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. RF2019\PAGWEB_2019\"/>
    </mc:Choice>
  </mc:AlternateContent>
  <bookViews>
    <workbookView xWindow="0" yWindow="0" windowWidth="24000" windowHeight="9732"/>
  </bookViews>
  <sheets>
    <sheet name="Gráficos" sheetId="9" r:id="rId1"/>
    <sheet name="Indicadores" sheetId="8" r:id="rId2"/>
    <sheet name="Valores" sheetId="7" r:id="rId3"/>
    <sheet name="Corrientes" sheetId="1" state="hidden" r:id="rId4"/>
    <sheet name="Constantes" sheetId="6" state="hidden" r:id="rId5"/>
    <sheet name="Glosario" sheetId="11" r:id="rId6"/>
    <sheet name="Fuentes" sheetId="15" r:id="rId7"/>
    <sheet name="Ficha_Técnica" sheetId="16" r:id="rId8"/>
  </sheets>
  <definedNames>
    <definedName name="_xlnm._FilterDatabase" localSheetId="4" hidden="1">Constantes!$A$2:$AX$497</definedName>
    <definedName name="_xlnm._FilterDatabase" localSheetId="3" hidden="1">Corrientes!$A$2:$AX$497</definedName>
    <definedName name="_xlnm.Print_Area" localSheetId="7">Ficha_Técnica!$A$1:$K$26</definedName>
    <definedName name="_xlnm.Print_Area" localSheetId="6">Fuentes!$A$1:$O$61</definedName>
    <definedName name="_xlnm.Print_Area" localSheetId="5">Glosario!$A$1:$N$67</definedName>
    <definedName name="_xlnm.Print_Area" localSheetId="0">Gráficos!$A$1:$P$107</definedName>
    <definedName name="_xlnm.Print_Area" localSheetId="1">Indicadores!$A$1:$R$65</definedName>
    <definedName name="_xlnm.Print_Area" localSheetId="2">Valores!$A$1:$R$85</definedName>
    <definedName name="cds" localSheetId="4">#REF!</definedName>
    <definedName name="cds" localSheetId="7">#REF!</definedName>
    <definedName name="cds" localSheetId="6">#REF!</definedName>
    <definedName name="cds" localSheetId="1">#REF!</definedName>
    <definedName name="cds" localSheetId="2">#REF!</definedName>
    <definedName name="cds">#REF!</definedName>
    <definedName name="FASSA20041a" localSheetId="4">#REF!</definedName>
    <definedName name="FASSA20041a" localSheetId="7">#REF!</definedName>
    <definedName name="FASSA20041a" localSheetId="6">#REF!</definedName>
    <definedName name="FASSA20041a" localSheetId="1">#REF!</definedName>
    <definedName name="FASSA20041a" localSheetId="2">#REF!</definedName>
    <definedName name="FASSA20041a">#REF!</definedName>
    <definedName name="FASSA2013" localSheetId="4">#REF!</definedName>
    <definedName name="FASSA2013" localSheetId="7">#REF!</definedName>
    <definedName name="FASSA2013" localSheetId="6">#REF!</definedName>
    <definedName name="FASSA2013" localSheetId="1">#REF!</definedName>
    <definedName name="FASSA2013" localSheetId="2">#REF!</definedName>
    <definedName name="FASSA2013">#REF!</definedName>
    <definedName name="FASSA20131A" localSheetId="4">#REF!</definedName>
    <definedName name="FASSA20131A" localSheetId="7">#REF!</definedName>
    <definedName name="FASSA20131A" localSheetId="6">#REF!</definedName>
    <definedName name="FASSA20131A" localSheetId="1">#REF!</definedName>
    <definedName name="FASSA20131A" localSheetId="2">#REF!</definedName>
    <definedName name="FASSA20131A">#REF!</definedName>
    <definedName name="ME" localSheetId="4">#REF!</definedName>
    <definedName name="ME" localSheetId="7">#REF!</definedName>
    <definedName name="ME" localSheetId="6">#REF!</definedName>
    <definedName name="ME" localSheetId="1">#REF!</definedName>
    <definedName name="ME" localSheetId="2">#REF!</definedName>
    <definedName name="ME">#REF!</definedName>
    <definedName name="MEX" localSheetId="4">#REF!</definedName>
    <definedName name="MEX" localSheetId="7">#REF!</definedName>
    <definedName name="MEX" localSheetId="6">#REF!</definedName>
    <definedName name="MEX" localSheetId="1">#REF!</definedName>
    <definedName name="MEX" localSheetId="2">#REF!</definedName>
    <definedName name="MEX">#REF!</definedName>
    <definedName name="MEXI" localSheetId="4">#REF!</definedName>
    <definedName name="MEXI" localSheetId="7">#REF!</definedName>
    <definedName name="MEXI" localSheetId="6">#REF!</definedName>
    <definedName name="MEXI" localSheetId="1">#REF!</definedName>
    <definedName name="MEXI" localSheetId="2">#REF!</definedName>
    <definedName name="MEXI">#REF!</definedName>
    <definedName name="MEZ" localSheetId="4">#REF!</definedName>
    <definedName name="MEZ" localSheetId="7">#REF!</definedName>
    <definedName name="MEZ" localSheetId="6">#REF!</definedName>
    <definedName name="MEZ" localSheetId="1">#REF!</definedName>
    <definedName name="MEZ" localSheetId="2">#REF!</definedName>
    <definedName name="MEZ">#REF!</definedName>
    <definedName name="oss" localSheetId="4">#REF!</definedName>
    <definedName name="oss" localSheetId="7">#REF!</definedName>
    <definedName name="oss" localSheetId="6">#REF!</definedName>
    <definedName name="oss" localSheetId="1">#REF!</definedName>
    <definedName name="oss" localSheetId="2">#REF!</definedName>
    <definedName name="oss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U465" i="1" l="1"/>
  <c r="AT465" i="1"/>
  <c r="AU432" i="1"/>
  <c r="AT432" i="1"/>
  <c r="AU399" i="1"/>
  <c r="AT399" i="1"/>
  <c r="AU366" i="1"/>
  <c r="AT366" i="1"/>
  <c r="AU333" i="1"/>
  <c r="AT333" i="1"/>
  <c r="AU300" i="1"/>
  <c r="AT300" i="1"/>
  <c r="AU267" i="1"/>
  <c r="AT267" i="1"/>
  <c r="AU234" i="1"/>
  <c r="AT234" i="1"/>
  <c r="AU201" i="1"/>
  <c r="AT201" i="1"/>
  <c r="AU168" i="1"/>
  <c r="AT168" i="1"/>
  <c r="AU135" i="1"/>
  <c r="AT135" i="1"/>
  <c r="AU102" i="1"/>
  <c r="AT102" i="1"/>
  <c r="AU69" i="1"/>
  <c r="AT69" i="1"/>
  <c r="AU36" i="1"/>
  <c r="AT36" i="1"/>
  <c r="AU3" i="1"/>
  <c r="AT3" i="1"/>
  <c r="AB234" i="6" l="1"/>
  <c r="Q51" i="8" l="1"/>
  <c r="Q50" i="8"/>
  <c r="Q49" i="8"/>
  <c r="Q48" i="8"/>
  <c r="Q47" i="8"/>
  <c r="Q46" i="8"/>
  <c r="Q45" i="8"/>
  <c r="Q44" i="8"/>
  <c r="Q43" i="8"/>
  <c r="Q42" i="8"/>
  <c r="Q41" i="8"/>
  <c r="Q39" i="8"/>
  <c r="AM465" i="6"/>
  <c r="Q69" i="7" s="1"/>
  <c r="AL465" i="6"/>
  <c r="Q47" i="7" s="1"/>
  <c r="AM432" i="6"/>
  <c r="AL432" i="6"/>
  <c r="AM399" i="6"/>
  <c r="AL399" i="6"/>
  <c r="AM366" i="6"/>
  <c r="AL366" i="6"/>
  <c r="AM333" i="6"/>
  <c r="AL333" i="6"/>
  <c r="AM300" i="6"/>
  <c r="AL300" i="6"/>
  <c r="AM267" i="6"/>
  <c r="AL267" i="6"/>
  <c r="AM234" i="6"/>
  <c r="AL234" i="6"/>
  <c r="AM201" i="6"/>
  <c r="AL201" i="6"/>
  <c r="AM168" i="6"/>
  <c r="AL168" i="6"/>
  <c r="AM135" i="6"/>
  <c r="AL135" i="6"/>
  <c r="AM102" i="6"/>
  <c r="AL102" i="6"/>
  <c r="AM69" i="6"/>
  <c r="AL69" i="6"/>
  <c r="AM36" i="6"/>
  <c r="AL36" i="6"/>
  <c r="AM3" i="6"/>
  <c r="AL3" i="6"/>
  <c r="AI465" i="6"/>
  <c r="Q64" i="7" s="1"/>
  <c r="AJ465" i="6"/>
  <c r="Q73" i="7" s="1"/>
  <c r="AI432" i="6"/>
  <c r="AJ432" i="6"/>
  <c r="AI399" i="6"/>
  <c r="AJ399" i="6"/>
  <c r="AI366" i="6"/>
  <c r="AJ366" i="6"/>
  <c r="AI333" i="6"/>
  <c r="AJ333" i="6"/>
  <c r="AI300" i="6"/>
  <c r="AJ300" i="6"/>
  <c r="AI267" i="6"/>
  <c r="AJ267" i="6"/>
  <c r="AI234" i="6"/>
  <c r="AJ234" i="6"/>
  <c r="AI201" i="6"/>
  <c r="AJ201" i="6"/>
  <c r="AI168" i="6"/>
  <c r="AJ168" i="6"/>
  <c r="AI135" i="6"/>
  <c r="AJ135" i="6"/>
  <c r="AI102" i="6"/>
  <c r="AJ102" i="6"/>
  <c r="AI69" i="6"/>
  <c r="AJ69" i="6"/>
  <c r="AI36" i="6"/>
  <c r="AJ36" i="6"/>
  <c r="AI3" i="6"/>
  <c r="AJ3" i="6"/>
  <c r="AX497" i="6"/>
  <c r="AX496" i="6"/>
  <c r="AX495" i="6"/>
  <c r="AX494" i="6"/>
  <c r="AX493" i="6"/>
  <c r="AX492" i="6"/>
  <c r="AX491" i="6"/>
  <c r="AX490" i="6"/>
  <c r="AX489" i="6"/>
  <c r="AX488" i="6"/>
  <c r="AX487" i="6"/>
  <c r="AX486" i="6"/>
  <c r="AX485" i="6"/>
  <c r="AX484" i="6"/>
  <c r="AX483" i="6"/>
  <c r="AX482" i="6"/>
  <c r="AX481" i="6"/>
  <c r="AX480" i="6"/>
  <c r="AX479" i="6"/>
  <c r="AX478" i="6"/>
  <c r="AX477" i="6"/>
  <c r="AX476" i="6"/>
  <c r="AX475" i="6"/>
  <c r="AX474" i="6"/>
  <c r="AX473" i="6"/>
  <c r="AX472" i="6"/>
  <c r="AX471" i="6"/>
  <c r="AX470" i="6"/>
  <c r="AX469" i="6"/>
  <c r="AX468" i="6"/>
  <c r="AX467" i="6"/>
  <c r="AX466" i="6"/>
  <c r="AX465" i="6"/>
  <c r="Q67" i="7" s="1"/>
  <c r="AX464" i="6"/>
  <c r="AX463" i="6"/>
  <c r="AX462" i="6"/>
  <c r="AX461" i="6"/>
  <c r="AX460" i="6"/>
  <c r="AX459" i="6"/>
  <c r="AX458" i="6"/>
  <c r="AX457" i="6"/>
  <c r="AX456" i="6"/>
  <c r="AX455" i="6"/>
  <c r="AX454" i="6"/>
  <c r="AX453" i="6"/>
  <c r="AX452" i="6"/>
  <c r="AX451" i="6"/>
  <c r="AX450" i="6"/>
  <c r="AX449" i="6"/>
  <c r="AX448" i="6"/>
  <c r="AX447" i="6"/>
  <c r="AX446" i="6"/>
  <c r="AX445" i="6"/>
  <c r="AX444" i="6"/>
  <c r="AX443" i="6"/>
  <c r="AX442" i="6"/>
  <c r="AX441" i="6"/>
  <c r="AX440" i="6"/>
  <c r="AX439" i="6"/>
  <c r="AX438" i="6"/>
  <c r="AX437" i="6"/>
  <c r="AX436" i="6"/>
  <c r="AX435" i="6"/>
  <c r="AX434" i="6"/>
  <c r="AX433" i="6"/>
  <c r="AX432" i="6"/>
  <c r="AX431" i="6"/>
  <c r="AX430" i="6"/>
  <c r="AX429" i="6"/>
  <c r="AX428" i="6"/>
  <c r="AX427" i="6"/>
  <c r="AX426" i="6"/>
  <c r="AX425" i="6"/>
  <c r="AX424" i="6"/>
  <c r="AX423" i="6"/>
  <c r="AX422" i="6"/>
  <c r="AX421" i="6"/>
  <c r="AX420" i="6"/>
  <c r="AX419" i="6"/>
  <c r="AX418" i="6"/>
  <c r="AX417" i="6"/>
  <c r="AX416" i="6"/>
  <c r="AX415" i="6"/>
  <c r="AX414" i="6"/>
  <c r="AX413" i="6"/>
  <c r="AX412" i="6"/>
  <c r="AX411" i="6"/>
  <c r="AX410" i="6"/>
  <c r="AX409" i="6"/>
  <c r="AX408" i="6"/>
  <c r="AX407" i="6"/>
  <c r="AX406" i="6"/>
  <c r="AX405" i="6"/>
  <c r="AX404" i="6"/>
  <c r="AX403" i="6"/>
  <c r="AX402" i="6"/>
  <c r="AX401" i="6"/>
  <c r="AX400" i="6"/>
  <c r="AX399" i="6"/>
  <c r="AX398" i="6"/>
  <c r="AX397" i="6"/>
  <c r="AX396" i="6"/>
  <c r="AX395" i="6"/>
  <c r="AX394" i="6"/>
  <c r="AX393" i="6"/>
  <c r="AX392" i="6"/>
  <c r="AX391" i="6"/>
  <c r="AX390" i="6"/>
  <c r="AX389" i="6"/>
  <c r="AX388" i="6"/>
  <c r="AX387" i="6"/>
  <c r="AX386" i="6"/>
  <c r="AX385" i="6"/>
  <c r="AX384" i="6"/>
  <c r="AX383" i="6"/>
  <c r="AX382" i="6"/>
  <c r="AX381" i="6"/>
  <c r="AX380" i="6"/>
  <c r="AX379" i="6"/>
  <c r="AX378" i="6"/>
  <c r="AX377" i="6"/>
  <c r="AX376" i="6"/>
  <c r="AX375" i="6"/>
  <c r="AX374" i="6"/>
  <c r="AX373" i="6"/>
  <c r="AX372" i="6"/>
  <c r="AX371" i="6"/>
  <c r="AX370" i="6"/>
  <c r="AX369" i="6"/>
  <c r="AX368" i="6"/>
  <c r="AX367" i="6"/>
  <c r="AX366" i="6"/>
  <c r="AX365" i="6"/>
  <c r="AX364" i="6"/>
  <c r="AX363" i="6"/>
  <c r="AX362" i="6"/>
  <c r="AX361" i="6"/>
  <c r="AX360" i="6"/>
  <c r="AX359" i="6"/>
  <c r="AX358" i="6"/>
  <c r="AX357" i="6"/>
  <c r="AX356" i="6"/>
  <c r="AX355" i="6"/>
  <c r="AX354" i="6"/>
  <c r="AX353" i="6"/>
  <c r="AX352" i="6"/>
  <c r="AX351" i="6"/>
  <c r="AX350" i="6"/>
  <c r="AX349" i="6"/>
  <c r="AX348" i="6"/>
  <c r="AX347" i="6"/>
  <c r="AX346" i="6"/>
  <c r="AX345" i="6"/>
  <c r="AX344" i="6"/>
  <c r="AX343" i="6"/>
  <c r="AX342" i="6"/>
  <c r="AX341" i="6"/>
  <c r="AX340" i="6"/>
  <c r="AX339" i="6"/>
  <c r="AX338" i="6"/>
  <c r="AX337" i="6"/>
  <c r="AX336" i="6"/>
  <c r="AX335" i="6"/>
  <c r="AX334" i="6"/>
  <c r="AX333" i="6"/>
  <c r="AX332" i="6"/>
  <c r="AX331" i="6"/>
  <c r="AX330" i="6"/>
  <c r="AX329" i="6"/>
  <c r="AX328" i="6"/>
  <c r="AX327" i="6"/>
  <c r="AX326" i="6"/>
  <c r="AX325" i="6"/>
  <c r="AX324" i="6"/>
  <c r="AX323" i="6"/>
  <c r="AX322" i="6"/>
  <c r="AX321" i="6"/>
  <c r="AX320" i="6"/>
  <c r="AX319" i="6"/>
  <c r="AX318" i="6"/>
  <c r="AX317" i="6"/>
  <c r="AX316" i="6"/>
  <c r="AX315" i="6"/>
  <c r="AX314" i="6"/>
  <c r="AX313" i="6"/>
  <c r="AX312" i="6"/>
  <c r="AX311" i="6"/>
  <c r="AX310" i="6"/>
  <c r="AX309" i="6"/>
  <c r="AX308" i="6"/>
  <c r="AX307" i="6"/>
  <c r="AX306" i="6"/>
  <c r="AX305" i="6"/>
  <c r="AX304" i="6"/>
  <c r="AX303" i="6"/>
  <c r="AX302" i="6"/>
  <c r="AX301" i="6"/>
  <c r="AX300" i="6"/>
  <c r="AX299" i="6"/>
  <c r="AX298" i="6"/>
  <c r="AX297" i="6"/>
  <c r="AX296" i="6"/>
  <c r="AX295" i="6"/>
  <c r="AX294" i="6"/>
  <c r="AX293" i="6"/>
  <c r="AX292" i="6"/>
  <c r="AX291" i="6"/>
  <c r="AX290" i="6"/>
  <c r="AX289" i="6"/>
  <c r="AX288" i="6"/>
  <c r="AX287" i="6"/>
  <c r="AX286" i="6"/>
  <c r="AX285" i="6"/>
  <c r="AX284" i="6"/>
  <c r="AX283" i="6"/>
  <c r="AX282" i="6"/>
  <c r="AX281" i="6"/>
  <c r="AX280" i="6"/>
  <c r="AX279" i="6"/>
  <c r="AX278" i="6"/>
  <c r="AX277" i="6"/>
  <c r="AX276" i="6"/>
  <c r="AX275" i="6"/>
  <c r="AX274" i="6"/>
  <c r="AX273" i="6"/>
  <c r="AX272" i="6"/>
  <c r="AX271" i="6"/>
  <c r="AX270" i="6"/>
  <c r="AX269" i="6"/>
  <c r="AX268" i="6"/>
  <c r="AX267" i="6"/>
  <c r="AX266" i="6"/>
  <c r="AX265" i="6"/>
  <c r="AX264" i="6"/>
  <c r="AX263" i="6"/>
  <c r="AX262" i="6"/>
  <c r="AX261" i="6"/>
  <c r="AX260" i="6"/>
  <c r="AX259" i="6"/>
  <c r="AX258" i="6"/>
  <c r="AX257" i="6"/>
  <c r="AX256" i="6"/>
  <c r="AX255" i="6"/>
  <c r="AX254" i="6"/>
  <c r="AX253" i="6"/>
  <c r="AX252" i="6"/>
  <c r="AX251" i="6"/>
  <c r="AX250" i="6"/>
  <c r="AX249" i="6"/>
  <c r="AX248" i="6"/>
  <c r="AX247" i="6"/>
  <c r="AX246" i="6"/>
  <c r="AX245" i="6"/>
  <c r="AX244" i="6"/>
  <c r="AX243" i="6"/>
  <c r="AX242" i="6"/>
  <c r="AX241" i="6"/>
  <c r="AX240" i="6"/>
  <c r="AX239" i="6"/>
  <c r="AX238" i="6"/>
  <c r="AX237" i="6"/>
  <c r="AX236" i="6"/>
  <c r="AX235" i="6"/>
  <c r="AX234" i="6"/>
  <c r="AX233" i="6"/>
  <c r="AX232" i="6"/>
  <c r="AX231" i="6"/>
  <c r="AX230" i="6"/>
  <c r="AX229" i="6"/>
  <c r="AX228" i="6"/>
  <c r="AX227" i="6"/>
  <c r="AX226" i="6"/>
  <c r="AX225" i="6"/>
  <c r="AX224" i="6"/>
  <c r="AX223" i="6"/>
  <c r="AX222" i="6"/>
  <c r="AX221" i="6"/>
  <c r="AX220" i="6"/>
  <c r="AX219" i="6"/>
  <c r="AX218" i="6"/>
  <c r="AX217" i="6"/>
  <c r="AX216" i="6"/>
  <c r="AX215" i="6"/>
  <c r="AX214" i="6"/>
  <c r="AX213" i="6"/>
  <c r="AX212" i="6"/>
  <c r="AX211" i="6"/>
  <c r="AX210" i="6"/>
  <c r="AX209" i="6"/>
  <c r="AX208" i="6"/>
  <c r="AX207" i="6"/>
  <c r="AX206" i="6"/>
  <c r="AX205" i="6"/>
  <c r="AX204" i="6"/>
  <c r="AX203" i="6"/>
  <c r="AX202" i="6"/>
  <c r="AX201" i="6"/>
  <c r="AX200" i="6"/>
  <c r="AX199" i="6"/>
  <c r="AX198" i="6"/>
  <c r="AX197" i="6"/>
  <c r="AX196" i="6"/>
  <c r="AX195" i="6"/>
  <c r="AX194" i="6"/>
  <c r="AX193" i="6"/>
  <c r="AX192" i="6"/>
  <c r="AX191" i="6"/>
  <c r="AX190" i="6"/>
  <c r="AX189" i="6"/>
  <c r="AX188" i="6"/>
  <c r="AX187" i="6"/>
  <c r="AX186" i="6"/>
  <c r="AX185" i="6"/>
  <c r="AX184" i="6"/>
  <c r="AX183" i="6"/>
  <c r="AX182" i="6"/>
  <c r="AX181" i="6"/>
  <c r="AX180" i="6"/>
  <c r="AX179" i="6"/>
  <c r="AX178" i="6"/>
  <c r="AX177" i="6"/>
  <c r="AX176" i="6"/>
  <c r="AX175" i="6"/>
  <c r="AX174" i="6"/>
  <c r="AX173" i="6"/>
  <c r="AX172" i="6"/>
  <c r="AX171" i="6"/>
  <c r="AX170" i="6"/>
  <c r="AX169" i="6"/>
  <c r="AX168" i="6"/>
  <c r="AX167" i="6"/>
  <c r="AX166" i="6"/>
  <c r="AX165" i="6"/>
  <c r="AX164" i="6"/>
  <c r="AX163" i="6"/>
  <c r="AX162" i="6"/>
  <c r="AX161" i="6"/>
  <c r="AX160" i="6"/>
  <c r="AX159" i="6"/>
  <c r="AX158" i="6"/>
  <c r="AX157" i="6"/>
  <c r="AX156" i="6"/>
  <c r="AX155" i="6"/>
  <c r="AX154" i="6"/>
  <c r="AX153" i="6"/>
  <c r="AX152" i="6"/>
  <c r="AX151" i="6"/>
  <c r="AX150" i="6"/>
  <c r="AX149" i="6"/>
  <c r="AX148" i="6"/>
  <c r="AX147" i="6"/>
  <c r="AX146" i="6"/>
  <c r="AX145" i="6"/>
  <c r="AX144" i="6"/>
  <c r="AX143" i="6"/>
  <c r="AX142" i="6"/>
  <c r="AX141" i="6"/>
  <c r="AX140" i="6"/>
  <c r="AX139" i="6"/>
  <c r="AX138" i="6"/>
  <c r="AX137" i="6"/>
  <c r="AX136" i="6"/>
  <c r="AX135" i="6"/>
  <c r="AX134" i="6"/>
  <c r="AX133" i="6"/>
  <c r="AX132" i="6"/>
  <c r="AX131" i="6"/>
  <c r="AX130" i="6"/>
  <c r="AX129" i="6"/>
  <c r="AX128" i="6"/>
  <c r="AX127" i="6"/>
  <c r="AX126" i="6"/>
  <c r="AX125" i="6"/>
  <c r="AX124" i="6"/>
  <c r="AX123" i="6"/>
  <c r="AX122" i="6"/>
  <c r="AX121" i="6"/>
  <c r="AX120" i="6"/>
  <c r="AX119" i="6"/>
  <c r="AX118" i="6"/>
  <c r="AX117" i="6"/>
  <c r="AX116" i="6"/>
  <c r="AX115" i="6"/>
  <c r="AX114" i="6"/>
  <c r="AX113" i="6"/>
  <c r="AX112" i="6"/>
  <c r="AX111" i="6"/>
  <c r="AX110" i="6"/>
  <c r="AX109" i="6"/>
  <c r="AX108" i="6"/>
  <c r="AX107" i="6"/>
  <c r="AX106" i="6"/>
  <c r="AX105" i="6"/>
  <c r="AX104" i="6"/>
  <c r="AX103" i="6"/>
  <c r="AX102" i="6"/>
  <c r="AX101" i="6"/>
  <c r="AX100" i="6"/>
  <c r="AX99" i="6"/>
  <c r="AX98" i="6"/>
  <c r="AX97" i="6"/>
  <c r="AX96" i="6"/>
  <c r="AX95" i="6"/>
  <c r="AX94" i="6"/>
  <c r="AX93" i="6"/>
  <c r="AX92" i="6"/>
  <c r="AX91" i="6"/>
  <c r="AX90" i="6"/>
  <c r="AX89" i="6"/>
  <c r="AX88" i="6"/>
  <c r="AX87" i="6"/>
  <c r="AX86" i="6"/>
  <c r="AX85" i="6"/>
  <c r="AX84" i="6"/>
  <c r="AX83" i="6"/>
  <c r="AX82" i="6"/>
  <c r="AX81" i="6"/>
  <c r="AX80" i="6"/>
  <c r="AX79" i="6"/>
  <c r="AX78" i="6"/>
  <c r="AX77" i="6"/>
  <c r="AX76" i="6"/>
  <c r="AX75" i="6"/>
  <c r="AX74" i="6"/>
  <c r="AX73" i="6"/>
  <c r="AX72" i="6"/>
  <c r="AX71" i="6"/>
  <c r="AX70" i="6"/>
  <c r="AX69" i="6"/>
  <c r="AX68" i="6"/>
  <c r="AX67" i="6"/>
  <c r="AX66" i="6"/>
  <c r="AX65" i="6"/>
  <c r="AX64" i="6"/>
  <c r="AX63" i="6"/>
  <c r="AX62" i="6"/>
  <c r="AX61" i="6"/>
  <c r="AX60" i="6"/>
  <c r="AX59" i="6"/>
  <c r="AX58" i="6"/>
  <c r="AX57" i="6"/>
  <c r="AX56" i="6"/>
  <c r="AX55" i="6"/>
  <c r="AX54" i="6"/>
  <c r="AX53" i="6"/>
  <c r="AX52" i="6"/>
  <c r="AX51" i="6"/>
  <c r="AX50" i="6"/>
  <c r="AX49" i="6"/>
  <c r="AX48" i="6"/>
  <c r="AX47" i="6"/>
  <c r="AX46" i="6"/>
  <c r="AX45" i="6"/>
  <c r="AX44" i="6"/>
  <c r="AX43" i="6"/>
  <c r="AX42" i="6"/>
  <c r="AX41" i="6"/>
  <c r="AX40" i="6"/>
  <c r="AX39" i="6"/>
  <c r="AX38" i="6"/>
  <c r="AX37" i="6"/>
  <c r="AX36" i="6"/>
  <c r="AX35" i="6"/>
  <c r="AX34" i="6"/>
  <c r="AX33" i="6"/>
  <c r="AX32" i="6"/>
  <c r="AX31" i="6"/>
  <c r="AX30" i="6"/>
  <c r="AX29" i="6"/>
  <c r="AX28" i="6"/>
  <c r="AX27" i="6"/>
  <c r="AX26" i="6"/>
  <c r="AX25" i="6"/>
  <c r="AX24" i="6"/>
  <c r="AX23" i="6"/>
  <c r="AX22" i="6"/>
  <c r="AX21" i="6"/>
  <c r="AX20" i="6"/>
  <c r="AX19" i="6"/>
  <c r="AX18" i="6"/>
  <c r="AX17" i="6"/>
  <c r="AX16" i="6"/>
  <c r="AX15" i="6"/>
  <c r="AX14" i="6"/>
  <c r="AX13" i="6"/>
  <c r="AX12" i="6"/>
  <c r="AX11" i="6"/>
  <c r="AX10" i="6"/>
  <c r="AX9" i="6"/>
  <c r="AX8" i="6"/>
  <c r="AX7" i="6"/>
  <c r="AX6" i="6"/>
  <c r="AX5" i="6"/>
  <c r="AX4" i="6"/>
  <c r="AX3" i="6"/>
  <c r="AP465" i="6"/>
  <c r="Q38" i="8" s="1"/>
  <c r="AP464" i="6"/>
  <c r="AP463" i="6"/>
  <c r="AP462" i="6"/>
  <c r="AP461" i="6"/>
  <c r="AP460" i="6"/>
  <c r="AP459" i="6"/>
  <c r="AP458" i="6"/>
  <c r="AP457" i="6"/>
  <c r="AP456" i="6"/>
  <c r="AP455" i="6"/>
  <c r="AP454" i="6"/>
  <c r="AP453" i="6"/>
  <c r="AP452" i="6"/>
  <c r="AP451" i="6"/>
  <c r="AP450" i="6"/>
  <c r="AP449" i="6"/>
  <c r="AP448" i="6"/>
  <c r="AP447" i="6"/>
  <c r="AP446" i="6"/>
  <c r="AP445" i="6"/>
  <c r="AP444" i="6"/>
  <c r="AP443" i="6"/>
  <c r="AP442" i="6"/>
  <c r="AP441" i="6"/>
  <c r="AP440" i="6"/>
  <c r="AP439" i="6"/>
  <c r="AP438" i="6"/>
  <c r="AP437" i="6"/>
  <c r="AP436" i="6"/>
  <c r="AP435" i="6"/>
  <c r="AP434" i="6"/>
  <c r="AP433" i="6"/>
  <c r="AP432" i="6"/>
  <c r="AP431" i="6"/>
  <c r="AP430" i="6"/>
  <c r="AP429" i="6"/>
  <c r="AP428" i="6"/>
  <c r="AP427" i="6"/>
  <c r="AP426" i="6"/>
  <c r="AP425" i="6"/>
  <c r="AP424" i="6"/>
  <c r="AP423" i="6"/>
  <c r="AP422" i="6"/>
  <c r="AP421" i="6"/>
  <c r="AP420" i="6"/>
  <c r="AP419" i="6"/>
  <c r="AP418" i="6"/>
  <c r="AP417" i="6"/>
  <c r="AP416" i="6"/>
  <c r="AP415" i="6"/>
  <c r="AP414" i="6"/>
  <c r="AP413" i="6"/>
  <c r="AP412" i="6"/>
  <c r="AP411" i="6"/>
  <c r="AP410" i="6"/>
  <c r="AP409" i="6"/>
  <c r="AP408" i="6"/>
  <c r="AP407" i="6"/>
  <c r="AP406" i="6"/>
  <c r="AP405" i="6"/>
  <c r="AP404" i="6"/>
  <c r="AP403" i="6"/>
  <c r="AP402" i="6"/>
  <c r="AP401" i="6"/>
  <c r="AP400" i="6"/>
  <c r="AP399" i="6"/>
  <c r="AP398" i="6"/>
  <c r="AP397" i="6"/>
  <c r="AP396" i="6"/>
  <c r="AP395" i="6"/>
  <c r="AP394" i="6"/>
  <c r="AP393" i="6"/>
  <c r="AP392" i="6"/>
  <c r="AP391" i="6"/>
  <c r="AP390" i="6"/>
  <c r="AP389" i="6"/>
  <c r="AP388" i="6"/>
  <c r="AP387" i="6"/>
  <c r="AP386" i="6"/>
  <c r="AP385" i="6"/>
  <c r="AP384" i="6"/>
  <c r="AP383" i="6"/>
  <c r="AP382" i="6"/>
  <c r="AP381" i="6"/>
  <c r="AP380" i="6"/>
  <c r="AP379" i="6"/>
  <c r="AP378" i="6"/>
  <c r="AP377" i="6"/>
  <c r="AP376" i="6"/>
  <c r="AP375" i="6"/>
  <c r="AP374" i="6"/>
  <c r="AP373" i="6"/>
  <c r="AP372" i="6"/>
  <c r="AP371" i="6"/>
  <c r="AP370" i="6"/>
  <c r="AP369" i="6"/>
  <c r="AP368" i="6"/>
  <c r="AP367" i="6"/>
  <c r="AP366" i="6"/>
  <c r="AP365" i="6"/>
  <c r="AP364" i="6"/>
  <c r="AP363" i="6"/>
  <c r="AP362" i="6"/>
  <c r="AP361" i="6"/>
  <c r="AP360" i="6"/>
  <c r="AP359" i="6"/>
  <c r="AP358" i="6"/>
  <c r="AP357" i="6"/>
  <c r="AP356" i="6"/>
  <c r="AP355" i="6"/>
  <c r="AP354" i="6"/>
  <c r="AP353" i="6"/>
  <c r="AP352" i="6"/>
  <c r="AP351" i="6"/>
  <c r="AP350" i="6"/>
  <c r="AP349" i="6"/>
  <c r="AP348" i="6"/>
  <c r="AP347" i="6"/>
  <c r="AP346" i="6"/>
  <c r="AP345" i="6"/>
  <c r="AP344" i="6"/>
  <c r="AP343" i="6"/>
  <c r="AP342" i="6"/>
  <c r="AP341" i="6"/>
  <c r="AP340" i="6"/>
  <c r="AP339" i="6"/>
  <c r="AP338" i="6"/>
  <c r="AP337" i="6"/>
  <c r="AP336" i="6"/>
  <c r="AP335" i="6"/>
  <c r="AP334" i="6"/>
  <c r="AP333" i="6"/>
  <c r="AP332" i="6"/>
  <c r="AP331" i="6"/>
  <c r="AP330" i="6"/>
  <c r="AP329" i="6"/>
  <c r="AP328" i="6"/>
  <c r="AP327" i="6"/>
  <c r="AP326" i="6"/>
  <c r="AP325" i="6"/>
  <c r="AP324" i="6"/>
  <c r="AP323" i="6"/>
  <c r="AP322" i="6"/>
  <c r="AP321" i="6"/>
  <c r="AP320" i="6"/>
  <c r="AP319" i="6"/>
  <c r="AP318" i="6"/>
  <c r="AP317" i="6"/>
  <c r="AP316" i="6"/>
  <c r="AP315" i="6"/>
  <c r="AP314" i="6"/>
  <c r="AP313" i="6"/>
  <c r="AP312" i="6"/>
  <c r="AP311" i="6"/>
  <c r="AP310" i="6"/>
  <c r="AP309" i="6"/>
  <c r="AP308" i="6"/>
  <c r="AP307" i="6"/>
  <c r="AP306" i="6"/>
  <c r="AP305" i="6"/>
  <c r="AP304" i="6"/>
  <c r="AP303" i="6"/>
  <c r="AP302" i="6"/>
  <c r="AP301" i="6"/>
  <c r="AP300" i="6"/>
  <c r="AP299" i="6"/>
  <c r="AP298" i="6"/>
  <c r="AP297" i="6"/>
  <c r="AP296" i="6"/>
  <c r="AP295" i="6"/>
  <c r="AP294" i="6"/>
  <c r="AP293" i="6"/>
  <c r="AP292" i="6"/>
  <c r="AP291" i="6"/>
  <c r="AP290" i="6"/>
  <c r="AP289" i="6"/>
  <c r="AP288" i="6"/>
  <c r="AP287" i="6"/>
  <c r="AP286" i="6"/>
  <c r="AP285" i="6"/>
  <c r="AP284" i="6"/>
  <c r="AP283" i="6"/>
  <c r="AP282" i="6"/>
  <c r="AP281" i="6"/>
  <c r="AP280" i="6"/>
  <c r="AP279" i="6"/>
  <c r="AP278" i="6"/>
  <c r="AP277" i="6"/>
  <c r="AP276" i="6"/>
  <c r="AP275" i="6"/>
  <c r="AP274" i="6"/>
  <c r="AP273" i="6"/>
  <c r="AP272" i="6"/>
  <c r="AP271" i="6"/>
  <c r="AP270" i="6"/>
  <c r="AP269" i="6"/>
  <c r="AP268" i="6"/>
  <c r="AP267" i="6"/>
  <c r="AP266" i="6"/>
  <c r="AP265" i="6"/>
  <c r="AP264" i="6"/>
  <c r="AP263" i="6"/>
  <c r="AP262" i="6"/>
  <c r="AP261" i="6"/>
  <c r="AP260" i="6"/>
  <c r="AP259" i="6"/>
  <c r="AP258" i="6"/>
  <c r="AP257" i="6"/>
  <c r="AP256" i="6"/>
  <c r="AP255" i="6"/>
  <c r="AP254" i="6"/>
  <c r="AP253" i="6"/>
  <c r="AP252" i="6"/>
  <c r="AP251" i="6"/>
  <c r="AP250" i="6"/>
  <c r="AP249" i="6"/>
  <c r="AP248" i="6"/>
  <c r="AP247" i="6"/>
  <c r="AP246" i="6"/>
  <c r="AP245" i="6"/>
  <c r="AP244" i="6"/>
  <c r="AP243" i="6"/>
  <c r="AP242" i="6"/>
  <c r="AP241" i="6"/>
  <c r="AP240" i="6"/>
  <c r="AP239" i="6"/>
  <c r="AP238" i="6"/>
  <c r="AP237" i="6"/>
  <c r="AP236" i="6"/>
  <c r="AP235" i="6"/>
  <c r="AP234" i="6"/>
  <c r="AP233" i="6"/>
  <c r="AP232" i="6"/>
  <c r="AP231" i="6"/>
  <c r="AP230" i="6"/>
  <c r="AP229" i="6"/>
  <c r="AP228" i="6"/>
  <c r="AP227" i="6"/>
  <c r="AP226" i="6"/>
  <c r="AP225" i="6"/>
  <c r="AP224" i="6"/>
  <c r="AP223" i="6"/>
  <c r="AP222" i="6"/>
  <c r="AP221" i="6"/>
  <c r="AP220" i="6"/>
  <c r="AP219" i="6"/>
  <c r="AP218" i="6"/>
  <c r="AP217" i="6"/>
  <c r="AP216" i="6"/>
  <c r="AP215" i="6"/>
  <c r="AP214" i="6"/>
  <c r="AP213" i="6"/>
  <c r="AP212" i="6"/>
  <c r="AP211" i="6"/>
  <c r="AP210" i="6"/>
  <c r="AP209" i="6"/>
  <c r="AP208" i="6"/>
  <c r="AP207" i="6"/>
  <c r="AP206" i="6"/>
  <c r="AP205" i="6"/>
  <c r="AP204" i="6"/>
  <c r="AP203" i="6"/>
  <c r="AP202" i="6"/>
  <c r="AP201" i="6"/>
  <c r="AP200" i="6"/>
  <c r="AP199" i="6"/>
  <c r="AP198" i="6"/>
  <c r="AP197" i="6"/>
  <c r="AP196" i="6"/>
  <c r="AP195" i="6"/>
  <c r="AP194" i="6"/>
  <c r="AP193" i="6"/>
  <c r="AP192" i="6"/>
  <c r="AP191" i="6"/>
  <c r="AP190" i="6"/>
  <c r="AP189" i="6"/>
  <c r="AP188" i="6"/>
  <c r="AP187" i="6"/>
  <c r="AP186" i="6"/>
  <c r="AP185" i="6"/>
  <c r="AP184" i="6"/>
  <c r="AP183" i="6"/>
  <c r="AP182" i="6"/>
  <c r="AP181" i="6"/>
  <c r="AP180" i="6"/>
  <c r="AP179" i="6"/>
  <c r="AP178" i="6"/>
  <c r="AP177" i="6"/>
  <c r="AP176" i="6"/>
  <c r="AP175" i="6"/>
  <c r="AP174" i="6"/>
  <c r="AP173" i="6"/>
  <c r="AP172" i="6"/>
  <c r="AP171" i="6"/>
  <c r="AP170" i="6"/>
  <c r="AP169" i="6"/>
  <c r="AP168" i="6"/>
  <c r="AP167" i="6"/>
  <c r="AP166" i="6"/>
  <c r="AP165" i="6"/>
  <c r="AP164" i="6"/>
  <c r="AP163" i="6"/>
  <c r="AP162" i="6"/>
  <c r="AP161" i="6"/>
  <c r="AP160" i="6"/>
  <c r="AP159" i="6"/>
  <c r="AP158" i="6"/>
  <c r="AP157" i="6"/>
  <c r="AP156" i="6"/>
  <c r="AP155" i="6"/>
  <c r="AP154" i="6"/>
  <c r="AP153" i="6"/>
  <c r="AP152" i="6"/>
  <c r="AP151" i="6"/>
  <c r="AP150" i="6"/>
  <c r="AP149" i="6"/>
  <c r="AP148" i="6"/>
  <c r="AP147" i="6"/>
  <c r="AP146" i="6"/>
  <c r="AP145" i="6"/>
  <c r="AP144" i="6"/>
  <c r="AP143" i="6"/>
  <c r="AP142" i="6"/>
  <c r="AP141" i="6"/>
  <c r="AP140" i="6"/>
  <c r="AP139" i="6"/>
  <c r="AP138" i="6"/>
  <c r="AP137" i="6"/>
  <c r="AP136" i="6"/>
  <c r="AP135" i="6"/>
  <c r="AP134" i="6"/>
  <c r="AP133" i="6"/>
  <c r="AP132" i="6"/>
  <c r="AP131" i="6"/>
  <c r="AP130" i="6"/>
  <c r="AP129" i="6"/>
  <c r="AP128" i="6"/>
  <c r="AP127" i="6"/>
  <c r="AP126" i="6"/>
  <c r="AP125" i="6"/>
  <c r="AP124" i="6"/>
  <c r="AP123" i="6"/>
  <c r="AP122" i="6"/>
  <c r="AP121" i="6"/>
  <c r="AP120" i="6"/>
  <c r="AP119" i="6"/>
  <c r="AP118" i="6"/>
  <c r="AP117" i="6"/>
  <c r="AP116" i="6"/>
  <c r="AP115" i="6"/>
  <c r="AP114" i="6"/>
  <c r="AP113" i="6"/>
  <c r="AP112" i="6"/>
  <c r="AP111" i="6"/>
  <c r="AP110" i="6"/>
  <c r="AP109" i="6"/>
  <c r="AP108" i="6"/>
  <c r="AP107" i="6"/>
  <c r="AP106" i="6"/>
  <c r="AP105" i="6"/>
  <c r="AP104" i="6"/>
  <c r="AP103" i="6"/>
  <c r="AP102" i="6"/>
  <c r="AP101" i="6"/>
  <c r="AP100" i="6"/>
  <c r="AP99" i="6"/>
  <c r="AP98" i="6"/>
  <c r="AP97" i="6"/>
  <c r="AP96" i="6"/>
  <c r="AP95" i="6"/>
  <c r="AP94" i="6"/>
  <c r="AP93" i="6"/>
  <c r="AP92" i="6"/>
  <c r="AP91" i="6"/>
  <c r="AP90" i="6"/>
  <c r="AP89" i="6"/>
  <c r="AP88" i="6"/>
  <c r="AP87" i="6"/>
  <c r="AP86" i="6"/>
  <c r="AP85" i="6"/>
  <c r="AP84" i="6"/>
  <c r="AP83" i="6"/>
  <c r="AP82" i="6"/>
  <c r="AP81" i="6"/>
  <c r="AP80" i="6"/>
  <c r="AP79" i="6"/>
  <c r="AP78" i="6"/>
  <c r="AP77" i="6"/>
  <c r="AP76" i="6"/>
  <c r="AP75" i="6"/>
  <c r="AP74" i="6"/>
  <c r="AP73" i="6"/>
  <c r="AP72" i="6"/>
  <c r="AP71" i="6"/>
  <c r="AP70" i="6"/>
  <c r="AP69" i="6"/>
  <c r="AP68" i="6"/>
  <c r="AP67" i="6"/>
  <c r="AP66" i="6"/>
  <c r="AP65" i="6"/>
  <c r="AP64" i="6"/>
  <c r="AP63" i="6"/>
  <c r="AP62" i="6"/>
  <c r="AP61" i="6"/>
  <c r="AP60" i="6"/>
  <c r="AP59" i="6"/>
  <c r="AP58" i="6"/>
  <c r="AP57" i="6"/>
  <c r="AP56" i="6"/>
  <c r="AP55" i="6"/>
  <c r="AP54" i="6"/>
  <c r="AP53" i="6"/>
  <c r="AP52" i="6"/>
  <c r="AP51" i="6"/>
  <c r="AP50" i="6"/>
  <c r="AP49" i="6"/>
  <c r="AP48" i="6"/>
  <c r="AP47" i="6"/>
  <c r="AP46" i="6"/>
  <c r="AP45" i="6"/>
  <c r="AP44" i="6"/>
  <c r="AP43" i="6"/>
  <c r="AP42" i="6"/>
  <c r="AP41" i="6"/>
  <c r="AP40" i="6"/>
  <c r="AP39" i="6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4" i="6"/>
  <c r="AP23" i="6"/>
  <c r="AP22" i="6"/>
  <c r="AP21" i="6"/>
  <c r="AP20" i="6"/>
  <c r="AP19" i="6"/>
  <c r="AP18" i="6"/>
  <c r="AP17" i="6"/>
  <c r="AP16" i="6"/>
  <c r="AP15" i="6"/>
  <c r="AP14" i="6"/>
  <c r="AP13" i="6"/>
  <c r="AP12" i="6"/>
  <c r="AP11" i="6"/>
  <c r="AP10" i="6"/>
  <c r="AP9" i="6"/>
  <c r="AP8" i="6"/>
  <c r="AP7" i="6"/>
  <c r="AP6" i="6"/>
  <c r="AP5" i="6"/>
  <c r="AP4" i="6"/>
  <c r="AP3" i="6"/>
  <c r="AO497" i="6"/>
  <c r="AO496" i="6"/>
  <c r="AO495" i="6"/>
  <c r="AO494" i="6"/>
  <c r="AO493" i="6"/>
  <c r="AO492" i="6"/>
  <c r="AO491" i="6"/>
  <c r="AO490" i="6"/>
  <c r="AO489" i="6"/>
  <c r="AO488" i="6"/>
  <c r="AO487" i="6"/>
  <c r="AO486" i="6"/>
  <c r="AO485" i="6"/>
  <c r="AO484" i="6"/>
  <c r="AO483" i="6"/>
  <c r="AO482" i="6"/>
  <c r="AO481" i="6"/>
  <c r="AO480" i="6"/>
  <c r="AO479" i="6"/>
  <c r="AO478" i="6"/>
  <c r="AO477" i="6"/>
  <c r="AO476" i="6"/>
  <c r="AO475" i="6"/>
  <c r="AO474" i="6"/>
  <c r="AO473" i="6"/>
  <c r="AO472" i="6"/>
  <c r="AO471" i="6"/>
  <c r="AO470" i="6"/>
  <c r="AO469" i="6"/>
  <c r="AO468" i="6"/>
  <c r="AO467" i="6"/>
  <c r="AO466" i="6"/>
  <c r="AO465" i="6"/>
  <c r="Q37" i="8" s="1"/>
  <c r="AO464" i="6"/>
  <c r="AO463" i="6"/>
  <c r="AO462" i="6"/>
  <c r="AO461" i="6"/>
  <c r="AO460" i="6"/>
  <c r="AO459" i="6"/>
  <c r="AO458" i="6"/>
  <c r="AO457" i="6"/>
  <c r="AO456" i="6"/>
  <c r="AO455" i="6"/>
  <c r="AO454" i="6"/>
  <c r="AO453" i="6"/>
  <c r="AO452" i="6"/>
  <c r="AO451" i="6"/>
  <c r="AO450" i="6"/>
  <c r="AO449" i="6"/>
  <c r="AO448" i="6"/>
  <c r="AO447" i="6"/>
  <c r="AO446" i="6"/>
  <c r="AO445" i="6"/>
  <c r="AO444" i="6"/>
  <c r="AO443" i="6"/>
  <c r="AO442" i="6"/>
  <c r="AO441" i="6"/>
  <c r="AO440" i="6"/>
  <c r="AO439" i="6"/>
  <c r="AO438" i="6"/>
  <c r="AO437" i="6"/>
  <c r="AO436" i="6"/>
  <c r="AO435" i="6"/>
  <c r="AO434" i="6"/>
  <c r="AO433" i="6"/>
  <c r="AO432" i="6"/>
  <c r="AO431" i="6"/>
  <c r="AO430" i="6"/>
  <c r="AO429" i="6"/>
  <c r="AO428" i="6"/>
  <c r="AO427" i="6"/>
  <c r="AO426" i="6"/>
  <c r="AO425" i="6"/>
  <c r="AO424" i="6"/>
  <c r="AO423" i="6"/>
  <c r="AO422" i="6"/>
  <c r="AO421" i="6"/>
  <c r="AO420" i="6"/>
  <c r="AO419" i="6"/>
  <c r="AO418" i="6"/>
  <c r="AO417" i="6"/>
  <c r="AO416" i="6"/>
  <c r="AO415" i="6"/>
  <c r="AO414" i="6"/>
  <c r="AO413" i="6"/>
  <c r="AO412" i="6"/>
  <c r="AO411" i="6"/>
  <c r="AO410" i="6"/>
  <c r="AO409" i="6"/>
  <c r="AO408" i="6"/>
  <c r="AO407" i="6"/>
  <c r="AO406" i="6"/>
  <c r="AO405" i="6"/>
  <c r="AO404" i="6"/>
  <c r="AO403" i="6"/>
  <c r="AO402" i="6"/>
  <c r="AO401" i="6"/>
  <c r="AO400" i="6"/>
  <c r="AO399" i="6"/>
  <c r="AO398" i="6"/>
  <c r="AO397" i="6"/>
  <c r="AO396" i="6"/>
  <c r="AO395" i="6"/>
  <c r="AO394" i="6"/>
  <c r="AO393" i="6"/>
  <c r="AO392" i="6"/>
  <c r="AO391" i="6"/>
  <c r="AO390" i="6"/>
  <c r="AO389" i="6"/>
  <c r="AO388" i="6"/>
  <c r="AO387" i="6"/>
  <c r="AO386" i="6"/>
  <c r="AO385" i="6"/>
  <c r="AO384" i="6"/>
  <c r="AO383" i="6"/>
  <c r="AO382" i="6"/>
  <c r="AO381" i="6"/>
  <c r="AO380" i="6"/>
  <c r="AO379" i="6"/>
  <c r="AO378" i="6"/>
  <c r="AO377" i="6"/>
  <c r="AO376" i="6"/>
  <c r="AO375" i="6"/>
  <c r="AO374" i="6"/>
  <c r="AO373" i="6"/>
  <c r="AO372" i="6"/>
  <c r="AO371" i="6"/>
  <c r="AO370" i="6"/>
  <c r="AO369" i="6"/>
  <c r="AO368" i="6"/>
  <c r="AO367" i="6"/>
  <c r="AO366" i="6"/>
  <c r="AO365" i="6"/>
  <c r="AO364" i="6"/>
  <c r="AO363" i="6"/>
  <c r="AO362" i="6"/>
  <c r="AO361" i="6"/>
  <c r="AO360" i="6"/>
  <c r="AO359" i="6"/>
  <c r="AO358" i="6"/>
  <c r="AO357" i="6"/>
  <c r="AO356" i="6"/>
  <c r="AO355" i="6"/>
  <c r="AO354" i="6"/>
  <c r="AO353" i="6"/>
  <c r="AO352" i="6"/>
  <c r="AO351" i="6"/>
  <c r="AO350" i="6"/>
  <c r="AO349" i="6"/>
  <c r="AO348" i="6"/>
  <c r="AO347" i="6"/>
  <c r="AO346" i="6"/>
  <c r="AO345" i="6"/>
  <c r="AO344" i="6"/>
  <c r="AO343" i="6"/>
  <c r="AO342" i="6"/>
  <c r="AO341" i="6"/>
  <c r="AO340" i="6"/>
  <c r="AO339" i="6"/>
  <c r="AO338" i="6"/>
  <c r="AO337" i="6"/>
  <c r="AO336" i="6"/>
  <c r="AO335" i="6"/>
  <c r="AO334" i="6"/>
  <c r="AO333" i="6"/>
  <c r="AO332" i="6"/>
  <c r="AO331" i="6"/>
  <c r="AO330" i="6"/>
  <c r="AO329" i="6"/>
  <c r="AO328" i="6"/>
  <c r="AO327" i="6"/>
  <c r="AO326" i="6"/>
  <c r="AO325" i="6"/>
  <c r="AO324" i="6"/>
  <c r="AO323" i="6"/>
  <c r="AO322" i="6"/>
  <c r="AO321" i="6"/>
  <c r="AO320" i="6"/>
  <c r="AO319" i="6"/>
  <c r="AO318" i="6"/>
  <c r="AO317" i="6"/>
  <c r="AO316" i="6"/>
  <c r="AO315" i="6"/>
  <c r="AO314" i="6"/>
  <c r="AO313" i="6"/>
  <c r="AO312" i="6"/>
  <c r="AO311" i="6"/>
  <c r="AO310" i="6"/>
  <c r="AO309" i="6"/>
  <c r="AO308" i="6"/>
  <c r="AO307" i="6"/>
  <c r="AO306" i="6"/>
  <c r="AO305" i="6"/>
  <c r="AO304" i="6"/>
  <c r="AO303" i="6"/>
  <c r="AO302" i="6"/>
  <c r="AO301" i="6"/>
  <c r="AO300" i="6"/>
  <c r="AO299" i="6"/>
  <c r="AO298" i="6"/>
  <c r="AO297" i="6"/>
  <c r="AO296" i="6"/>
  <c r="AO295" i="6"/>
  <c r="AO294" i="6"/>
  <c r="AO293" i="6"/>
  <c r="AO292" i="6"/>
  <c r="AO291" i="6"/>
  <c r="AO290" i="6"/>
  <c r="AO289" i="6"/>
  <c r="AO288" i="6"/>
  <c r="AO287" i="6"/>
  <c r="AO286" i="6"/>
  <c r="AO285" i="6"/>
  <c r="AO284" i="6"/>
  <c r="AO283" i="6"/>
  <c r="AO282" i="6"/>
  <c r="AO281" i="6"/>
  <c r="AO280" i="6"/>
  <c r="AO279" i="6"/>
  <c r="AO278" i="6"/>
  <c r="AO277" i="6"/>
  <c r="AO276" i="6"/>
  <c r="AO275" i="6"/>
  <c r="AO274" i="6"/>
  <c r="AO273" i="6"/>
  <c r="AO272" i="6"/>
  <c r="AO271" i="6"/>
  <c r="AO270" i="6"/>
  <c r="AO269" i="6"/>
  <c r="AO268" i="6"/>
  <c r="AO267" i="6"/>
  <c r="AO266" i="6"/>
  <c r="AO265" i="6"/>
  <c r="AO264" i="6"/>
  <c r="AO263" i="6"/>
  <c r="AO262" i="6"/>
  <c r="AO261" i="6"/>
  <c r="AO260" i="6"/>
  <c r="AO259" i="6"/>
  <c r="AO258" i="6"/>
  <c r="AO257" i="6"/>
  <c r="AO256" i="6"/>
  <c r="AO255" i="6"/>
  <c r="AO254" i="6"/>
  <c r="AO253" i="6"/>
  <c r="AO252" i="6"/>
  <c r="AO251" i="6"/>
  <c r="AO250" i="6"/>
  <c r="AO249" i="6"/>
  <c r="AO248" i="6"/>
  <c r="AO247" i="6"/>
  <c r="AO246" i="6"/>
  <c r="AO245" i="6"/>
  <c r="AO244" i="6"/>
  <c r="AO243" i="6"/>
  <c r="AO242" i="6"/>
  <c r="AO241" i="6"/>
  <c r="AO240" i="6"/>
  <c r="AO239" i="6"/>
  <c r="AO238" i="6"/>
  <c r="AO237" i="6"/>
  <c r="AO236" i="6"/>
  <c r="AO235" i="6"/>
  <c r="AO234" i="6"/>
  <c r="AO233" i="6"/>
  <c r="AO232" i="6"/>
  <c r="AO231" i="6"/>
  <c r="AO230" i="6"/>
  <c r="AO229" i="6"/>
  <c r="AO228" i="6"/>
  <c r="AO227" i="6"/>
  <c r="AO226" i="6"/>
  <c r="AO225" i="6"/>
  <c r="AO224" i="6"/>
  <c r="AO223" i="6"/>
  <c r="AO222" i="6"/>
  <c r="AO221" i="6"/>
  <c r="AO220" i="6"/>
  <c r="AO219" i="6"/>
  <c r="AO218" i="6"/>
  <c r="AO217" i="6"/>
  <c r="AO216" i="6"/>
  <c r="AO215" i="6"/>
  <c r="AO214" i="6"/>
  <c r="AO213" i="6"/>
  <c r="AO212" i="6"/>
  <c r="AO211" i="6"/>
  <c r="AO210" i="6"/>
  <c r="AO209" i="6"/>
  <c r="AO208" i="6"/>
  <c r="AO207" i="6"/>
  <c r="AO206" i="6"/>
  <c r="AO205" i="6"/>
  <c r="AO204" i="6"/>
  <c r="AO203" i="6"/>
  <c r="AO202" i="6"/>
  <c r="AO201" i="6"/>
  <c r="AO200" i="6"/>
  <c r="AO199" i="6"/>
  <c r="AO198" i="6"/>
  <c r="AO197" i="6"/>
  <c r="AO196" i="6"/>
  <c r="AO195" i="6"/>
  <c r="AO194" i="6"/>
  <c r="AO193" i="6"/>
  <c r="AO192" i="6"/>
  <c r="AO191" i="6"/>
  <c r="AO190" i="6"/>
  <c r="AO189" i="6"/>
  <c r="AO188" i="6"/>
  <c r="AO187" i="6"/>
  <c r="AO186" i="6"/>
  <c r="AO185" i="6"/>
  <c r="AO184" i="6"/>
  <c r="AO183" i="6"/>
  <c r="AO182" i="6"/>
  <c r="AO181" i="6"/>
  <c r="AO180" i="6"/>
  <c r="AO179" i="6"/>
  <c r="AO178" i="6"/>
  <c r="AO177" i="6"/>
  <c r="AO176" i="6"/>
  <c r="AO175" i="6"/>
  <c r="AO174" i="6"/>
  <c r="AO173" i="6"/>
  <c r="AO172" i="6"/>
  <c r="AO171" i="6"/>
  <c r="AO170" i="6"/>
  <c r="AO169" i="6"/>
  <c r="AO168" i="6"/>
  <c r="AO167" i="6"/>
  <c r="AO166" i="6"/>
  <c r="AO165" i="6"/>
  <c r="AO164" i="6"/>
  <c r="AO163" i="6"/>
  <c r="AO162" i="6"/>
  <c r="AO161" i="6"/>
  <c r="AO160" i="6"/>
  <c r="AO159" i="6"/>
  <c r="AO158" i="6"/>
  <c r="AO157" i="6"/>
  <c r="AO156" i="6"/>
  <c r="AO155" i="6"/>
  <c r="AO154" i="6"/>
  <c r="AO153" i="6"/>
  <c r="AO152" i="6"/>
  <c r="AO151" i="6"/>
  <c r="AO150" i="6"/>
  <c r="AO149" i="6"/>
  <c r="AO148" i="6"/>
  <c r="AO147" i="6"/>
  <c r="AO146" i="6"/>
  <c r="AO145" i="6"/>
  <c r="AO144" i="6"/>
  <c r="AO143" i="6"/>
  <c r="AO142" i="6"/>
  <c r="AO141" i="6"/>
  <c r="AO140" i="6"/>
  <c r="AO139" i="6"/>
  <c r="AO138" i="6"/>
  <c r="AO137" i="6"/>
  <c r="AO136" i="6"/>
  <c r="AO135" i="6"/>
  <c r="AO134" i="6"/>
  <c r="AO133" i="6"/>
  <c r="AO132" i="6"/>
  <c r="AO131" i="6"/>
  <c r="AO130" i="6"/>
  <c r="AO129" i="6"/>
  <c r="AO128" i="6"/>
  <c r="AO127" i="6"/>
  <c r="AO126" i="6"/>
  <c r="AO125" i="6"/>
  <c r="AO124" i="6"/>
  <c r="AO123" i="6"/>
  <c r="AO122" i="6"/>
  <c r="AO121" i="6"/>
  <c r="AO120" i="6"/>
  <c r="AO119" i="6"/>
  <c r="AO118" i="6"/>
  <c r="AO117" i="6"/>
  <c r="AO116" i="6"/>
  <c r="AO115" i="6"/>
  <c r="AO114" i="6"/>
  <c r="AO113" i="6"/>
  <c r="AO112" i="6"/>
  <c r="AO111" i="6"/>
  <c r="AO110" i="6"/>
  <c r="AO109" i="6"/>
  <c r="AO108" i="6"/>
  <c r="AO107" i="6"/>
  <c r="AO106" i="6"/>
  <c r="AO105" i="6"/>
  <c r="AO104" i="6"/>
  <c r="AO103" i="6"/>
  <c r="AO102" i="6"/>
  <c r="AO101" i="6"/>
  <c r="AO100" i="6"/>
  <c r="AO99" i="6"/>
  <c r="AO98" i="6"/>
  <c r="AO97" i="6"/>
  <c r="AO96" i="6"/>
  <c r="AO95" i="6"/>
  <c r="AO94" i="6"/>
  <c r="AO93" i="6"/>
  <c r="AO92" i="6"/>
  <c r="AO91" i="6"/>
  <c r="AO90" i="6"/>
  <c r="AO89" i="6"/>
  <c r="AO88" i="6"/>
  <c r="AO87" i="6"/>
  <c r="AO86" i="6"/>
  <c r="AO85" i="6"/>
  <c r="AO84" i="6"/>
  <c r="AO83" i="6"/>
  <c r="AO82" i="6"/>
  <c r="AO81" i="6"/>
  <c r="AO80" i="6"/>
  <c r="AO79" i="6"/>
  <c r="AO78" i="6"/>
  <c r="AO77" i="6"/>
  <c r="AO76" i="6"/>
  <c r="AO75" i="6"/>
  <c r="AO74" i="6"/>
  <c r="AO73" i="6"/>
  <c r="AO72" i="6"/>
  <c r="AO71" i="6"/>
  <c r="AO70" i="6"/>
  <c r="AO69" i="6"/>
  <c r="AO68" i="6"/>
  <c r="AO67" i="6"/>
  <c r="AO66" i="6"/>
  <c r="AO65" i="6"/>
  <c r="AO64" i="6"/>
  <c r="AO63" i="6"/>
  <c r="AO62" i="6"/>
  <c r="AO61" i="6"/>
  <c r="AO60" i="6"/>
  <c r="AO59" i="6"/>
  <c r="AO58" i="6"/>
  <c r="AO57" i="6"/>
  <c r="AO56" i="6"/>
  <c r="AO55" i="6"/>
  <c r="AO54" i="6"/>
  <c r="AO53" i="6"/>
  <c r="AO52" i="6"/>
  <c r="AO51" i="6"/>
  <c r="AO50" i="6"/>
  <c r="AO49" i="6"/>
  <c r="AO48" i="6"/>
  <c r="AO47" i="6"/>
  <c r="AO46" i="6"/>
  <c r="AO45" i="6"/>
  <c r="AO44" i="6"/>
  <c r="AO43" i="6"/>
  <c r="AO42" i="6"/>
  <c r="AO41" i="6"/>
  <c r="AO40" i="6"/>
  <c r="AO39" i="6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4" i="6"/>
  <c r="AO23" i="6"/>
  <c r="AO22" i="6"/>
  <c r="AO21" i="6"/>
  <c r="AO20" i="6"/>
  <c r="AO19" i="6"/>
  <c r="AO18" i="6"/>
  <c r="AO17" i="6"/>
  <c r="AO16" i="6"/>
  <c r="AO15" i="6"/>
  <c r="AO14" i="6"/>
  <c r="AO13" i="6"/>
  <c r="AO12" i="6"/>
  <c r="AO11" i="6"/>
  <c r="AO10" i="6"/>
  <c r="AO9" i="6"/>
  <c r="AO8" i="6"/>
  <c r="AO7" i="6"/>
  <c r="AO6" i="6"/>
  <c r="AO5" i="6"/>
  <c r="AO4" i="6"/>
  <c r="AO3" i="6"/>
  <c r="AH497" i="6"/>
  <c r="AH496" i="6"/>
  <c r="AH495" i="6"/>
  <c r="AH494" i="6"/>
  <c r="AH493" i="6"/>
  <c r="AH492" i="6"/>
  <c r="AH491" i="6"/>
  <c r="AH490" i="6"/>
  <c r="AH489" i="6"/>
  <c r="AH488" i="6"/>
  <c r="AH487" i="6"/>
  <c r="AH486" i="6"/>
  <c r="AH485" i="6"/>
  <c r="AH484" i="6"/>
  <c r="AH483" i="6"/>
  <c r="AH482" i="6"/>
  <c r="AH481" i="6"/>
  <c r="AH480" i="6"/>
  <c r="AH479" i="6"/>
  <c r="AH478" i="6"/>
  <c r="AH477" i="6"/>
  <c r="AH476" i="6"/>
  <c r="AH475" i="6"/>
  <c r="AH474" i="6"/>
  <c r="AH473" i="6"/>
  <c r="AH472" i="6"/>
  <c r="AH471" i="6"/>
  <c r="AH470" i="6"/>
  <c r="AH469" i="6"/>
  <c r="AH468" i="6"/>
  <c r="AH467" i="6"/>
  <c r="AH466" i="6"/>
  <c r="AH465" i="6"/>
  <c r="Q68" i="7" s="1"/>
  <c r="AH464" i="6"/>
  <c r="AH463" i="6"/>
  <c r="AH462" i="6"/>
  <c r="AH461" i="6"/>
  <c r="AH460" i="6"/>
  <c r="AH459" i="6"/>
  <c r="AH458" i="6"/>
  <c r="AH457" i="6"/>
  <c r="AH456" i="6"/>
  <c r="AH455" i="6"/>
  <c r="AH454" i="6"/>
  <c r="AH453" i="6"/>
  <c r="AH452" i="6"/>
  <c r="AH451" i="6"/>
  <c r="AH450" i="6"/>
  <c r="AH449" i="6"/>
  <c r="AH448" i="6"/>
  <c r="AH447" i="6"/>
  <c r="AH446" i="6"/>
  <c r="AH445" i="6"/>
  <c r="AH444" i="6"/>
  <c r="AH443" i="6"/>
  <c r="AH442" i="6"/>
  <c r="AH441" i="6"/>
  <c r="AH440" i="6"/>
  <c r="AH439" i="6"/>
  <c r="AH438" i="6"/>
  <c r="AH437" i="6"/>
  <c r="AH436" i="6"/>
  <c r="AH435" i="6"/>
  <c r="AH434" i="6"/>
  <c r="AH433" i="6"/>
  <c r="AH432" i="6"/>
  <c r="AH431" i="6"/>
  <c r="AH430" i="6"/>
  <c r="AH429" i="6"/>
  <c r="AH428" i="6"/>
  <c r="AH427" i="6"/>
  <c r="AH426" i="6"/>
  <c r="AH425" i="6"/>
  <c r="AH424" i="6"/>
  <c r="AH423" i="6"/>
  <c r="AH422" i="6"/>
  <c r="AH421" i="6"/>
  <c r="AH420" i="6"/>
  <c r="AH419" i="6"/>
  <c r="AH418" i="6"/>
  <c r="AH417" i="6"/>
  <c r="AH416" i="6"/>
  <c r="AH415" i="6"/>
  <c r="AH414" i="6"/>
  <c r="AH413" i="6"/>
  <c r="AH412" i="6"/>
  <c r="AH411" i="6"/>
  <c r="AH410" i="6"/>
  <c r="AH409" i="6"/>
  <c r="AH408" i="6"/>
  <c r="AH407" i="6"/>
  <c r="AH406" i="6"/>
  <c r="AH405" i="6"/>
  <c r="AH404" i="6"/>
  <c r="AH403" i="6"/>
  <c r="AH402" i="6"/>
  <c r="AH401" i="6"/>
  <c r="AH400" i="6"/>
  <c r="AH399" i="6"/>
  <c r="AH398" i="6"/>
  <c r="AH397" i="6"/>
  <c r="AH396" i="6"/>
  <c r="AH395" i="6"/>
  <c r="AH394" i="6"/>
  <c r="AH393" i="6"/>
  <c r="AH392" i="6"/>
  <c r="AH391" i="6"/>
  <c r="AH390" i="6"/>
  <c r="AH389" i="6"/>
  <c r="AH388" i="6"/>
  <c r="AH387" i="6"/>
  <c r="AH386" i="6"/>
  <c r="AH385" i="6"/>
  <c r="AH384" i="6"/>
  <c r="AH383" i="6"/>
  <c r="AH382" i="6"/>
  <c r="AH381" i="6"/>
  <c r="AH380" i="6"/>
  <c r="AH379" i="6"/>
  <c r="AH378" i="6"/>
  <c r="AH377" i="6"/>
  <c r="AH376" i="6"/>
  <c r="AH375" i="6"/>
  <c r="AH374" i="6"/>
  <c r="AH373" i="6"/>
  <c r="AH372" i="6"/>
  <c r="AH371" i="6"/>
  <c r="AH370" i="6"/>
  <c r="AH369" i="6"/>
  <c r="AH368" i="6"/>
  <c r="AH367" i="6"/>
  <c r="AH366" i="6"/>
  <c r="AH365" i="6"/>
  <c r="AH364" i="6"/>
  <c r="AH363" i="6"/>
  <c r="AH362" i="6"/>
  <c r="AH361" i="6"/>
  <c r="AH360" i="6"/>
  <c r="AH359" i="6"/>
  <c r="AH358" i="6"/>
  <c r="AH357" i="6"/>
  <c r="AH356" i="6"/>
  <c r="AH355" i="6"/>
  <c r="AH354" i="6"/>
  <c r="AH353" i="6"/>
  <c r="AH352" i="6"/>
  <c r="AH351" i="6"/>
  <c r="AH350" i="6"/>
  <c r="AH349" i="6"/>
  <c r="AH348" i="6"/>
  <c r="AH347" i="6"/>
  <c r="AH346" i="6"/>
  <c r="AH345" i="6"/>
  <c r="AH344" i="6"/>
  <c r="AH343" i="6"/>
  <c r="AH342" i="6"/>
  <c r="AH341" i="6"/>
  <c r="AH340" i="6"/>
  <c r="AH339" i="6"/>
  <c r="AH338" i="6"/>
  <c r="AH337" i="6"/>
  <c r="AH336" i="6"/>
  <c r="AH335" i="6"/>
  <c r="AH334" i="6"/>
  <c r="AH333" i="6"/>
  <c r="AH332" i="6"/>
  <c r="AH331" i="6"/>
  <c r="AH330" i="6"/>
  <c r="AH329" i="6"/>
  <c r="AH328" i="6"/>
  <c r="AH327" i="6"/>
  <c r="AH326" i="6"/>
  <c r="AH325" i="6"/>
  <c r="AH324" i="6"/>
  <c r="AH323" i="6"/>
  <c r="AH322" i="6"/>
  <c r="AH321" i="6"/>
  <c r="AH320" i="6"/>
  <c r="AH319" i="6"/>
  <c r="AH318" i="6"/>
  <c r="AH317" i="6"/>
  <c r="AH316" i="6"/>
  <c r="AH315" i="6"/>
  <c r="AH314" i="6"/>
  <c r="AH313" i="6"/>
  <c r="AH312" i="6"/>
  <c r="AH311" i="6"/>
  <c r="AH310" i="6"/>
  <c r="AH309" i="6"/>
  <c r="AH308" i="6"/>
  <c r="AH307" i="6"/>
  <c r="AH306" i="6"/>
  <c r="AH305" i="6"/>
  <c r="AH304" i="6"/>
  <c r="AH303" i="6"/>
  <c r="AH302" i="6"/>
  <c r="AH301" i="6"/>
  <c r="AH300" i="6"/>
  <c r="AH299" i="6"/>
  <c r="AH298" i="6"/>
  <c r="AH297" i="6"/>
  <c r="AH296" i="6"/>
  <c r="AH295" i="6"/>
  <c r="AH294" i="6"/>
  <c r="AH293" i="6"/>
  <c r="AH292" i="6"/>
  <c r="AH291" i="6"/>
  <c r="AH290" i="6"/>
  <c r="AH289" i="6"/>
  <c r="AH288" i="6"/>
  <c r="AH287" i="6"/>
  <c r="AH286" i="6"/>
  <c r="AH285" i="6"/>
  <c r="AH284" i="6"/>
  <c r="AH283" i="6"/>
  <c r="AH282" i="6"/>
  <c r="AH281" i="6"/>
  <c r="AH280" i="6"/>
  <c r="AH279" i="6"/>
  <c r="AH278" i="6"/>
  <c r="AH277" i="6"/>
  <c r="AH276" i="6"/>
  <c r="AH275" i="6"/>
  <c r="AH274" i="6"/>
  <c r="AH273" i="6"/>
  <c r="AH272" i="6"/>
  <c r="AH271" i="6"/>
  <c r="AH270" i="6"/>
  <c r="AH269" i="6"/>
  <c r="AH268" i="6"/>
  <c r="AH267" i="6"/>
  <c r="AH266" i="6"/>
  <c r="AH265" i="6"/>
  <c r="AH264" i="6"/>
  <c r="AH263" i="6"/>
  <c r="AH262" i="6"/>
  <c r="AH261" i="6"/>
  <c r="AH260" i="6"/>
  <c r="AH259" i="6"/>
  <c r="AH258" i="6"/>
  <c r="AH257" i="6"/>
  <c r="AH256" i="6"/>
  <c r="AH255" i="6"/>
  <c r="AH254" i="6"/>
  <c r="AH253" i="6"/>
  <c r="AH252" i="6"/>
  <c r="AH251" i="6"/>
  <c r="AH250" i="6"/>
  <c r="AH249" i="6"/>
  <c r="AH248" i="6"/>
  <c r="AH247" i="6"/>
  <c r="AH246" i="6"/>
  <c r="AH245" i="6"/>
  <c r="AH244" i="6"/>
  <c r="AH243" i="6"/>
  <c r="AH242" i="6"/>
  <c r="AH241" i="6"/>
  <c r="AH240" i="6"/>
  <c r="AH239" i="6"/>
  <c r="AH238" i="6"/>
  <c r="AH237" i="6"/>
  <c r="AH236" i="6"/>
  <c r="AH235" i="6"/>
  <c r="AH234" i="6"/>
  <c r="AH233" i="6"/>
  <c r="AH232" i="6"/>
  <c r="AH231" i="6"/>
  <c r="AH230" i="6"/>
  <c r="AH229" i="6"/>
  <c r="AH228" i="6"/>
  <c r="AH227" i="6"/>
  <c r="AH226" i="6"/>
  <c r="AH225" i="6"/>
  <c r="AH224" i="6"/>
  <c r="AH223" i="6"/>
  <c r="AH222" i="6"/>
  <c r="AH221" i="6"/>
  <c r="AH220" i="6"/>
  <c r="AH219" i="6"/>
  <c r="AH218" i="6"/>
  <c r="AH217" i="6"/>
  <c r="AH216" i="6"/>
  <c r="AH215" i="6"/>
  <c r="AH214" i="6"/>
  <c r="AH213" i="6"/>
  <c r="AH212" i="6"/>
  <c r="AH211" i="6"/>
  <c r="AH210" i="6"/>
  <c r="AH209" i="6"/>
  <c r="AH208" i="6"/>
  <c r="AH207" i="6"/>
  <c r="AH206" i="6"/>
  <c r="AH205" i="6"/>
  <c r="AH204" i="6"/>
  <c r="AH203" i="6"/>
  <c r="AH202" i="6"/>
  <c r="AH201" i="6"/>
  <c r="AH200" i="6"/>
  <c r="AH199" i="6"/>
  <c r="AH198" i="6"/>
  <c r="AH197" i="6"/>
  <c r="AH196" i="6"/>
  <c r="AH195" i="6"/>
  <c r="AH194" i="6"/>
  <c r="AH193" i="6"/>
  <c r="AH192" i="6"/>
  <c r="AH191" i="6"/>
  <c r="AH190" i="6"/>
  <c r="AH189" i="6"/>
  <c r="AH188" i="6"/>
  <c r="AH187" i="6"/>
  <c r="AH186" i="6"/>
  <c r="AH185" i="6"/>
  <c r="AH184" i="6"/>
  <c r="AH183" i="6"/>
  <c r="AH182" i="6"/>
  <c r="AH181" i="6"/>
  <c r="AH180" i="6"/>
  <c r="AH179" i="6"/>
  <c r="AH178" i="6"/>
  <c r="AH177" i="6"/>
  <c r="AH176" i="6"/>
  <c r="AH175" i="6"/>
  <c r="AH174" i="6"/>
  <c r="AH173" i="6"/>
  <c r="AH172" i="6"/>
  <c r="AH171" i="6"/>
  <c r="AH170" i="6"/>
  <c r="AH169" i="6"/>
  <c r="AH168" i="6"/>
  <c r="AH167" i="6"/>
  <c r="AH166" i="6"/>
  <c r="AH165" i="6"/>
  <c r="AH164" i="6"/>
  <c r="AH163" i="6"/>
  <c r="AH162" i="6"/>
  <c r="AH161" i="6"/>
  <c r="AH160" i="6"/>
  <c r="AH159" i="6"/>
  <c r="AH158" i="6"/>
  <c r="AH157" i="6"/>
  <c r="AH156" i="6"/>
  <c r="AH155" i="6"/>
  <c r="AH154" i="6"/>
  <c r="AH153" i="6"/>
  <c r="AH152" i="6"/>
  <c r="AH151" i="6"/>
  <c r="AH150" i="6"/>
  <c r="AH149" i="6"/>
  <c r="AH148" i="6"/>
  <c r="AH147" i="6"/>
  <c r="AH146" i="6"/>
  <c r="AH145" i="6"/>
  <c r="AH144" i="6"/>
  <c r="AH143" i="6"/>
  <c r="AH142" i="6"/>
  <c r="AH141" i="6"/>
  <c r="AH140" i="6"/>
  <c r="AH139" i="6"/>
  <c r="AH138" i="6"/>
  <c r="AH137" i="6"/>
  <c r="AH136" i="6"/>
  <c r="AH135" i="6"/>
  <c r="AH134" i="6"/>
  <c r="AH133" i="6"/>
  <c r="AH132" i="6"/>
  <c r="AH131" i="6"/>
  <c r="AH130" i="6"/>
  <c r="AH129" i="6"/>
  <c r="AH128" i="6"/>
  <c r="AH127" i="6"/>
  <c r="AH126" i="6"/>
  <c r="AH125" i="6"/>
  <c r="AH124" i="6"/>
  <c r="AH123" i="6"/>
  <c r="AH122" i="6"/>
  <c r="AH121" i="6"/>
  <c r="AH120" i="6"/>
  <c r="AH119" i="6"/>
  <c r="AH118" i="6"/>
  <c r="AH117" i="6"/>
  <c r="AH116" i="6"/>
  <c r="AH115" i="6"/>
  <c r="AH114" i="6"/>
  <c r="AH113" i="6"/>
  <c r="AH112" i="6"/>
  <c r="AH111" i="6"/>
  <c r="AH110" i="6"/>
  <c r="AH109" i="6"/>
  <c r="AH108" i="6"/>
  <c r="AH107" i="6"/>
  <c r="AH106" i="6"/>
  <c r="AH105" i="6"/>
  <c r="AH104" i="6"/>
  <c r="AH103" i="6"/>
  <c r="AH102" i="6"/>
  <c r="AH101" i="6"/>
  <c r="AH100" i="6"/>
  <c r="AH99" i="6"/>
  <c r="AH98" i="6"/>
  <c r="AH97" i="6"/>
  <c r="AH96" i="6"/>
  <c r="AH95" i="6"/>
  <c r="AH94" i="6"/>
  <c r="AH93" i="6"/>
  <c r="AH92" i="6"/>
  <c r="AH91" i="6"/>
  <c r="AH90" i="6"/>
  <c r="AH89" i="6"/>
  <c r="AH88" i="6"/>
  <c r="AH87" i="6"/>
  <c r="AH86" i="6"/>
  <c r="AH85" i="6"/>
  <c r="AH84" i="6"/>
  <c r="AH83" i="6"/>
  <c r="AH82" i="6"/>
  <c r="AH81" i="6"/>
  <c r="AH80" i="6"/>
  <c r="AH79" i="6"/>
  <c r="AH78" i="6"/>
  <c r="AH77" i="6"/>
  <c r="AH76" i="6"/>
  <c r="AH75" i="6"/>
  <c r="AH74" i="6"/>
  <c r="AH73" i="6"/>
  <c r="AH72" i="6"/>
  <c r="AH71" i="6"/>
  <c r="AH70" i="6"/>
  <c r="AH69" i="6"/>
  <c r="AH68" i="6"/>
  <c r="AH67" i="6"/>
  <c r="AH66" i="6"/>
  <c r="AH65" i="6"/>
  <c r="AH64" i="6"/>
  <c r="AH63" i="6"/>
  <c r="AH62" i="6"/>
  <c r="AH61" i="6"/>
  <c r="AH60" i="6"/>
  <c r="AH59" i="6"/>
  <c r="AH58" i="6"/>
  <c r="AH57" i="6"/>
  <c r="AH56" i="6"/>
  <c r="AH55" i="6"/>
  <c r="AH54" i="6"/>
  <c r="AH53" i="6"/>
  <c r="AH52" i="6"/>
  <c r="AH51" i="6"/>
  <c r="AH50" i="6"/>
  <c r="AH49" i="6"/>
  <c r="AH48" i="6"/>
  <c r="AH47" i="6"/>
  <c r="AH46" i="6"/>
  <c r="AH45" i="6"/>
  <c r="AH44" i="6"/>
  <c r="AH43" i="6"/>
  <c r="AH42" i="6"/>
  <c r="AH41" i="6"/>
  <c r="AH40" i="6"/>
  <c r="AH39" i="6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4" i="6"/>
  <c r="AH23" i="6"/>
  <c r="AH22" i="6"/>
  <c r="AH21" i="6"/>
  <c r="AH20" i="6"/>
  <c r="AH19" i="6"/>
  <c r="AH18" i="6"/>
  <c r="AH17" i="6"/>
  <c r="AH16" i="6"/>
  <c r="AH15" i="6"/>
  <c r="AH14" i="6"/>
  <c r="AH13" i="6"/>
  <c r="AH12" i="6"/>
  <c r="AH11" i="6"/>
  <c r="AH10" i="6"/>
  <c r="AH9" i="6"/>
  <c r="AH8" i="6"/>
  <c r="AH7" i="6"/>
  <c r="AH6" i="6"/>
  <c r="AH5" i="6"/>
  <c r="AH4" i="6"/>
  <c r="AH3" i="6"/>
  <c r="AG465" i="6"/>
  <c r="Q66" i="7" s="1"/>
  <c r="AF465" i="6"/>
  <c r="Q65" i="7" s="1"/>
  <c r="AG432" i="6"/>
  <c r="AF432" i="6"/>
  <c r="AG399" i="6"/>
  <c r="AF399" i="6"/>
  <c r="AG366" i="6"/>
  <c r="AF366" i="6"/>
  <c r="AG333" i="6"/>
  <c r="AF333" i="6"/>
  <c r="AG300" i="6"/>
  <c r="AF300" i="6"/>
  <c r="AG267" i="6"/>
  <c r="AF267" i="6"/>
  <c r="AG234" i="6"/>
  <c r="AF234" i="6"/>
  <c r="AG201" i="6"/>
  <c r="AF201" i="6"/>
  <c r="AG168" i="6"/>
  <c r="AF168" i="6"/>
  <c r="AF135" i="6"/>
  <c r="AF102" i="6"/>
  <c r="AF69" i="6"/>
  <c r="AF36" i="6"/>
  <c r="AF3" i="6"/>
  <c r="AB497" i="6"/>
  <c r="AB496" i="6"/>
  <c r="AB495" i="6"/>
  <c r="AB494" i="6"/>
  <c r="AB493" i="6"/>
  <c r="AB492" i="6"/>
  <c r="AB491" i="6"/>
  <c r="AB490" i="6"/>
  <c r="AB489" i="6"/>
  <c r="AB488" i="6"/>
  <c r="AB487" i="6"/>
  <c r="AB486" i="6"/>
  <c r="AB485" i="6"/>
  <c r="AB484" i="6"/>
  <c r="AB483" i="6"/>
  <c r="AB482" i="6"/>
  <c r="AB481" i="6"/>
  <c r="AB480" i="6"/>
  <c r="AB479" i="6"/>
  <c r="AB478" i="6"/>
  <c r="AB477" i="6"/>
  <c r="AB476" i="6"/>
  <c r="AB475" i="6"/>
  <c r="AB474" i="6"/>
  <c r="AB473" i="6"/>
  <c r="AB472" i="6"/>
  <c r="AB471" i="6"/>
  <c r="AB470" i="6"/>
  <c r="AB469" i="6"/>
  <c r="AB468" i="6"/>
  <c r="AB467" i="6"/>
  <c r="AB466" i="6"/>
  <c r="AB465" i="6"/>
  <c r="Q70" i="7" s="1"/>
  <c r="AB464" i="6"/>
  <c r="AB463" i="6"/>
  <c r="AB462" i="6"/>
  <c r="AB461" i="6"/>
  <c r="AB460" i="6"/>
  <c r="AB459" i="6"/>
  <c r="AB458" i="6"/>
  <c r="AB457" i="6"/>
  <c r="AB456" i="6"/>
  <c r="AB455" i="6"/>
  <c r="AB454" i="6"/>
  <c r="AB453" i="6"/>
  <c r="AB452" i="6"/>
  <c r="AB451" i="6"/>
  <c r="AB450" i="6"/>
  <c r="AB449" i="6"/>
  <c r="AB448" i="6"/>
  <c r="AB447" i="6"/>
  <c r="AB446" i="6"/>
  <c r="AB445" i="6"/>
  <c r="AB444" i="6"/>
  <c r="AB443" i="6"/>
  <c r="AB442" i="6"/>
  <c r="AB441" i="6"/>
  <c r="AB440" i="6"/>
  <c r="AB439" i="6"/>
  <c r="AB438" i="6"/>
  <c r="AB437" i="6"/>
  <c r="AB436" i="6"/>
  <c r="AB435" i="6"/>
  <c r="AB434" i="6"/>
  <c r="AB433" i="6"/>
  <c r="AB432" i="6"/>
  <c r="AB431" i="6"/>
  <c r="AB430" i="6"/>
  <c r="AB429" i="6"/>
  <c r="AB428" i="6"/>
  <c r="AB427" i="6"/>
  <c r="AB426" i="6"/>
  <c r="AB425" i="6"/>
  <c r="AB424" i="6"/>
  <c r="AB423" i="6"/>
  <c r="AB422" i="6"/>
  <c r="AB421" i="6"/>
  <c r="AB420" i="6"/>
  <c r="AB419" i="6"/>
  <c r="AB418" i="6"/>
  <c r="AB417" i="6"/>
  <c r="AB416" i="6"/>
  <c r="AB415" i="6"/>
  <c r="AB414" i="6"/>
  <c r="AB413" i="6"/>
  <c r="AB412" i="6"/>
  <c r="AB411" i="6"/>
  <c r="AB410" i="6"/>
  <c r="AB409" i="6"/>
  <c r="AB408" i="6"/>
  <c r="AB407" i="6"/>
  <c r="AB406" i="6"/>
  <c r="AB405" i="6"/>
  <c r="AB404" i="6"/>
  <c r="AB403" i="6"/>
  <c r="AB402" i="6"/>
  <c r="AB401" i="6"/>
  <c r="AB400" i="6"/>
  <c r="AB399" i="6"/>
  <c r="AB398" i="6"/>
  <c r="AB397" i="6"/>
  <c r="AB396" i="6"/>
  <c r="AB395" i="6"/>
  <c r="AB394" i="6"/>
  <c r="AB393" i="6"/>
  <c r="AB392" i="6"/>
  <c r="AB391" i="6"/>
  <c r="AB390" i="6"/>
  <c r="AB389" i="6"/>
  <c r="AB388" i="6"/>
  <c r="AB387" i="6"/>
  <c r="AB386" i="6"/>
  <c r="AB385" i="6"/>
  <c r="AB384" i="6"/>
  <c r="AB383" i="6"/>
  <c r="AB382" i="6"/>
  <c r="AB381" i="6"/>
  <c r="AB380" i="6"/>
  <c r="AB379" i="6"/>
  <c r="AB378" i="6"/>
  <c r="AB377" i="6"/>
  <c r="AB376" i="6"/>
  <c r="AB375" i="6"/>
  <c r="AB374" i="6"/>
  <c r="AB373" i="6"/>
  <c r="AB372" i="6"/>
  <c r="AB371" i="6"/>
  <c r="AB370" i="6"/>
  <c r="AB369" i="6"/>
  <c r="AB368" i="6"/>
  <c r="AB367" i="6"/>
  <c r="AB366" i="6"/>
  <c r="AB365" i="6"/>
  <c r="AB364" i="6"/>
  <c r="AB363" i="6"/>
  <c r="AB362" i="6"/>
  <c r="AB361" i="6"/>
  <c r="AB360" i="6"/>
  <c r="AB359" i="6"/>
  <c r="AB358" i="6"/>
  <c r="AB357" i="6"/>
  <c r="AB356" i="6"/>
  <c r="AB355" i="6"/>
  <c r="AB354" i="6"/>
  <c r="AB353" i="6"/>
  <c r="AB352" i="6"/>
  <c r="AB351" i="6"/>
  <c r="AB350" i="6"/>
  <c r="AB349" i="6"/>
  <c r="AB348" i="6"/>
  <c r="AB347" i="6"/>
  <c r="AB346" i="6"/>
  <c r="AB345" i="6"/>
  <c r="AB344" i="6"/>
  <c r="AB343" i="6"/>
  <c r="AB342" i="6"/>
  <c r="AB341" i="6"/>
  <c r="AB340" i="6"/>
  <c r="AB339" i="6"/>
  <c r="AB338" i="6"/>
  <c r="AB337" i="6"/>
  <c r="AB336" i="6"/>
  <c r="AB335" i="6"/>
  <c r="AB334" i="6"/>
  <c r="AB333" i="6"/>
  <c r="AB332" i="6"/>
  <c r="AB331" i="6"/>
  <c r="AB330" i="6"/>
  <c r="AB329" i="6"/>
  <c r="AB328" i="6"/>
  <c r="AB327" i="6"/>
  <c r="AB326" i="6"/>
  <c r="AB325" i="6"/>
  <c r="AB324" i="6"/>
  <c r="AB323" i="6"/>
  <c r="AB322" i="6"/>
  <c r="AB321" i="6"/>
  <c r="AB320" i="6"/>
  <c r="AB319" i="6"/>
  <c r="AB318" i="6"/>
  <c r="AB317" i="6"/>
  <c r="AB316" i="6"/>
  <c r="AB315" i="6"/>
  <c r="AB314" i="6"/>
  <c r="AB313" i="6"/>
  <c r="AB312" i="6"/>
  <c r="AB311" i="6"/>
  <c r="AB310" i="6"/>
  <c r="AB309" i="6"/>
  <c r="AB308" i="6"/>
  <c r="AB307" i="6"/>
  <c r="AB306" i="6"/>
  <c r="AB305" i="6"/>
  <c r="AB304" i="6"/>
  <c r="AB303" i="6"/>
  <c r="AB302" i="6"/>
  <c r="AB301" i="6"/>
  <c r="AB300" i="6"/>
  <c r="AB299" i="6"/>
  <c r="AB298" i="6"/>
  <c r="AB297" i="6"/>
  <c r="AB296" i="6"/>
  <c r="AB295" i="6"/>
  <c r="AB294" i="6"/>
  <c r="AB293" i="6"/>
  <c r="AB292" i="6"/>
  <c r="AB291" i="6"/>
  <c r="AB290" i="6"/>
  <c r="AB289" i="6"/>
  <c r="AB288" i="6"/>
  <c r="AB287" i="6"/>
  <c r="AB286" i="6"/>
  <c r="AB285" i="6"/>
  <c r="AB284" i="6"/>
  <c r="AB283" i="6"/>
  <c r="AB282" i="6"/>
  <c r="AB281" i="6"/>
  <c r="AB280" i="6"/>
  <c r="AB279" i="6"/>
  <c r="AB278" i="6"/>
  <c r="AB277" i="6"/>
  <c r="AB276" i="6"/>
  <c r="AB275" i="6"/>
  <c r="AB274" i="6"/>
  <c r="AB273" i="6"/>
  <c r="AB272" i="6"/>
  <c r="AB271" i="6"/>
  <c r="AB270" i="6"/>
  <c r="AB269" i="6"/>
  <c r="AB268" i="6"/>
  <c r="AB267" i="6"/>
  <c r="AB266" i="6"/>
  <c r="AB265" i="6"/>
  <c r="AB264" i="6"/>
  <c r="AB263" i="6"/>
  <c r="AB262" i="6"/>
  <c r="AB261" i="6"/>
  <c r="AB260" i="6"/>
  <c r="AB259" i="6"/>
  <c r="AB258" i="6"/>
  <c r="AB257" i="6"/>
  <c r="AB256" i="6"/>
  <c r="AB255" i="6"/>
  <c r="AB254" i="6"/>
  <c r="AB253" i="6"/>
  <c r="AB252" i="6"/>
  <c r="AB251" i="6"/>
  <c r="AB250" i="6"/>
  <c r="AB249" i="6"/>
  <c r="AB248" i="6"/>
  <c r="AB247" i="6"/>
  <c r="AB246" i="6"/>
  <c r="AB245" i="6"/>
  <c r="AB244" i="6"/>
  <c r="AB243" i="6"/>
  <c r="AB242" i="6"/>
  <c r="AB241" i="6"/>
  <c r="AB240" i="6"/>
  <c r="AB239" i="6"/>
  <c r="AB238" i="6"/>
  <c r="AB237" i="6"/>
  <c r="AB236" i="6"/>
  <c r="AB235" i="6"/>
  <c r="AB233" i="6"/>
  <c r="AB232" i="6"/>
  <c r="AB231" i="6"/>
  <c r="AB230" i="6"/>
  <c r="AB229" i="6"/>
  <c r="AB228" i="6"/>
  <c r="AB227" i="6"/>
  <c r="AB226" i="6"/>
  <c r="AB225" i="6"/>
  <c r="AB224" i="6"/>
  <c r="AB223" i="6"/>
  <c r="AB222" i="6"/>
  <c r="AB221" i="6"/>
  <c r="AB220" i="6"/>
  <c r="AB219" i="6"/>
  <c r="AB218" i="6"/>
  <c r="AB217" i="6"/>
  <c r="AB216" i="6"/>
  <c r="AB215" i="6"/>
  <c r="AB214" i="6"/>
  <c r="AB213" i="6"/>
  <c r="AB212" i="6"/>
  <c r="AB211" i="6"/>
  <c r="AB210" i="6"/>
  <c r="AB209" i="6"/>
  <c r="AB208" i="6"/>
  <c r="AB207" i="6"/>
  <c r="AB206" i="6"/>
  <c r="AB205" i="6"/>
  <c r="AB204" i="6"/>
  <c r="AB203" i="6"/>
  <c r="AB202" i="6"/>
  <c r="AB201" i="6"/>
  <c r="AB200" i="6"/>
  <c r="AB199" i="6"/>
  <c r="AB198" i="6"/>
  <c r="AB197" i="6"/>
  <c r="AB196" i="6"/>
  <c r="AB195" i="6"/>
  <c r="AB194" i="6"/>
  <c r="AB193" i="6"/>
  <c r="AB192" i="6"/>
  <c r="AB191" i="6"/>
  <c r="AB190" i="6"/>
  <c r="AB189" i="6"/>
  <c r="AB188" i="6"/>
  <c r="AB187" i="6"/>
  <c r="AB186" i="6"/>
  <c r="AB185" i="6"/>
  <c r="AB184" i="6"/>
  <c r="AB183" i="6"/>
  <c r="AB182" i="6"/>
  <c r="AB181" i="6"/>
  <c r="AB180" i="6"/>
  <c r="AB179" i="6"/>
  <c r="AB178" i="6"/>
  <c r="AB177" i="6"/>
  <c r="AB176" i="6"/>
  <c r="AB175" i="6"/>
  <c r="AB174" i="6"/>
  <c r="AB173" i="6"/>
  <c r="AB172" i="6"/>
  <c r="AB171" i="6"/>
  <c r="AB170" i="6"/>
  <c r="AB169" i="6"/>
  <c r="AB168" i="6"/>
  <c r="AB167" i="6"/>
  <c r="AB166" i="6"/>
  <c r="AB165" i="6"/>
  <c r="AB164" i="6"/>
  <c r="AB163" i="6"/>
  <c r="AB162" i="6"/>
  <c r="AB161" i="6"/>
  <c r="AB160" i="6"/>
  <c r="AB159" i="6"/>
  <c r="AB158" i="6"/>
  <c r="AB157" i="6"/>
  <c r="AB156" i="6"/>
  <c r="AB155" i="6"/>
  <c r="AB154" i="6"/>
  <c r="AB153" i="6"/>
  <c r="AB152" i="6"/>
  <c r="AB151" i="6"/>
  <c r="AB150" i="6"/>
  <c r="AB149" i="6"/>
  <c r="AB148" i="6"/>
  <c r="AB147" i="6"/>
  <c r="AB146" i="6"/>
  <c r="AB145" i="6"/>
  <c r="AB144" i="6"/>
  <c r="AB143" i="6"/>
  <c r="AB142" i="6"/>
  <c r="AB141" i="6"/>
  <c r="AB140" i="6"/>
  <c r="AB139" i="6"/>
  <c r="AB138" i="6"/>
  <c r="AB137" i="6"/>
  <c r="AB136" i="6"/>
  <c r="AB135" i="6"/>
  <c r="AB134" i="6"/>
  <c r="AB133" i="6"/>
  <c r="AB132" i="6"/>
  <c r="AB131" i="6"/>
  <c r="AB130" i="6"/>
  <c r="AB129" i="6"/>
  <c r="AB128" i="6"/>
  <c r="AB127" i="6"/>
  <c r="AB126" i="6"/>
  <c r="AB125" i="6"/>
  <c r="AB124" i="6"/>
  <c r="AB123" i="6"/>
  <c r="AB122" i="6"/>
  <c r="AB121" i="6"/>
  <c r="AB120" i="6"/>
  <c r="AB119" i="6"/>
  <c r="AB118" i="6"/>
  <c r="AB117" i="6"/>
  <c r="AB116" i="6"/>
  <c r="AB115" i="6"/>
  <c r="AB114" i="6"/>
  <c r="AB113" i="6"/>
  <c r="AB112" i="6"/>
  <c r="AB111" i="6"/>
  <c r="AB110" i="6"/>
  <c r="AB109" i="6"/>
  <c r="AB108" i="6"/>
  <c r="AB107" i="6"/>
  <c r="AB106" i="6"/>
  <c r="AB105" i="6"/>
  <c r="AB104" i="6"/>
  <c r="AB103" i="6"/>
  <c r="AB102" i="6"/>
  <c r="AB101" i="6"/>
  <c r="AB100" i="6"/>
  <c r="AB99" i="6"/>
  <c r="AB98" i="6"/>
  <c r="AB97" i="6"/>
  <c r="AB96" i="6"/>
  <c r="AB95" i="6"/>
  <c r="AB94" i="6"/>
  <c r="AB93" i="6"/>
  <c r="AB92" i="6"/>
  <c r="AB91" i="6"/>
  <c r="AB90" i="6"/>
  <c r="AB89" i="6"/>
  <c r="AB88" i="6"/>
  <c r="AB87" i="6"/>
  <c r="AB86" i="6"/>
  <c r="AB85" i="6"/>
  <c r="AB84" i="6"/>
  <c r="AB83" i="6"/>
  <c r="AB82" i="6"/>
  <c r="AB81" i="6"/>
  <c r="AB80" i="6"/>
  <c r="AB79" i="6"/>
  <c r="AB78" i="6"/>
  <c r="AB77" i="6"/>
  <c r="AB76" i="6"/>
  <c r="AB75" i="6"/>
  <c r="AB74" i="6"/>
  <c r="AB73" i="6"/>
  <c r="AB72" i="6"/>
  <c r="AB71" i="6"/>
  <c r="AB70" i="6"/>
  <c r="AB69" i="6"/>
  <c r="AB68" i="6"/>
  <c r="AB67" i="6"/>
  <c r="AB66" i="6"/>
  <c r="AB65" i="6"/>
  <c r="AB64" i="6"/>
  <c r="AB63" i="6"/>
  <c r="AB62" i="6"/>
  <c r="AB61" i="6"/>
  <c r="AB60" i="6"/>
  <c r="AB59" i="6"/>
  <c r="AB58" i="6"/>
  <c r="AB57" i="6"/>
  <c r="AB56" i="6"/>
  <c r="AB55" i="6"/>
  <c r="AB54" i="6"/>
  <c r="AB53" i="6"/>
  <c r="AB52" i="6"/>
  <c r="AB51" i="6"/>
  <c r="AB50" i="6"/>
  <c r="AB49" i="6"/>
  <c r="AB48" i="6"/>
  <c r="AB47" i="6"/>
  <c r="AB46" i="6"/>
  <c r="AB45" i="6"/>
  <c r="AB44" i="6"/>
  <c r="AB43" i="6"/>
  <c r="AB42" i="6"/>
  <c r="AB41" i="6"/>
  <c r="AB40" i="6"/>
  <c r="AB39" i="6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4" i="6"/>
  <c r="AB23" i="6"/>
  <c r="AB22" i="6"/>
  <c r="AB21" i="6"/>
  <c r="AB20" i="6"/>
  <c r="AB19" i="6"/>
  <c r="AB18" i="6"/>
  <c r="AB17" i="6"/>
  <c r="AB16" i="6"/>
  <c r="AB15" i="6"/>
  <c r="AB14" i="6"/>
  <c r="AB13" i="6"/>
  <c r="AB12" i="6"/>
  <c r="AB11" i="6"/>
  <c r="AB10" i="6"/>
  <c r="AB9" i="6"/>
  <c r="AB8" i="6"/>
  <c r="AB7" i="6"/>
  <c r="AB6" i="6"/>
  <c r="AB5" i="6"/>
  <c r="AB4" i="6"/>
  <c r="AB3" i="6"/>
  <c r="AA497" i="6"/>
  <c r="AA496" i="6"/>
  <c r="AA495" i="6"/>
  <c r="AA494" i="6"/>
  <c r="AA493" i="6"/>
  <c r="AA492" i="6"/>
  <c r="AA491" i="6"/>
  <c r="AA490" i="6"/>
  <c r="AA489" i="6"/>
  <c r="AA488" i="6"/>
  <c r="AA487" i="6"/>
  <c r="AA486" i="6"/>
  <c r="AA485" i="6"/>
  <c r="AA484" i="6"/>
  <c r="AA483" i="6"/>
  <c r="AA482" i="6"/>
  <c r="AA481" i="6"/>
  <c r="AA480" i="6"/>
  <c r="AA479" i="6"/>
  <c r="AA478" i="6"/>
  <c r="AA477" i="6"/>
  <c r="AA476" i="6"/>
  <c r="AA475" i="6"/>
  <c r="AA474" i="6"/>
  <c r="AA473" i="6"/>
  <c r="AA472" i="6"/>
  <c r="AA471" i="6"/>
  <c r="AA470" i="6"/>
  <c r="AA469" i="6"/>
  <c r="AA468" i="6"/>
  <c r="AA467" i="6"/>
  <c r="AA466" i="6"/>
  <c r="AA465" i="6"/>
  <c r="AA464" i="6"/>
  <c r="AA463" i="6"/>
  <c r="AA462" i="6"/>
  <c r="AA461" i="6"/>
  <c r="AA460" i="6"/>
  <c r="AA459" i="6"/>
  <c r="AA458" i="6"/>
  <c r="AA457" i="6"/>
  <c r="AA456" i="6"/>
  <c r="AA455" i="6"/>
  <c r="AA454" i="6"/>
  <c r="AA453" i="6"/>
  <c r="AA452" i="6"/>
  <c r="AA451" i="6"/>
  <c r="AA450" i="6"/>
  <c r="AA449" i="6"/>
  <c r="AA448" i="6"/>
  <c r="AA447" i="6"/>
  <c r="AA446" i="6"/>
  <c r="AA445" i="6"/>
  <c r="AA444" i="6"/>
  <c r="AA443" i="6"/>
  <c r="AA442" i="6"/>
  <c r="AA441" i="6"/>
  <c r="AA440" i="6"/>
  <c r="AA439" i="6"/>
  <c r="AA438" i="6"/>
  <c r="AA437" i="6"/>
  <c r="AA436" i="6"/>
  <c r="AA435" i="6"/>
  <c r="AA434" i="6"/>
  <c r="AA433" i="6"/>
  <c r="AA432" i="6"/>
  <c r="AA431" i="6"/>
  <c r="AA430" i="6"/>
  <c r="AA429" i="6"/>
  <c r="AA428" i="6"/>
  <c r="AA427" i="6"/>
  <c r="AA426" i="6"/>
  <c r="AA425" i="6"/>
  <c r="AA424" i="6"/>
  <c r="AA423" i="6"/>
  <c r="AA422" i="6"/>
  <c r="AA421" i="6"/>
  <c r="AA420" i="6"/>
  <c r="AA419" i="6"/>
  <c r="AA418" i="6"/>
  <c r="AA417" i="6"/>
  <c r="AA416" i="6"/>
  <c r="AA415" i="6"/>
  <c r="AA414" i="6"/>
  <c r="AA413" i="6"/>
  <c r="AA412" i="6"/>
  <c r="AA411" i="6"/>
  <c r="AA410" i="6"/>
  <c r="AA409" i="6"/>
  <c r="AA408" i="6"/>
  <c r="AA407" i="6"/>
  <c r="AA406" i="6"/>
  <c r="AA405" i="6"/>
  <c r="AA404" i="6"/>
  <c r="AA403" i="6"/>
  <c r="AA402" i="6"/>
  <c r="AA401" i="6"/>
  <c r="AA400" i="6"/>
  <c r="AA399" i="6"/>
  <c r="AA398" i="6"/>
  <c r="AA397" i="6"/>
  <c r="AA396" i="6"/>
  <c r="AA395" i="6"/>
  <c r="AA394" i="6"/>
  <c r="AA393" i="6"/>
  <c r="AA392" i="6"/>
  <c r="AA391" i="6"/>
  <c r="AA390" i="6"/>
  <c r="AA389" i="6"/>
  <c r="AA388" i="6"/>
  <c r="AA387" i="6"/>
  <c r="AA386" i="6"/>
  <c r="AA385" i="6"/>
  <c r="AA384" i="6"/>
  <c r="AA383" i="6"/>
  <c r="AA382" i="6"/>
  <c r="AA381" i="6"/>
  <c r="AA380" i="6"/>
  <c r="AA379" i="6"/>
  <c r="AA378" i="6"/>
  <c r="AA377" i="6"/>
  <c r="AA376" i="6"/>
  <c r="AA375" i="6"/>
  <c r="AA374" i="6"/>
  <c r="AA373" i="6"/>
  <c r="AA372" i="6"/>
  <c r="AA371" i="6"/>
  <c r="AA370" i="6"/>
  <c r="AA369" i="6"/>
  <c r="AA368" i="6"/>
  <c r="AA367" i="6"/>
  <c r="AA366" i="6"/>
  <c r="AA365" i="6"/>
  <c r="AA364" i="6"/>
  <c r="AA363" i="6"/>
  <c r="AA362" i="6"/>
  <c r="AA361" i="6"/>
  <c r="AA360" i="6"/>
  <c r="AA359" i="6"/>
  <c r="AA358" i="6"/>
  <c r="AA357" i="6"/>
  <c r="AA356" i="6"/>
  <c r="AA355" i="6"/>
  <c r="AA354" i="6"/>
  <c r="AA353" i="6"/>
  <c r="AA352" i="6"/>
  <c r="AA351" i="6"/>
  <c r="AA350" i="6"/>
  <c r="AA349" i="6"/>
  <c r="AA348" i="6"/>
  <c r="AA347" i="6"/>
  <c r="AA346" i="6"/>
  <c r="AA345" i="6"/>
  <c r="AA344" i="6"/>
  <c r="AA343" i="6"/>
  <c r="AA342" i="6"/>
  <c r="AA341" i="6"/>
  <c r="AA340" i="6"/>
  <c r="AA339" i="6"/>
  <c r="AA338" i="6"/>
  <c r="AA337" i="6"/>
  <c r="AA336" i="6"/>
  <c r="AA335" i="6"/>
  <c r="AA334" i="6"/>
  <c r="AA333" i="6"/>
  <c r="AA332" i="6"/>
  <c r="AA331" i="6"/>
  <c r="AA330" i="6"/>
  <c r="AA329" i="6"/>
  <c r="AA328" i="6"/>
  <c r="AA327" i="6"/>
  <c r="AA326" i="6"/>
  <c r="AA325" i="6"/>
  <c r="AA324" i="6"/>
  <c r="AA323" i="6"/>
  <c r="AA322" i="6"/>
  <c r="AA321" i="6"/>
  <c r="AA320" i="6"/>
  <c r="AA319" i="6"/>
  <c r="AA318" i="6"/>
  <c r="AA317" i="6"/>
  <c r="AA316" i="6"/>
  <c r="AA315" i="6"/>
  <c r="AA314" i="6"/>
  <c r="AA313" i="6"/>
  <c r="AA312" i="6"/>
  <c r="AA311" i="6"/>
  <c r="AA310" i="6"/>
  <c r="AA309" i="6"/>
  <c r="AA308" i="6"/>
  <c r="AA307" i="6"/>
  <c r="AA306" i="6"/>
  <c r="AA305" i="6"/>
  <c r="AA304" i="6"/>
  <c r="AA303" i="6"/>
  <c r="AA302" i="6"/>
  <c r="AA301" i="6"/>
  <c r="AA300" i="6"/>
  <c r="AA299" i="6"/>
  <c r="AA298" i="6"/>
  <c r="AA297" i="6"/>
  <c r="AA296" i="6"/>
  <c r="AA295" i="6"/>
  <c r="AA294" i="6"/>
  <c r="AA293" i="6"/>
  <c r="AA292" i="6"/>
  <c r="AA291" i="6"/>
  <c r="AA290" i="6"/>
  <c r="AA289" i="6"/>
  <c r="AA288" i="6"/>
  <c r="AA287" i="6"/>
  <c r="AA286" i="6"/>
  <c r="AA285" i="6"/>
  <c r="AA284" i="6"/>
  <c r="AA283" i="6"/>
  <c r="AA282" i="6"/>
  <c r="AA281" i="6"/>
  <c r="AA280" i="6"/>
  <c r="AA279" i="6"/>
  <c r="AA278" i="6"/>
  <c r="AA277" i="6"/>
  <c r="AA276" i="6"/>
  <c r="AA275" i="6"/>
  <c r="AA274" i="6"/>
  <c r="AA273" i="6"/>
  <c r="AA272" i="6"/>
  <c r="AA271" i="6"/>
  <c r="AA270" i="6"/>
  <c r="AA269" i="6"/>
  <c r="AA268" i="6"/>
  <c r="AA267" i="6"/>
  <c r="AA266" i="6"/>
  <c r="AA265" i="6"/>
  <c r="AA264" i="6"/>
  <c r="AA263" i="6"/>
  <c r="AA262" i="6"/>
  <c r="AA261" i="6"/>
  <c r="AA260" i="6"/>
  <c r="AA259" i="6"/>
  <c r="AA258" i="6"/>
  <c r="AA257" i="6"/>
  <c r="AA256" i="6"/>
  <c r="AA255" i="6"/>
  <c r="AA254" i="6"/>
  <c r="AA253" i="6"/>
  <c r="AA252" i="6"/>
  <c r="AA251" i="6"/>
  <c r="AA250" i="6"/>
  <c r="AA249" i="6"/>
  <c r="AA248" i="6"/>
  <c r="AA247" i="6"/>
  <c r="AA246" i="6"/>
  <c r="AA245" i="6"/>
  <c r="AA244" i="6"/>
  <c r="AA243" i="6"/>
  <c r="AA242" i="6"/>
  <c r="AA241" i="6"/>
  <c r="AA240" i="6"/>
  <c r="AA239" i="6"/>
  <c r="AA238" i="6"/>
  <c r="AA237" i="6"/>
  <c r="AA236" i="6"/>
  <c r="AA235" i="6"/>
  <c r="AA234" i="6"/>
  <c r="AA233" i="6"/>
  <c r="AA232" i="6"/>
  <c r="AA231" i="6"/>
  <c r="AA230" i="6"/>
  <c r="AA229" i="6"/>
  <c r="AA228" i="6"/>
  <c r="AA227" i="6"/>
  <c r="AA226" i="6"/>
  <c r="AA225" i="6"/>
  <c r="AA224" i="6"/>
  <c r="AA223" i="6"/>
  <c r="AA222" i="6"/>
  <c r="AA221" i="6"/>
  <c r="AA220" i="6"/>
  <c r="AA219" i="6"/>
  <c r="AA218" i="6"/>
  <c r="AA217" i="6"/>
  <c r="AA216" i="6"/>
  <c r="AA215" i="6"/>
  <c r="AA214" i="6"/>
  <c r="AA213" i="6"/>
  <c r="AA212" i="6"/>
  <c r="AA211" i="6"/>
  <c r="AA210" i="6"/>
  <c r="AA209" i="6"/>
  <c r="AA208" i="6"/>
  <c r="AA207" i="6"/>
  <c r="AA206" i="6"/>
  <c r="AA205" i="6"/>
  <c r="AA204" i="6"/>
  <c r="AA203" i="6"/>
  <c r="AA202" i="6"/>
  <c r="AA201" i="6"/>
  <c r="AA200" i="6"/>
  <c r="AA199" i="6"/>
  <c r="AA198" i="6"/>
  <c r="AA197" i="6"/>
  <c r="AA196" i="6"/>
  <c r="AA195" i="6"/>
  <c r="AA194" i="6"/>
  <c r="AA193" i="6"/>
  <c r="AA192" i="6"/>
  <c r="AA191" i="6"/>
  <c r="AA190" i="6"/>
  <c r="AA189" i="6"/>
  <c r="AA188" i="6"/>
  <c r="AA187" i="6"/>
  <c r="AA186" i="6"/>
  <c r="AA185" i="6"/>
  <c r="AA184" i="6"/>
  <c r="AA183" i="6"/>
  <c r="AA182" i="6"/>
  <c r="AA181" i="6"/>
  <c r="AA180" i="6"/>
  <c r="AA179" i="6"/>
  <c r="AA178" i="6"/>
  <c r="AA177" i="6"/>
  <c r="AA176" i="6"/>
  <c r="AA175" i="6"/>
  <c r="AA174" i="6"/>
  <c r="AA173" i="6"/>
  <c r="AA172" i="6"/>
  <c r="AA171" i="6"/>
  <c r="AA170" i="6"/>
  <c r="AA169" i="6"/>
  <c r="AA168" i="6"/>
  <c r="AA167" i="6"/>
  <c r="AA166" i="6"/>
  <c r="AA165" i="6"/>
  <c r="AA164" i="6"/>
  <c r="AA163" i="6"/>
  <c r="AA162" i="6"/>
  <c r="AA161" i="6"/>
  <c r="AA160" i="6"/>
  <c r="AA159" i="6"/>
  <c r="AA158" i="6"/>
  <c r="AA157" i="6"/>
  <c r="AA156" i="6"/>
  <c r="AA155" i="6"/>
  <c r="AA154" i="6"/>
  <c r="AA153" i="6"/>
  <c r="AA152" i="6"/>
  <c r="AA151" i="6"/>
  <c r="AA150" i="6"/>
  <c r="AA149" i="6"/>
  <c r="AA148" i="6"/>
  <c r="AA147" i="6"/>
  <c r="AA146" i="6"/>
  <c r="AA145" i="6"/>
  <c r="AA144" i="6"/>
  <c r="AA143" i="6"/>
  <c r="AA142" i="6"/>
  <c r="AA141" i="6"/>
  <c r="AA140" i="6"/>
  <c r="AA139" i="6"/>
  <c r="AA138" i="6"/>
  <c r="AA137" i="6"/>
  <c r="AA136" i="6"/>
  <c r="AA135" i="6"/>
  <c r="AA134" i="6"/>
  <c r="AA133" i="6"/>
  <c r="AA132" i="6"/>
  <c r="AA131" i="6"/>
  <c r="AA130" i="6"/>
  <c r="AA129" i="6"/>
  <c r="AA128" i="6"/>
  <c r="AA127" i="6"/>
  <c r="AA126" i="6"/>
  <c r="AA125" i="6"/>
  <c r="AA124" i="6"/>
  <c r="AA123" i="6"/>
  <c r="AA122" i="6"/>
  <c r="AA121" i="6"/>
  <c r="AA120" i="6"/>
  <c r="AA119" i="6"/>
  <c r="AA118" i="6"/>
  <c r="AA117" i="6"/>
  <c r="AA116" i="6"/>
  <c r="AA115" i="6"/>
  <c r="AA114" i="6"/>
  <c r="AA113" i="6"/>
  <c r="AA112" i="6"/>
  <c r="AA111" i="6"/>
  <c r="AA110" i="6"/>
  <c r="AA109" i="6"/>
  <c r="AA108" i="6"/>
  <c r="AA107" i="6"/>
  <c r="AA106" i="6"/>
  <c r="AA105" i="6"/>
  <c r="AA104" i="6"/>
  <c r="AA103" i="6"/>
  <c r="AA102" i="6"/>
  <c r="AA101" i="6"/>
  <c r="AA100" i="6"/>
  <c r="AA99" i="6"/>
  <c r="AA98" i="6"/>
  <c r="AA97" i="6"/>
  <c r="AA96" i="6"/>
  <c r="AA95" i="6"/>
  <c r="AA94" i="6"/>
  <c r="AA93" i="6"/>
  <c r="AA92" i="6"/>
  <c r="AA91" i="6"/>
  <c r="AA90" i="6"/>
  <c r="AA89" i="6"/>
  <c r="AA88" i="6"/>
  <c r="AA87" i="6"/>
  <c r="AA86" i="6"/>
  <c r="AA85" i="6"/>
  <c r="AA84" i="6"/>
  <c r="AA83" i="6"/>
  <c r="AA82" i="6"/>
  <c r="AA81" i="6"/>
  <c r="AA80" i="6"/>
  <c r="AA79" i="6"/>
  <c r="AA78" i="6"/>
  <c r="AA77" i="6"/>
  <c r="AA76" i="6"/>
  <c r="AA75" i="6"/>
  <c r="AA74" i="6"/>
  <c r="AA73" i="6"/>
  <c r="AA72" i="6"/>
  <c r="AA71" i="6"/>
  <c r="AA70" i="6"/>
  <c r="AA69" i="6"/>
  <c r="AA68" i="6"/>
  <c r="AA67" i="6"/>
  <c r="AA66" i="6"/>
  <c r="AA65" i="6"/>
  <c r="AA64" i="6"/>
  <c r="AA63" i="6"/>
  <c r="AA62" i="6"/>
  <c r="AA61" i="6"/>
  <c r="AA60" i="6"/>
  <c r="AA59" i="6"/>
  <c r="AA58" i="6"/>
  <c r="AA57" i="6"/>
  <c r="AA56" i="6"/>
  <c r="AA55" i="6"/>
  <c r="AA54" i="6"/>
  <c r="AA53" i="6"/>
  <c r="AA52" i="6"/>
  <c r="AA51" i="6"/>
  <c r="AA50" i="6"/>
  <c r="AA49" i="6"/>
  <c r="AA48" i="6"/>
  <c r="AA47" i="6"/>
  <c r="AA46" i="6"/>
  <c r="AA45" i="6"/>
  <c r="AA44" i="6"/>
  <c r="AA43" i="6"/>
  <c r="AA42" i="6"/>
  <c r="AA41" i="6"/>
  <c r="AA40" i="6"/>
  <c r="AA39" i="6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4" i="6"/>
  <c r="AA23" i="6"/>
  <c r="AA22" i="6"/>
  <c r="AA21" i="6"/>
  <c r="AA20" i="6"/>
  <c r="AA19" i="6"/>
  <c r="AA18" i="6"/>
  <c r="AA17" i="6"/>
  <c r="AA16" i="6"/>
  <c r="AA15" i="6"/>
  <c r="AA14" i="6"/>
  <c r="AA13" i="6"/>
  <c r="AA12" i="6"/>
  <c r="AA11" i="6"/>
  <c r="AA10" i="6"/>
  <c r="AA9" i="6"/>
  <c r="AA8" i="6"/>
  <c r="AA7" i="6"/>
  <c r="AA6" i="6"/>
  <c r="AA5" i="6"/>
  <c r="AA4" i="6"/>
  <c r="AA3" i="6"/>
  <c r="Z497" i="6"/>
  <c r="Z496" i="6"/>
  <c r="Z495" i="6"/>
  <c r="Z494" i="6"/>
  <c r="Z493" i="6"/>
  <c r="Z492" i="6"/>
  <c r="Z491" i="6"/>
  <c r="Z490" i="6"/>
  <c r="Z489" i="6"/>
  <c r="Z488" i="6"/>
  <c r="Z487" i="6"/>
  <c r="Z486" i="6"/>
  <c r="Z485" i="6"/>
  <c r="Z484" i="6"/>
  <c r="Z483" i="6"/>
  <c r="Z482" i="6"/>
  <c r="Z481" i="6"/>
  <c r="Z480" i="6"/>
  <c r="Z479" i="6"/>
  <c r="Z478" i="6"/>
  <c r="Z477" i="6"/>
  <c r="Z476" i="6"/>
  <c r="Z475" i="6"/>
  <c r="Z474" i="6"/>
  <c r="Z473" i="6"/>
  <c r="Z472" i="6"/>
  <c r="Z471" i="6"/>
  <c r="Z470" i="6"/>
  <c r="Z469" i="6"/>
  <c r="Z468" i="6"/>
  <c r="Z467" i="6"/>
  <c r="Z466" i="6"/>
  <c r="Z465" i="6"/>
  <c r="Z464" i="6"/>
  <c r="Z463" i="6"/>
  <c r="Z462" i="6"/>
  <c r="Z461" i="6"/>
  <c r="Z460" i="6"/>
  <c r="Z459" i="6"/>
  <c r="Z458" i="6"/>
  <c r="Z457" i="6"/>
  <c r="Z456" i="6"/>
  <c r="Z455" i="6"/>
  <c r="Z454" i="6"/>
  <c r="Z453" i="6"/>
  <c r="Z452" i="6"/>
  <c r="Z451" i="6"/>
  <c r="Z450" i="6"/>
  <c r="Z449" i="6"/>
  <c r="Z448" i="6"/>
  <c r="Z447" i="6"/>
  <c r="Z446" i="6"/>
  <c r="Z445" i="6"/>
  <c r="Z444" i="6"/>
  <c r="Z443" i="6"/>
  <c r="Z442" i="6"/>
  <c r="Z441" i="6"/>
  <c r="Z440" i="6"/>
  <c r="Z439" i="6"/>
  <c r="Z438" i="6"/>
  <c r="Z437" i="6"/>
  <c r="Z436" i="6"/>
  <c r="Z435" i="6"/>
  <c r="Z434" i="6"/>
  <c r="Z433" i="6"/>
  <c r="Z432" i="6"/>
  <c r="Z431" i="6"/>
  <c r="Z430" i="6"/>
  <c r="Z429" i="6"/>
  <c r="Z428" i="6"/>
  <c r="Z427" i="6"/>
  <c r="Z426" i="6"/>
  <c r="Z425" i="6"/>
  <c r="Z424" i="6"/>
  <c r="Z423" i="6"/>
  <c r="Z422" i="6"/>
  <c r="Z421" i="6"/>
  <c r="Z420" i="6"/>
  <c r="Z419" i="6"/>
  <c r="Z418" i="6"/>
  <c r="Z417" i="6"/>
  <c r="Z416" i="6"/>
  <c r="Z415" i="6"/>
  <c r="Z414" i="6"/>
  <c r="Z413" i="6"/>
  <c r="Z412" i="6"/>
  <c r="Z411" i="6"/>
  <c r="Z410" i="6"/>
  <c r="Z409" i="6"/>
  <c r="Z408" i="6"/>
  <c r="Z407" i="6"/>
  <c r="Z406" i="6"/>
  <c r="Z405" i="6"/>
  <c r="Z404" i="6"/>
  <c r="Z403" i="6"/>
  <c r="Z402" i="6"/>
  <c r="Z401" i="6"/>
  <c r="Z400" i="6"/>
  <c r="Z399" i="6"/>
  <c r="Z398" i="6"/>
  <c r="Z397" i="6"/>
  <c r="Z396" i="6"/>
  <c r="Z395" i="6"/>
  <c r="Z394" i="6"/>
  <c r="Z393" i="6"/>
  <c r="Z392" i="6"/>
  <c r="Z391" i="6"/>
  <c r="Z390" i="6"/>
  <c r="Z389" i="6"/>
  <c r="Z388" i="6"/>
  <c r="Z387" i="6"/>
  <c r="Z386" i="6"/>
  <c r="Z385" i="6"/>
  <c r="Z384" i="6"/>
  <c r="Z383" i="6"/>
  <c r="Z382" i="6"/>
  <c r="Z381" i="6"/>
  <c r="Z380" i="6"/>
  <c r="Z379" i="6"/>
  <c r="Z378" i="6"/>
  <c r="Z377" i="6"/>
  <c r="Z376" i="6"/>
  <c r="Z375" i="6"/>
  <c r="Z374" i="6"/>
  <c r="Z373" i="6"/>
  <c r="Z372" i="6"/>
  <c r="Z371" i="6"/>
  <c r="Z370" i="6"/>
  <c r="Z369" i="6"/>
  <c r="Z368" i="6"/>
  <c r="Z367" i="6"/>
  <c r="Z366" i="6"/>
  <c r="Z365" i="6"/>
  <c r="Z364" i="6"/>
  <c r="Z363" i="6"/>
  <c r="Z362" i="6"/>
  <c r="Z361" i="6"/>
  <c r="Z360" i="6"/>
  <c r="Z359" i="6"/>
  <c r="Z358" i="6"/>
  <c r="Z357" i="6"/>
  <c r="Z356" i="6"/>
  <c r="Z355" i="6"/>
  <c r="Z354" i="6"/>
  <c r="Z353" i="6"/>
  <c r="Z352" i="6"/>
  <c r="Z351" i="6"/>
  <c r="Z350" i="6"/>
  <c r="Z349" i="6"/>
  <c r="Z348" i="6"/>
  <c r="Z347" i="6"/>
  <c r="Z346" i="6"/>
  <c r="Z345" i="6"/>
  <c r="Z344" i="6"/>
  <c r="Z343" i="6"/>
  <c r="Z342" i="6"/>
  <c r="Z341" i="6"/>
  <c r="Z340" i="6"/>
  <c r="Z339" i="6"/>
  <c r="Z338" i="6"/>
  <c r="Z337" i="6"/>
  <c r="Z336" i="6"/>
  <c r="Z335" i="6"/>
  <c r="Z334" i="6"/>
  <c r="Z333" i="6"/>
  <c r="Z332" i="6"/>
  <c r="Z331" i="6"/>
  <c r="Z330" i="6"/>
  <c r="Z329" i="6"/>
  <c r="Z328" i="6"/>
  <c r="Z327" i="6"/>
  <c r="Z326" i="6"/>
  <c r="Z325" i="6"/>
  <c r="Z324" i="6"/>
  <c r="Z323" i="6"/>
  <c r="Z322" i="6"/>
  <c r="Z321" i="6"/>
  <c r="Z320" i="6"/>
  <c r="Z319" i="6"/>
  <c r="Z318" i="6"/>
  <c r="Z317" i="6"/>
  <c r="Z316" i="6"/>
  <c r="Z315" i="6"/>
  <c r="Z314" i="6"/>
  <c r="Z313" i="6"/>
  <c r="Z312" i="6"/>
  <c r="Z311" i="6"/>
  <c r="Z310" i="6"/>
  <c r="Z309" i="6"/>
  <c r="Z308" i="6"/>
  <c r="Z307" i="6"/>
  <c r="Z306" i="6"/>
  <c r="Z305" i="6"/>
  <c r="Z304" i="6"/>
  <c r="Z303" i="6"/>
  <c r="Z302" i="6"/>
  <c r="Z301" i="6"/>
  <c r="Z300" i="6"/>
  <c r="Z299" i="6"/>
  <c r="Z298" i="6"/>
  <c r="Z297" i="6"/>
  <c r="Z296" i="6"/>
  <c r="Z295" i="6"/>
  <c r="Z294" i="6"/>
  <c r="Z293" i="6"/>
  <c r="Z292" i="6"/>
  <c r="Z291" i="6"/>
  <c r="Z290" i="6"/>
  <c r="Z289" i="6"/>
  <c r="Z288" i="6"/>
  <c r="Z287" i="6"/>
  <c r="Z286" i="6"/>
  <c r="Z285" i="6"/>
  <c r="Z284" i="6"/>
  <c r="Z283" i="6"/>
  <c r="Z282" i="6"/>
  <c r="Z281" i="6"/>
  <c r="Z280" i="6"/>
  <c r="Z279" i="6"/>
  <c r="Z278" i="6"/>
  <c r="Z277" i="6"/>
  <c r="Z276" i="6"/>
  <c r="Z275" i="6"/>
  <c r="Z274" i="6"/>
  <c r="Z273" i="6"/>
  <c r="Z272" i="6"/>
  <c r="Z271" i="6"/>
  <c r="Z270" i="6"/>
  <c r="Z269" i="6"/>
  <c r="Z268" i="6"/>
  <c r="Z267" i="6"/>
  <c r="Z266" i="6"/>
  <c r="Z265" i="6"/>
  <c r="Z264" i="6"/>
  <c r="Z263" i="6"/>
  <c r="Z262" i="6"/>
  <c r="Z261" i="6"/>
  <c r="Z260" i="6"/>
  <c r="Z259" i="6"/>
  <c r="Z258" i="6"/>
  <c r="Z257" i="6"/>
  <c r="Z256" i="6"/>
  <c r="Z255" i="6"/>
  <c r="Z254" i="6"/>
  <c r="Z253" i="6"/>
  <c r="Z252" i="6"/>
  <c r="Z251" i="6"/>
  <c r="Z250" i="6"/>
  <c r="Z249" i="6"/>
  <c r="Z248" i="6"/>
  <c r="Z247" i="6"/>
  <c r="Z246" i="6"/>
  <c r="Z245" i="6"/>
  <c r="Z244" i="6"/>
  <c r="Z243" i="6"/>
  <c r="Z242" i="6"/>
  <c r="Z241" i="6"/>
  <c r="Z240" i="6"/>
  <c r="Z239" i="6"/>
  <c r="Z238" i="6"/>
  <c r="Z237" i="6"/>
  <c r="Z236" i="6"/>
  <c r="Z235" i="6"/>
  <c r="Z234" i="6"/>
  <c r="Z233" i="6"/>
  <c r="Z232" i="6"/>
  <c r="Z231" i="6"/>
  <c r="Z230" i="6"/>
  <c r="Z229" i="6"/>
  <c r="Z228" i="6"/>
  <c r="Z227" i="6"/>
  <c r="Z226" i="6"/>
  <c r="Z225" i="6"/>
  <c r="Z224" i="6"/>
  <c r="Z223" i="6"/>
  <c r="Z222" i="6"/>
  <c r="Z221" i="6"/>
  <c r="Z220" i="6"/>
  <c r="Z219" i="6"/>
  <c r="Z218" i="6"/>
  <c r="Z217" i="6"/>
  <c r="Z216" i="6"/>
  <c r="Z215" i="6"/>
  <c r="Z214" i="6"/>
  <c r="Z213" i="6"/>
  <c r="Z212" i="6"/>
  <c r="Z211" i="6"/>
  <c r="Z210" i="6"/>
  <c r="Z209" i="6"/>
  <c r="Z208" i="6"/>
  <c r="Z207" i="6"/>
  <c r="Z206" i="6"/>
  <c r="Z205" i="6"/>
  <c r="Z204" i="6"/>
  <c r="Z203" i="6"/>
  <c r="Z202" i="6"/>
  <c r="Z201" i="6"/>
  <c r="Z200" i="6"/>
  <c r="Z199" i="6"/>
  <c r="Z198" i="6"/>
  <c r="Z197" i="6"/>
  <c r="Z196" i="6"/>
  <c r="Z195" i="6"/>
  <c r="Z194" i="6"/>
  <c r="Z193" i="6"/>
  <c r="Z192" i="6"/>
  <c r="Z191" i="6"/>
  <c r="Z190" i="6"/>
  <c r="Z189" i="6"/>
  <c r="Z188" i="6"/>
  <c r="Z187" i="6"/>
  <c r="Z186" i="6"/>
  <c r="Z185" i="6"/>
  <c r="Z184" i="6"/>
  <c r="Z183" i="6"/>
  <c r="Z182" i="6"/>
  <c r="Z181" i="6"/>
  <c r="Z180" i="6"/>
  <c r="Z179" i="6"/>
  <c r="Z178" i="6"/>
  <c r="Z177" i="6"/>
  <c r="Z176" i="6"/>
  <c r="Z175" i="6"/>
  <c r="Z174" i="6"/>
  <c r="Z173" i="6"/>
  <c r="Z172" i="6"/>
  <c r="Z171" i="6"/>
  <c r="Z170" i="6"/>
  <c r="Z169" i="6"/>
  <c r="Z168" i="6"/>
  <c r="Z167" i="6"/>
  <c r="Z166" i="6"/>
  <c r="Z165" i="6"/>
  <c r="Z164" i="6"/>
  <c r="Z163" i="6"/>
  <c r="Z162" i="6"/>
  <c r="Z161" i="6"/>
  <c r="Z160" i="6"/>
  <c r="Z159" i="6"/>
  <c r="Z158" i="6"/>
  <c r="Z157" i="6"/>
  <c r="Z156" i="6"/>
  <c r="Z155" i="6"/>
  <c r="Z154" i="6"/>
  <c r="Z153" i="6"/>
  <c r="Z152" i="6"/>
  <c r="Z151" i="6"/>
  <c r="Z150" i="6"/>
  <c r="Z149" i="6"/>
  <c r="Z148" i="6"/>
  <c r="Z147" i="6"/>
  <c r="Z146" i="6"/>
  <c r="Z145" i="6"/>
  <c r="Z144" i="6"/>
  <c r="Z143" i="6"/>
  <c r="Z142" i="6"/>
  <c r="Z141" i="6"/>
  <c r="Z140" i="6"/>
  <c r="Z139" i="6"/>
  <c r="Z138" i="6"/>
  <c r="Z137" i="6"/>
  <c r="Z136" i="6"/>
  <c r="Z135" i="6"/>
  <c r="Z134" i="6"/>
  <c r="Z133" i="6"/>
  <c r="Z132" i="6"/>
  <c r="Z131" i="6"/>
  <c r="Z130" i="6"/>
  <c r="Z129" i="6"/>
  <c r="Z128" i="6"/>
  <c r="Z127" i="6"/>
  <c r="Z126" i="6"/>
  <c r="Z125" i="6"/>
  <c r="Z124" i="6"/>
  <c r="Z123" i="6"/>
  <c r="Z122" i="6"/>
  <c r="Z121" i="6"/>
  <c r="Z120" i="6"/>
  <c r="Z119" i="6"/>
  <c r="Z118" i="6"/>
  <c r="Z117" i="6"/>
  <c r="Z116" i="6"/>
  <c r="Z115" i="6"/>
  <c r="Z114" i="6"/>
  <c r="Z113" i="6"/>
  <c r="Z112" i="6"/>
  <c r="Z111" i="6"/>
  <c r="Z110" i="6"/>
  <c r="Z109" i="6"/>
  <c r="Z108" i="6"/>
  <c r="Z107" i="6"/>
  <c r="Z106" i="6"/>
  <c r="Z105" i="6"/>
  <c r="Z104" i="6"/>
  <c r="Z103" i="6"/>
  <c r="Z102" i="6"/>
  <c r="Z101" i="6"/>
  <c r="Z100" i="6"/>
  <c r="Z99" i="6"/>
  <c r="Z98" i="6"/>
  <c r="Z97" i="6"/>
  <c r="Z96" i="6"/>
  <c r="Z95" i="6"/>
  <c r="Z94" i="6"/>
  <c r="Z93" i="6"/>
  <c r="Z92" i="6"/>
  <c r="Z91" i="6"/>
  <c r="Z90" i="6"/>
  <c r="Z89" i="6"/>
  <c r="Z88" i="6"/>
  <c r="Z87" i="6"/>
  <c r="Z86" i="6"/>
  <c r="Z85" i="6"/>
  <c r="Z84" i="6"/>
  <c r="Z83" i="6"/>
  <c r="Z82" i="6"/>
  <c r="Z81" i="6"/>
  <c r="Z80" i="6"/>
  <c r="Z79" i="6"/>
  <c r="Z78" i="6"/>
  <c r="Z77" i="6"/>
  <c r="Z76" i="6"/>
  <c r="Z75" i="6"/>
  <c r="Z74" i="6"/>
  <c r="Z73" i="6"/>
  <c r="Z72" i="6"/>
  <c r="Z71" i="6"/>
  <c r="Z70" i="6"/>
  <c r="Z69" i="6"/>
  <c r="Z68" i="6"/>
  <c r="Z67" i="6"/>
  <c r="Z66" i="6"/>
  <c r="Z65" i="6"/>
  <c r="Z64" i="6"/>
  <c r="Z63" i="6"/>
  <c r="Z62" i="6"/>
  <c r="Z61" i="6"/>
  <c r="Z60" i="6"/>
  <c r="Z59" i="6"/>
  <c r="Z58" i="6"/>
  <c r="Z57" i="6"/>
  <c r="Z56" i="6"/>
  <c r="Z55" i="6"/>
  <c r="Z54" i="6"/>
  <c r="Z53" i="6"/>
  <c r="Z52" i="6"/>
  <c r="Z51" i="6"/>
  <c r="Z50" i="6"/>
  <c r="Z49" i="6"/>
  <c r="Z48" i="6"/>
  <c r="Z47" i="6"/>
  <c r="Z46" i="6"/>
  <c r="Z45" i="6"/>
  <c r="Z44" i="6"/>
  <c r="Z43" i="6"/>
  <c r="Z42" i="6"/>
  <c r="Z41" i="6"/>
  <c r="Z40" i="6"/>
  <c r="Z39" i="6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4" i="6"/>
  <c r="Z23" i="6"/>
  <c r="Z22" i="6"/>
  <c r="Z21" i="6"/>
  <c r="Z20" i="6"/>
  <c r="Z19" i="6"/>
  <c r="Z18" i="6"/>
  <c r="Z17" i="6"/>
  <c r="Z16" i="6"/>
  <c r="Z15" i="6"/>
  <c r="Z14" i="6"/>
  <c r="Z13" i="6"/>
  <c r="Z12" i="6"/>
  <c r="Z11" i="6"/>
  <c r="Z10" i="6"/>
  <c r="Z9" i="6"/>
  <c r="Z8" i="6"/>
  <c r="Z7" i="6"/>
  <c r="Z6" i="6"/>
  <c r="Z5" i="6"/>
  <c r="Z4" i="6"/>
  <c r="Z3" i="6"/>
  <c r="Y497" i="6"/>
  <c r="Y496" i="6"/>
  <c r="Y495" i="6"/>
  <c r="Y494" i="6"/>
  <c r="Y493" i="6"/>
  <c r="Y492" i="6"/>
  <c r="Y491" i="6"/>
  <c r="Y490" i="6"/>
  <c r="Y489" i="6"/>
  <c r="Y488" i="6"/>
  <c r="Y487" i="6"/>
  <c r="Y486" i="6"/>
  <c r="Y485" i="6"/>
  <c r="Y484" i="6"/>
  <c r="Y483" i="6"/>
  <c r="Y482" i="6"/>
  <c r="Y481" i="6"/>
  <c r="Y480" i="6"/>
  <c r="Y479" i="6"/>
  <c r="Y478" i="6"/>
  <c r="Y477" i="6"/>
  <c r="Y476" i="6"/>
  <c r="Y475" i="6"/>
  <c r="Y474" i="6"/>
  <c r="Y473" i="6"/>
  <c r="Y472" i="6"/>
  <c r="Y471" i="6"/>
  <c r="Y470" i="6"/>
  <c r="Y469" i="6"/>
  <c r="Y468" i="6"/>
  <c r="Y467" i="6"/>
  <c r="Y466" i="6"/>
  <c r="Y465" i="6"/>
  <c r="Y464" i="6"/>
  <c r="Y463" i="6"/>
  <c r="Y462" i="6"/>
  <c r="Y461" i="6"/>
  <c r="Y460" i="6"/>
  <c r="Y459" i="6"/>
  <c r="Y458" i="6"/>
  <c r="Y457" i="6"/>
  <c r="Y456" i="6"/>
  <c r="Y455" i="6"/>
  <c r="Y454" i="6"/>
  <c r="Y453" i="6"/>
  <c r="Y452" i="6"/>
  <c r="Y451" i="6"/>
  <c r="Y450" i="6"/>
  <c r="Y449" i="6"/>
  <c r="Y448" i="6"/>
  <c r="Y447" i="6"/>
  <c r="Y446" i="6"/>
  <c r="Y445" i="6"/>
  <c r="Y444" i="6"/>
  <c r="Y443" i="6"/>
  <c r="Y442" i="6"/>
  <c r="Y441" i="6"/>
  <c r="Y440" i="6"/>
  <c r="Y439" i="6"/>
  <c r="Y438" i="6"/>
  <c r="Y437" i="6"/>
  <c r="Y436" i="6"/>
  <c r="Y435" i="6"/>
  <c r="Y434" i="6"/>
  <c r="Y433" i="6"/>
  <c r="Y432" i="6"/>
  <c r="Y431" i="6"/>
  <c r="Y430" i="6"/>
  <c r="Y429" i="6"/>
  <c r="Y428" i="6"/>
  <c r="Y427" i="6"/>
  <c r="Y426" i="6"/>
  <c r="Y425" i="6"/>
  <c r="Y424" i="6"/>
  <c r="Y423" i="6"/>
  <c r="Y422" i="6"/>
  <c r="Y421" i="6"/>
  <c r="Y420" i="6"/>
  <c r="Y419" i="6"/>
  <c r="Y418" i="6"/>
  <c r="Y417" i="6"/>
  <c r="Y416" i="6"/>
  <c r="Y415" i="6"/>
  <c r="Y414" i="6"/>
  <c r="Y413" i="6"/>
  <c r="Y412" i="6"/>
  <c r="Y411" i="6"/>
  <c r="Y410" i="6"/>
  <c r="Y409" i="6"/>
  <c r="Y408" i="6"/>
  <c r="Y407" i="6"/>
  <c r="Y406" i="6"/>
  <c r="Y405" i="6"/>
  <c r="Y404" i="6"/>
  <c r="Y403" i="6"/>
  <c r="Y402" i="6"/>
  <c r="Y401" i="6"/>
  <c r="Y400" i="6"/>
  <c r="Y399" i="6"/>
  <c r="Y398" i="6"/>
  <c r="Y397" i="6"/>
  <c r="Y396" i="6"/>
  <c r="Y395" i="6"/>
  <c r="Y394" i="6"/>
  <c r="Y393" i="6"/>
  <c r="Y392" i="6"/>
  <c r="Y391" i="6"/>
  <c r="Y390" i="6"/>
  <c r="Y389" i="6"/>
  <c r="Y388" i="6"/>
  <c r="Y387" i="6"/>
  <c r="Y386" i="6"/>
  <c r="Y385" i="6"/>
  <c r="Y384" i="6"/>
  <c r="Y383" i="6"/>
  <c r="Y382" i="6"/>
  <c r="Y381" i="6"/>
  <c r="Y380" i="6"/>
  <c r="Y379" i="6"/>
  <c r="Y378" i="6"/>
  <c r="Y377" i="6"/>
  <c r="Y376" i="6"/>
  <c r="Y375" i="6"/>
  <c r="Y374" i="6"/>
  <c r="Y373" i="6"/>
  <c r="Y372" i="6"/>
  <c r="Y371" i="6"/>
  <c r="Y370" i="6"/>
  <c r="Y369" i="6"/>
  <c r="Y368" i="6"/>
  <c r="Y367" i="6"/>
  <c r="Y366" i="6"/>
  <c r="Y365" i="6"/>
  <c r="Y364" i="6"/>
  <c r="Y363" i="6"/>
  <c r="Y362" i="6"/>
  <c r="Y361" i="6"/>
  <c r="Y360" i="6"/>
  <c r="Y359" i="6"/>
  <c r="Y358" i="6"/>
  <c r="Y357" i="6"/>
  <c r="Y356" i="6"/>
  <c r="Y355" i="6"/>
  <c r="Y354" i="6"/>
  <c r="Y353" i="6"/>
  <c r="Y352" i="6"/>
  <c r="Y351" i="6"/>
  <c r="Y350" i="6"/>
  <c r="Y349" i="6"/>
  <c r="Y348" i="6"/>
  <c r="Y347" i="6"/>
  <c r="Y346" i="6"/>
  <c r="Y345" i="6"/>
  <c r="Y344" i="6"/>
  <c r="Y343" i="6"/>
  <c r="Y342" i="6"/>
  <c r="Y341" i="6"/>
  <c r="Y340" i="6"/>
  <c r="Y339" i="6"/>
  <c r="Y338" i="6"/>
  <c r="Y337" i="6"/>
  <c r="Y336" i="6"/>
  <c r="Y335" i="6"/>
  <c r="Y334" i="6"/>
  <c r="Y333" i="6"/>
  <c r="Y332" i="6"/>
  <c r="Y331" i="6"/>
  <c r="Y330" i="6"/>
  <c r="Y329" i="6"/>
  <c r="Y328" i="6"/>
  <c r="Y327" i="6"/>
  <c r="Y326" i="6"/>
  <c r="Y325" i="6"/>
  <c r="Y324" i="6"/>
  <c r="Y323" i="6"/>
  <c r="Y322" i="6"/>
  <c r="Y321" i="6"/>
  <c r="Y320" i="6"/>
  <c r="Y319" i="6"/>
  <c r="Y318" i="6"/>
  <c r="Y317" i="6"/>
  <c r="Y316" i="6"/>
  <c r="Y315" i="6"/>
  <c r="Y314" i="6"/>
  <c r="Y313" i="6"/>
  <c r="Y312" i="6"/>
  <c r="Y311" i="6"/>
  <c r="Y310" i="6"/>
  <c r="Y309" i="6"/>
  <c r="Y308" i="6"/>
  <c r="Y307" i="6"/>
  <c r="Y306" i="6"/>
  <c r="Y305" i="6"/>
  <c r="Y304" i="6"/>
  <c r="Y303" i="6"/>
  <c r="Y302" i="6"/>
  <c r="Y301" i="6"/>
  <c r="Y300" i="6"/>
  <c r="Y299" i="6"/>
  <c r="Y298" i="6"/>
  <c r="Y297" i="6"/>
  <c r="Y296" i="6"/>
  <c r="Y295" i="6"/>
  <c r="Y294" i="6"/>
  <c r="Y293" i="6"/>
  <c r="Y292" i="6"/>
  <c r="Y291" i="6"/>
  <c r="Y290" i="6"/>
  <c r="Y289" i="6"/>
  <c r="Y288" i="6"/>
  <c r="Y287" i="6"/>
  <c r="Y286" i="6"/>
  <c r="Y285" i="6"/>
  <c r="Y284" i="6"/>
  <c r="Y283" i="6"/>
  <c r="Y282" i="6"/>
  <c r="Y281" i="6"/>
  <c r="Y280" i="6"/>
  <c r="Y279" i="6"/>
  <c r="Y278" i="6"/>
  <c r="Y277" i="6"/>
  <c r="Y276" i="6"/>
  <c r="Y275" i="6"/>
  <c r="Y274" i="6"/>
  <c r="Y273" i="6"/>
  <c r="Y272" i="6"/>
  <c r="Y271" i="6"/>
  <c r="Y270" i="6"/>
  <c r="Y269" i="6"/>
  <c r="Y268" i="6"/>
  <c r="Y267" i="6"/>
  <c r="Y266" i="6"/>
  <c r="Y265" i="6"/>
  <c r="Y264" i="6"/>
  <c r="Y263" i="6"/>
  <c r="Y262" i="6"/>
  <c r="Y261" i="6"/>
  <c r="Y260" i="6"/>
  <c r="Y259" i="6"/>
  <c r="Y258" i="6"/>
  <c r="Y257" i="6"/>
  <c r="Y256" i="6"/>
  <c r="Y255" i="6"/>
  <c r="Y254" i="6"/>
  <c r="Y253" i="6"/>
  <c r="Y252" i="6"/>
  <c r="Y251" i="6"/>
  <c r="Y250" i="6"/>
  <c r="Y249" i="6"/>
  <c r="Y248" i="6"/>
  <c r="Y247" i="6"/>
  <c r="Y246" i="6"/>
  <c r="Y245" i="6"/>
  <c r="Y244" i="6"/>
  <c r="Y243" i="6"/>
  <c r="Y242" i="6"/>
  <c r="Y241" i="6"/>
  <c r="Y240" i="6"/>
  <c r="Y239" i="6"/>
  <c r="Y238" i="6"/>
  <c r="Y237" i="6"/>
  <c r="Y236" i="6"/>
  <c r="Y235" i="6"/>
  <c r="Y234" i="6"/>
  <c r="Y233" i="6"/>
  <c r="Y232" i="6"/>
  <c r="Y231" i="6"/>
  <c r="Y230" i="6"/>
  <c r="Y229" i="6"/>
  <c r="Y228" i="6"/>
  <c r="Y227" i="6"/>
  <c r="Y226" i="6"/>
  <c r="Y225" i="6"/>
  <c r="Y224" i="6"/>
  <c r="Y223" i="6"/>
  <c r="Y222" i="6"/>
  <c r="Y221" i="6"/>
  <c r="Y220" i="6"/>
  <c r="Y219" i="6"/>
  <c r="Y218" i="6"/>
  <c r="Y217" i="6"/>
  <c r="Y216" i="6"/>
  <c r="Y215" i="6"/>
  <c r="Y214" i="6"/>
  <c r="Y213" i="6"/>
  <c r="Y212" i="6"/>
  <c r="Y211" i="6"/>
  <c r="Y210" i="6"/>
  <c r="Y209" i="6"/>
  <c r="Y208" i="6"/>
  <c r="Y207" i="6"/>
  <c r="Y206" i="6"/>
  <c r="Y205" i="6"/>
  <c r="Y204" i="6"/>
  <c r="Y203" i="6"/>
  <c r="Y202" i="6"/>
  <c r="Y201" i="6"/>
  <c r="Y200" i="6"/>
  <c r="Y199" i="6"/>
  <c r="Y198" i="6"/>
  <c r="Y197" i="6"/>
  <c r="Y196" i="6"/>
  <c r="Y195" i="6"/>
  <c r="Y194" i="6"/>
  <c r="Y193" i="6"/>
  <c r="Y192" i="6"/>
  <c r="Y191" i="6"/>
  <c r="Y190" i="6"/>
  <c r="Y189" i="6"/>
  <c r="Y188" i="6"/>
  <c r="Y187" i="6"/>
  <c r="Y186" i="6"/>
  <c r="Y185" i="6"/>
  <c r="Y184" i="6"/>
  <c r="Y183" i="6"/>
  <c r="Y182" i="6"/>
  <c r="Y181" i="6"/>
  <c r="Y180" i="6"/>
  <c r="Y179" i="6"/>
  <c r="Y178" i="6"/>
  <c r="Y177" i="6"/>
  <c r="Y176" i="6"/>
  <c r="Y175" i="6"/>
  <c r="Y174" i="6"/>
  <c r="Y173" i="6"/>
  <c r="Y172" i="6"/>
  <c r="Y171" i="6"/>
  <c r="Y170" i="6"/>
  <c r="Y169" i="6"/>
  <c r="Y168" i="6"/>
  <c r="Y167" i="6"/>
  <c r="Y166" i="6"/>
  <c r="Y165" i="6"/>
  <c r="Y164" i="6"/>
  <c r="Y163" i="6"/>
  <c r="Y162" i="6"/>
  <c r="Y161" i="6"/>
  <c r="Y160" i="6"/>
  <c r="Y159" i="6"/>
  <c r="Y158" i="6"/>
  <c r="Y157" i="6"/>
  <c r="Y156" i="6"/>
  <c r="Y155" i="6"/>
  <c r="Y154" i="6"/>
  <c r="Y153" i="6"/>
  <c r="Y152" i="6"/>
  <c r="Y151" i="6"/>
  <c r="Y150" i="6"/>
  <c r="Y149" i="6"/>
  <c r="Y148" i="6"/>
  <c r="Y147" i="6"/>
  <c r="Y146" i="6"/>
  <c r="Y145" i="6"/>
  <c r="Y144" i="6"/>
  <c r="Y143" i="6"/>
  <c r="Y142" i="6"/>
  <c r="Y141" i="6"/>
  <c r="Y140" i="6"/>
  <c r="Y139" i="6"/>
  <c r="Y138" i="6"/>
  <c r="Y137" i="6"/>
  <c r="Y136" i="6"/>
  <c r="Y135" i="6"/>
  <c r="Y134" i="6"/>
  <c r="Y133" i="6"/>
  <c r="Y132" i="6"/>
  <c r="Y131" i="6"/>
  <c r="Y130" i="6"/>
  <c r="Y129" i="6"/>
  <c r="Y128" i="6"/>
  <c r="Y127" i="6"/>
  <c r="Y126" i="6"/>
  <c r="Y125" i="6"/>
  <c r="Y124" i="6"/>
  <c r="Y123" i="6"/>
  <c r="Y122" i="6"/>
  <c r="Y121" i="6"/>
  <c r="Y120" i="6"/>
  <c r="Y119" i="6"/>
  <c r="Y118" i="6"/>
  <c r="Y117" i="6"/>
  <c r="Y116" i="6"/>
  <c r="Y115" i="6"/>
  <c r="Y114" i="6"/>
  <c r="Y113" i="6"/>
  <c r="Y112" i="6"/>
  <c r="Y111" i="6"/>
  <c r="Y110" i="6"/>
  <c r="Y109" i="6"/>
  <c r="Y108" i="6"/>
  <c r="Y107" i="6"/>
  <c r="Y106" i="6"/>
  <c r="Y105" i="6"/>
  <c r="Y104" i="6"/>
  <c r="Y103" i="6"/>
  <c r="Y102" i="6"/>
  <c r="Y101" i="6"/>
  <c r="Y100" i="6"/>
  <c r="Y99" i="6"/>
  <c r="Y98" i="6"/>
  <c r="Y97" i="6"/>
  <c r="Y96" i="6"/>
  <c r="Y95" i="6"/>
  <c r="Y94" i="6"/>
  <c r="Y93" i="6"/>
  <c r="Y92" i="6"/>
  <c r="Y91" i="6"/>
  <c r="Y90" i="6"/>
  <c r="Y89" i="6"/>
  <c r="Y88" i="6"/>
  <c r="Y87" i="6"/>
  <c r="Y86" i="6"/>
  <c r="Y85" i="6"/>
  <c r="Y84" i="6"/>
  <c r="Y83" i="6"/>
  <c r="Y82" i="6"/>
  <c r="Y81" i="6"/>
  <c r="Y80" i="6"/>
  <c r="Y79" i="6"/>
  <c r="Y78" i="6"/>
  <c r="Y77" i="6"/>
  <c r="Y76" i="6"/>
  <c r="Y75" i="6"/>
  <c r="Y74" i="6"/>
  <c r="Y73" i="6"/>
  <c r="Y72" i="6"/>
  <c r="Y71" i="6"/>
  <c r="Y70" i="6"/>
  <c r="Y69" i="6"/>
  <c r="Y68" i="6"/>
  <c r="Y67" i="6"/>
  <c r="Y66" i="6"/>
  <c r="Y65" i="6"/>
  <c r="Y64" i="6"/>
  <c r="Y63" i="6"/>
  <c r="Y62" i="6"/>
  <c r="Y61" i="6"/>
  <c r="Y60" i="6"/>
  <c r="Y59" i="6"/>
  <c r="Y58" i="6"/>
  <c r="Y57" i="6"/>
  <c r="Y56" i="6"/>
  <c r="Y55" i="6"/>
  <c r="Y54" i="6"/>
  <c r="Y53" i="6"/>
  <c r="Y52" i="6"/>
  <c r="Y51" i="6"/>
  <c r="Y50" i="6"/>
  <c r="Y49" i="6"/>
  <c r="Y48" i="6"/>
  <c r="Y47" i="6"/>
  <c r="Y46" i="6"/>
  <c r="Y45" i="6"/>
  <c r="Y44" i="6"/>
  <c r="Y43" i="6"/>
  <c r="Y42" i="6"/>
  <c r="Y41" i="6"/>
  <c r="Y40" i="6"/>
  <c r="Y39" i="6"/>
  <c r="Y38" i="6"/>
  <c r="Y37" i="6"/>
  <c r="Y36" i="6"/>
  <c r="Y35" i="6"/>
  <c r="Y34" i="6"/>
  <c r="Y33" i="6"/>
  <c r="Y32" i="6"/>
  <c r="Y31" i="6"/>
  <c r="Y30" i="6"/>
  <c r="Y29" i="6"/>
  <c r="Y28" i="6"/>
  <c r="Y27" i="6"/>
  <c r="Y26" i="6"/>
  <c r="Y25" i="6"/>
  <c r="Y24" i="6"/>
  <c r="Y23" i="6"/>
  <c r="Y22" i="6"/>
  <c r="Y21" i="6"/>
  <c r="Y20" i="6"/>
  <c r="Y19" i="6"/>
  <c r="Y18" i="6"/>
  <c r="Y17" i="6"/>
  <c r="Y16" i="6"/>
  <c r="Y15" i="6"/>
  <c r="Y14" i="6"/>
  <c r="Y13" i="6"/>
  <c r="Y12" i="6"/>
  <c r="Y11" i="6"/>
  <c r="Y10" i="6"/>
  <c r="Y9" i="6"/>
  <c r="Y8" i="6"/>
  <c r="Y7" i="6"/>
  <c r="Y6" i="6"/>
  <c r="Y5" i="6"/>
  <c r="Y4" i="6"/>
  <c r="Y3" i="6"/>
  <c r="X497" i="6"/>
  <c r="X496" i="6"/>
  <c r="X495" i="6"/>
  <c r="X494" i="6"/>
  <c r="X493" i="6"/>
  <c r="X492" i="6"/>
  <c r="X491" i="6"/>
  <c r="X490" i="6"/>
  <c r="X489" i="6"/>
  <c r="X488" i="6"/>
  <c r="X487" i="6"/>
  <c r="X486" i="6"/>
  <c r="X485" i="6"/>
  <c r="X484" i="6"/>
  <c r="X483" i="6"/>
  <c r="X482" i="6"/>
  <c r="X481" i="6"/>
  <c r="X480" i="6"/>
  <c r="X479" i="6"/>
  <c r="X478" i="6"/>
  <c r="X477" i="6"/>
  <c r="X476" i="6"/>
  <c r="X475" i="6"/>
  <c r="X474" i="6"/>
  <c r="X473" i="6"/>
  <c r="X472" i="6"/>
  <c r="X471" i="6"/>
  <c r="X470" i="6"/>
  <c r="X469" i="6"/>
  <c r="X468" i="6"/>
  <c r="X467" i="6"/>
  <c r="X466" i="6"/>
  <c r="X465" i="6"/>
  <c r="X464" i="6"/>
  <c r="X463" i="6"/>
  <c r="X462" i="6"/>
  <c r="X461" i="6"/>
  <c r="X460" i="6"/>
  <c r="X459" i="6"/>
  <c r="X458" i="6"/>
  <c r="X457" i="6"/>
  <c r="X456" i="6"/>
  <c r="X455" i="6"/>
  <c r="X454" i="6"/>
  <c r="X453" i="6"/>
  <c r="X452" i="6"/>
  <c r="X451" i="6"/>
  <c r="X450" i="6"/>
  <c r="X449" i="6"/>
  <c r="X448" i="6"/>
  <c r="X447" i="6"/>
  <c r="X446" i="6"/>
  <c r="X445" i="6"/>
  <c r="X444" i="6"/>
  <c r="X443" i="6"/>
  <c r="X442" i="6"/>
  <c r="X441" i="6"/>
  <c r="X440" i="6"/>
  <c r="X439" i="6"/>
  <c r="X438" i="6"/>
  <c r="X437" i="6"/>
  <c r="X436" i="6"/>
  <c r="X435" i="6"/>
  <c r="X434" i="6"/>
  <c r="X433" i="6"/>
  <c r="X432" i="6"/>
  <c r="X431" i="6"/>
  <c r="X430" i="6"/>
  <c r="X429" i="6"/>
  <c r="X428" i="6"/>
  <c r="X427" i="6"/>
  <c r="X426" i="6"/>
  <c r="X425" i="6"/>
  <c r="X424" i="6"/>
  <c r="X423" i="6"/>
  <c r="X422" i="6"/>
  <c r="X421" i="6"/>
  <c r="X420" i="6"/>
  <c r="X419" i="6"/>
  <c r="X418" i="6"/>
  <c r="X417" i="6"/>
  <c r="X416" i="6"/>
  <c r="X415" i="6"/>
  <c r="X414" i="6"/>
  <c r="X413" i="6"/>
  <c r="X412" i="6"/>
  <c r="X411" i="6"/>
  <c r="X410" i="6"/>
  <c r="X409" i="6"/>
  <c r="X408" i="6"/>
  <c r="X407" i="6"/>
  <c r="X406" i="6"/>
  <c r="X405" i="6"/>
  <c r="X404" i="6"/>
  <c r="X403" i="6"/>
  <c r="X402" i="6"/>
  <c r="X401" i="6"/>
  <c r="X400" i="6"/>
  <c r="X399" i="6"/>
  <c r="X398" i="6"/>
  <c r="X397" i="6"/>
  <c r="X396" i="6"/>
  <c r="X395" i="6"/>
  <c r="X394" i="6"/>
  <c r="X393" i="6"/>
  <c r="X392" i="6"/>
  <c r="X391" i="6"/>
  <c r="X390" i="6"/>
  <c r="X389" i="6"/>
  <c r="X388" i="6"/>
  <c r="X387" i="6"/>
  <c r="X386" i="6"/>
  <c r="X385" i="6"/>
  <c r="X384" i="6"/>
  <c r="X383" i="6"/>
  <c r="X382" i="6"/>
  <c r="X381" i="6"/>
  <c r="X380" i="6"/>
  <c r="X379" i="6"/>
  <c r="X378" i="6"/>
  <c r="X377" i="6"/>
  <c r="X376" i="6"/>
  <c r="X375" i="6"/>
  <c r="X374" i="6"/>
  <c r="X373" i="6"/>
  <c r="X372" i="6"/>
  <c r="X371" i="6"/>
  <c r="X370" i="6"/>
  <c r="X369" i="6"/>
  <c r="X368" i="6"/>
  <c r="X367" i="6"/>
  <c r="X366" i="6"/>
  <c r="X365" i="6"/>
  <c r="X364" i="6"/>
  <c r="X363" i="6"/>
  <c r="X362" i="6"/>
  <c r="X361" i="6"/>
  <c r="X360" i="6"/>
  <c r="X359" i="6"/>
  <c r="X358" i="6"/>
  <c r="X357" i="6"/>
  <c r="X356" i="6"/>
  <c r="X355" i="6"/>
  <c r="X354" i="6"/>
  <c r="X353" i="6"/>
  <c r="X352" i="6"/>
  <c r="X351" i="6"/>
  <c r="X350" i="6"/>
  <c r="X349" i="6"/>
  <c r="X348" i="6"/>
  <c r="X347" i="6"/>
  <c r="X346" i="6"/>
  <c r="X345" i="6"/>
  <c r="X344" i="6"/>
  <c r="X343" i="6"/>
  <c r="X342" i="6"/>
  <c r="X341" i="6"/>
  <c r="X340" i="6"/>
  <c r="X339" i="6"/>
  <c r="X338" i="6"/>
  <c r="X337" i="6"/>
  <c r="X336" i="6"/>
  <c r="X335" i="6"/>
  <c r="X334" i="6"/>
  <c r="X333" i="6"/>
  <c r="X332" i="6"/>
  <c r="X331" i="6"/>
  <c r="X330" i="6"/>
  <c r="X329" i="6"/>
  <c r="X328" i="6"/>
  <c r="X327" i="6"/>
  <c r="X326" i="6"/>
  <c r="X325" i="6"/>
  <c r="X324" i="6"/>
  <c r="X323" i="6"/>
  <c r="X322" i="6"/>
  <c r="X321" i="6"/>
  <c r="X320" i="6"/>
  <c r="X319" i="6"/>
  <c r="X318" i="6"/>
  <c r="X317" i="6"/>
  <c r="X316" i="6"/>
  <c r="X315" i="6"/>
  <c r="X314" i="6"/>
  <c r="X313" i="6"/>
  <c r="X312" i="6"/>
  <c r="X311" i="6"/>
  <c r="X310" i="6"/>
  <c r="X309" i="6"/>
  <c r="X308" i="6"/>
  <c r="X307" i="6"/>
  <c r="X306" i="6"/>
  <c r="X305" i="6"/>
  <c r="X304" i="6"/>
  <c r="X303" i="6"/>
  <c r="X302" i="6"/>
  <c r="X301" i="6"/>
  <c r="X300" i="6"/>
  <c r="X299" i="6"/>
  <c r="X298" i="6"/>
  <c r="X297" i="6"/>
  <c r="X296" i="6"/>
  <c r="X295" i="6"/>
  <c r="X294" i="6"/>
  <c r="X293" i="6"/>
  <c r="X292" i="6"/>
  <c r="X291" i="6"/>
  <c r="X290" i="6"/>
  <c r="X289" i="6"/>
  <c r="X288" i="6"/>
  <c r="X287" i="6"/>
  <c r="X286" i="6"/>
  <c r="X285" i="6"/>
  <c r="X284" i="6"/>
  <c r="X283" i="6"/>
  <c r="X282" i="6"/>
  <c r="X281" i="6"/>
  <c r="X280" i="6"/>
  <c r="X279" i="6"/>
  <c r="X278" i="6"/>
  <c r="X277" i="6"/>
  <c r="X276" i="6"/>
  <c r="X275" i="6"/>
  <c r="X274" i="6"/>
  <c r="X273" i="6"/>
  <c r="X272" i="6"/>
  <c r="X271" i="6"/>
  <c r="X270" i="6"/>
  <c r="X269" i="6"/>
  <c r="X268" i="6"/>
  <c r="X267" i="6"/>
  <c r="X266" i="6"/>
  <c r="X265" i="6"/>
  <c r="X264" i="6"/>
  <c r="X263" i="6"/>
  <c r="X262" i="6"/>
  <c r="X261" i="6"/>
  <c r="X260" i="6"/>
  <c r="X259" i="6"/>
  <c r="X258" i="6"/>
  <c r="X257" i="6"/>
  <c r="X256" i="6"/>
  <c r="X255" i="6"/>
  <c r="X254" i="6"/>
  <c r="X253" i="6"/>
  <c r="X252" i="6"/>
  <c r="X251" i="6"/>
  <c r="X250" i="6"/>
  <c r="X249" i="6"/>
  <c r="X248" i="6"/>
  <c r="X247" i="6"/>
  <c r="X246" i="6"/>
  <c r="X245" i="6"/>
  <c r="X244" i="6"/>
  <c r="X243" i="6"/>
  <c r="X242" i="6"/>
  <c r="X241" i="6"/>
  <c r="X240" i="6"/>
  <c r="X239" i="6"/>
  <c r="X238" i="6"/>
  <c r="X237" i="6"/>
  <c r="X236" i="6"/>
  <c r="X235" i="6"/>
  <c r="X234" i="6"/>
  <c r="X233" i="6"/>
  <c r="X232" i="6"/>
  <c r="X231" i="6"/>
  <c r="X230" i="6"/>
  <c r="X229" i="6"/>
  <c r="X228" i="6"/>
  <c r="X227" i="6"/>
  <c r="X226" i="6"/>
  <c r="X225" i="6"/>
  <c r="X224" i="6"/>
  <c r="X223" i="6"/>
  <c r="X222" i="6"/>
  <c r="X221" i="6"/>
  <c r="X220" i="6"/>
  <c r="X219" i="6"/>
  <c r="X218" i="6"/>
  <c r="X217" i="6"/>
  <c r="X216" i="6"/>
  <c r="X215" i="6"/>
  <c r="X214" i="6"/>
  <c r="X213" i="6"/>
  <c r="X212" i="6"/>
  <c r="X211" i="6"/>
  <c r="X210" i="6"/>
  <c r="X209" i="6"/>
  <c r="X208" i="6"/>
  <c r="X207" i="6"/>
  <c r="X206" i="6"/>
  <c r="X205" i="6"/>
  <c r="X204" i="6"/>
  <c r="X203" i="6"/>
  <c r="X202" i="6"/>
  <c r="X201" i="6"/>
  <c r="X200" i="6"/>
  <c r="X199" i="6"/>
  <c r="X198" i="6"/>
  <c r="X197" i="6"/>
  <c r="X196" i="6"/>
  <c r="X195" i="6"/>
  <c r="X194" i="6"/>
  <c r="X193" i="6"/>
  <c r="X192" i="6"/>
  <c r="X191" i="6"/>
  <c r="X190" i="6"/>
  <c r="X189" i="6"/>
  <c r="X188" i="6"/>
  <c r="X187" i="6"/>
  <c r="X186" i="6"/>
  <c r="X185" i="6"/>
  <c r="X184" i="6"/>
  <c r="X183" i="6"/>
  <c r="X182" i="6"/>
  <c r="X181" i="6"/>
  <c r="X180" i="6"/>
  <c r="X179" i="6"/>
  <c r="X178" i="6"/>
  <c r="X177" i="6"/>
  <c r="X176" i="6"/>
  <c r="X175" i="6"/>
  <c r="X174" i="6"/>
  <c r="X173" i="6"/>
  <c r="X172" i="6"/>
  <c r="X171" i="6"/>
  <c r="X170" i="6"/>
  <c r="X169" i="6"/>
  <c r="X168" i="6"/>
  <c r="X167" i="6"/>
  <c r="X166" i="6"/>
  <c r="X165" i="6"/>
  <c r="X164" i="6"/>
  <c r="X163" i="6"/>
  <c r="X162" i="6"/>
  <c r="X161" i="6"/>
  <c r="X160" i="6"/>
  <c r="X159" i="6"/>
  <c r="X158" i="6"/>
  <c r="X157" i="6"/>
  <c r="X156" i="6"/>
  <c r="X155" i="6"/>
  <c r="X154" i="6"/>
  <c r="X153" i="6"/>
  <c r="X152" i="6"/>
  <c r="X151" i="6"/>
  <c r="X150" i="6"/>
  <c r="X149" i="6"/>
  <c r="X148" i="6"/>
  <c r="X147" i="6"/>
  <c r="X146" i="6"/>
  <c r="X145" i="6"/>
  <c r="X144" i="6"/>
  <c r="X143" i="6"/>
  <c r="X142" i="6"/>
  <c r="X141" i="6"/>
  <c r="X140" i="6"/>
  <c r="X139" i="6"/>
  <c r="X138" i="6"/>
  <c r="X137" i="6"/>
  <c r="X136" i="6"/>
  <c r="X135" i="6"/>
  <c r="X134" i="6"/>
  <c r="X133" i="6"/>
  <c r="X132" i="6"/>
  <c r="X131" i="6"/>
  <c r="X130" i="6"/>
  <c r="X129" i="6"/>
  <c r="X128" i="6"/>
  <c r="X127" i="6"/>
  <c r="X126" i="6"/>
  <c r="X125" i="6"/>
  <c r="X124" i="6"/>
  <c r="X123" i="6"/>
  <c r="X122" i="6"/>
  <c r="X121" i="6"/>
  <c r="X120" i="6"/>
  <c r="X119" i="6"/>
  <c r="X118" i="6"/>
  <c r="X117" i="6"/>
  <c r="X116" i="6"/>
  <c r="X115" i="6"/>
  <c r="X114" i="6"/>
  <c r="X113" i="6"/>
  <c r="X112" i="6"/>
  <c r="X111" i="6"/>
  <c r="X110" i="6"/>
  <c r="X109" i="6"/>
  <c r="X108" i="6"/>
  <c r="X107" i="6"/>
  <c r="X106" i="6"/>
  <c r="X105" i="6"/>
  <c r="X104" i="6"/>
  <c r="X103" i="6"/>
  <c r="X102" i="6"/>
  <c r="X101" i="6"/>
  <c r="X100" i="6"/>
  <c r="X99" i="6"/>
  <c r="X98" i="6"/>
  <c r="X97" i="6"/>
  <c r="X96" i="6"/>
  <c r="X95" i="6"/>
  <c r="X94" i="6"/>
  <c r="X93" i="6"/>
  <c r="X92" i="6"/>
  <c r="X91" i="6"/>
  <c r="X90" i="6"/>
  <c r="X89" i="6"/>
  <c r="X88" i="6"/>
  <c r="X87" i="6"/>
  <c r="X86" i="6"/>
  <c r="X85" i="6"/>
  <c r="X84" i="6"/>
  <c r="X83" i="6"/>
  <c r="X82" i="6"/>
  <c r="X81" i="6"/>
  <c r="X80" i="6"/>
  <c r="X79" i="6"/>
  <c r="X78" i="6"/>
  <c r="X77" i="6"/>
  <c r="X76" i="6"/>
  <c r="X75" i="6"/>
  <c r="X74" i="6"/>
  <c r="X73" i="6"/>
  <c r="X72" i="6"/>
  <c r="X71" i="6"/>
  <c r="X70" i="6"/>
  <c r="X69" i="6"/>
  <c r="X68" i="6"/>
  <c r="X67" i="6"/>
  <c r="X66" i="6"/>
  <c r="X65" i="6"/>
  <c r="X64" i="6"/>
  <c r="X63" i="6"/>
  <c r="X62" i="6"/>
  <c r="X61" i="6"/>
  <c r="X60" i="6"/>
  <c r="X59" i="6"/>
  <c r="X58" i="6"/>
  <c r="X57" i="6"/>
  <c r="X56" i="6"/>
  <c r="X55" i="6"/>
  <c r="X54" i="6"/>
  <c r="X53" i="6"/>
  <c r="X52" i="6"/>
  <c r="X51" i="6"/>
  <c r="X50" i="6"/>
  <c r="X49" i="6"/>
  <c r="X48" i="6"/>
  <c r="X47" i="6"/>
  <c r="X46" i="6"/>
  <c r="X45" i="6"/>
  <c r="X44" i="6"/>
  <c r="X43" i="6"/>
  <c r="X42" i="6"/>
  <c r="X41" i="6"/>
  <c r="X40" i="6"/>
  <c r="X39" i="6"/>
  <c r="X38" i="6"/>
  <c r="X37" i="6"/>
  <c r="X36" i="6"/>
  <c r="X35" i="6"/>
  <c r="X34" i="6"/>
  <c r="X33" i="6"/>
  <c r="X32" i="6"/>
  <c r="X31" i="6"/>
  <c r="X30" i="6"/>
  <c r="X29" i="6"/>
  <c r="X28" i="6"/>
  <c r="X27" i="6"/>
  <c r="X26" i="6"/>
  <c r="X25" i="6"/>
  <c r="X24" i="6"/>
  <c r="X23" i="6"/>
  <c r="X22" i="6"/>
  <c r="X21" i="6"/>
  <c r="X20" i="6"/>
  <c r="X19" i="6"/>
  <c r="X18" i="6"/>
  <c r="X17" i="6"/>
  <c r="X16" i="6"/>
  <c r="X15" i="6"/>
  <c r="X14" i="6"/>
  <c r="X13" i="6"/>
  <c r="X12" i="6"/>
  <c r="X11" i="6"/>
  <c r="X10" i="6"/>
  <c r="X9" i="6"/>
  <c r="X8" i="6"/>
  <c r="X7" i="6"/>
  <c r="X6" i="6"/>
  <c r="X5" i="6"/>
  <c r="X4" i="6"/>
  <c r="X3" i="6"/>
  <c r="W497" i="6"/>
  <c r="W496" i="6"/>
  <c r="W495" i="6"/>
  <c r="W494" i="6"/>
  <c r="W493" i="6"/>
  <c r="W492" i="6"/>
  <c r="W491" i="6"/>
  <c r="W490" i="6"/>
  <c r="W489" i="6"/>
  <c r="W488" i="6"/>
  <c r="W487" i="6"/>
  <c r="W486" i="6"/>
  <c r="W485" i="6"/>
  <c r="W484" i="6"/>
  <c r="W483" i="6"/>
  <c r="W482" i="6"/>
  <c r="W481" i="6"/>
  <c r="W480" i="6"/>
  <c r="W479" i="6"/>
  <c r="W478" i="6"/>
  <c r="W477" i="6"/>
  <c r="W476" i="6"/>
  <c r="W475" i="6"/>
  <c r="W474" i="6"/>
  <c r="W473" i="6"/>
  <c r="W472" i="6"/>
  <c r="W471" i="6"/>
  <c r="W470" i="6"/>
  <c r="W469" i="6"/>
  <c r="W468" i="6"/>
  <c r="W467" i="6"/>
  <c r="W466" i="6"/>
  <c r="W465" i="6"/>
  <c r="Q71" i="7" s="1"/>
  <c r="W464" i="6"/>
  <c r="W463" i="6"/>
  <c r="W462" i="6"/>
  <c r="W461" i="6"/>
  <c r="W460" i="6"/>
  <c r="W459" i="6"/>
  <c r="W458" i="6"/>
  <c r="W457" i="6"/>
  <c r="W456" i="6"/>
  <c r="W455" i="6"/>
  <c r="W454" i="6"/>
  <c r="W453" i="6"/>
  <c r="W452" i="6"/>
  <c r="W451" i="6"/>
  <c r="W450" i="6"/>
  <c r="W449" i="6"/>
  <c r="W448" i="6"/>
  <c r="W447" i="6"/>
  <c r="W446" i="6"/>
  <c r="W445" i="6"/>
  <c r="W444" i="6"/>
  <c r="W443" i="6"/>
  <c r="W442" i="6"/>
  <c r="W441" i="6"/>
  <c r="W440" i="6"/>
  <c r="W439" i="6"/>
  <c r="W438" i="6"/>
  <c r="W437" i="6"/>
  <c r="W436" i="6"/>
  <c r="W435" i="6"/>
  <c r="W434" i="6"/>
  <c r="W433" i="6"/>
  <c r="W432" i="6"/>
  <c r="W431" i="6"/>
  <c r="W430" i="6"/>
  <c r="W429" i="6"/>
  <c r="W428" i="6"/>
  <c r="W427" i="6"/>
  <c r="W426" i="6"/>
  <c r="W425" i="6"/>
  <c r="W424" i="6"/>
  <c r="W423" i="6"/>
  <c r="W422" i="6"/>
  <c r="W421" i="6"/>
  <c r="W420" i="6"/>
  <c r="W419" i="6"/>
  <c r="W418" i="6"/>
  <c r="W417" i="6"/>
  <c r="W416" i="6"/>
  <c r="W415" i="6"/>
  <c r="W414" i="6"/>
  <c r="W413" i="6"/>
  <c r="W412" i="6"/>
  <c r="W411" i="6"/>
  <c r="W410" i="6"/>
  <c r="W409" i="6"/>
  <c r="W408" i="6"/>
  <c r="W407" i="6"/>
  <c r="W406" i="6"/>
  <c r="W405" i="6"/>
  <c r="W404" i="6"/>
  <c r="W403" i="6"/>
  <c r="W402" i="6"/>
  <c r="W401" i="6"/>
  <c r="W400" i="6"/>
  <c r="W399" i="6"/>
  <c r="W398" i="6"/>
  <c r="W397" i="6"/>
  <c r="W396" i="6"/>
  <c r="W395" i="6"/>
  <c r="W394" i="6"/>
  <c r="W393" i="6"/>
  <c r="W392" i="6"/>
  <c r="W391" i="6"/>
  <c r="W390" i="6"/>
  <c r="W389" i="6"/>
  <c r="W388" i="6"/>
  <c r="W387" i="6"/>
  <c r="W386" i="6"/>
  <c r="W385" i="6"/>
  <c r="W384" i="6"/>
  <c r="W383" i="6"/>
  <c r="W382" i="6"/>
  <c r="W381" i="6"/>
  <c r="W380" i="6"/>
  <c r="W379" i="6"/>
  <c r="W378" i="6"/>
  <c r="W377" i="6"/>
  <c r="W376" i="6"/>
  <c r="W375" i="6"/>
  <c r="W374" i="6"/>
  <c r="W373" i="6"/>
  <c r="W372" i="6"/>
  <c r="W371" i="6"/>
  <c r="W370" i="6"/>
  <c r="W369" i="6"/>
  <c r="W368" i="6"/>
  <c r="W367" i="6"/>
  <c r="W366" i="6"/>
  <c r="W365" i="6"/>
  <c r="W364" i="6"/>
  <c r="W363" i="6"/>
  <c r="W362" i="6"/>
  <c r="W361" i="6"/>
  <c r="W360" i="6"/>
  <c r="W359" i="6"/>
  <c r="W358" i="6"/>
  <c r="W357" i="6"/>
  <c r="W356" i="6"/>
  <c r="W355" i="6"/>
  <c r="W354" i="6"/>
  <c r="W353" i="6"/>
  <c r="W352" i="6"/>
  <c r="W351" i="6"/>
  <c r="W350" i="6"/>
  <c r="W349" i="6"/>
  <c r="W348" i="6"/>
  <c r="W347" i="6"/>
  <c r="W346" i="6"/>
  <c r="W345" i="6"/>
  <c r="W344" i="6"/>
  <c r="W343" i="6"/>
  <c r="W342" i="6"/>
  <c r="W341" i="6"/>
  <c r="W340" i="6"/>
  <c r="W339" i="6"/>
  <c r="W338" i="6"/>
  <c r="W337" i="6"/>
  <c r="W336" i="6"/>
  <c r="W335" i="6"/>
  <c r="W334" i="6"/>
  <c r="W333" i="6"/>
  <c r="W332" i="6"/>
  <c r="W331" i="6"/>
  <c r="W330" i="6"/>
  <c r="W329" i="6"/>
  <c r="W328" i="6"/>
  <c r="W327" i="6"/>
  <c r="W326" i="6"/>
  <c r="W325" i="6"/>
  <c r="W324" i="6"/>
  <c r="W323" i="6"/>
  <c r="W322" i="6"/>
  <c r="W321" i="6"/>
  <c r="W320" i="6"/>
  <c r="W319" i="6"/>
  <c r="W318" i="6"/>
  <c r="W317" i="6"/>
  <c r="W316" i="6"/>
  <c r="W315" i="6"/>
  <c r="W314" i="6"/>
  <c r="W313" i="6"/>
  <c r="W312" i="6"/>
  <c r="W311" i="6"/>
  <c r="W310" i="6"/>
  <c r="W309" i="6"/>
  <c r="W308" i="6"/>
  <c r="W307" i="6"/>
  <c r="W306" i="6"/>
  <c r="W305" i="6"/>
  <c r="W304" i="6"/>
  <c r="W303" i="6"/>
  <c r="W302" i="6"/>
  <c r="W301" i="6"/>
  <c r="W300" i="6"/>
  <c r="W299" i="6"/>
  <c r="W298" i="6"/>
  <c r="W297" i="6"/>
  <c r="W296" i="6"/>
  <c r="W295" i="6"/>
  <c r="W294" i="6"/>
  <c r="W293" i="6"/>
  <c r="W292" i="6"/>
  <c r="W291" i="6"/>
  <c r="W290" i="6"/>
  <c r="W289" i="6"/>
  <c r="W288" i="6"/>
  <c r="W287" i="6"/>
  <c r="W286" i="6"/>
  <c r="W285" i="6"/>
  <c r="W284" i="6"/>
  <c r="W283" i="6"/>
  <c r="W282" i="6"/>
  <c r="W281" i="6"/>
  <c r="W280" i="6"/>
  <c r="W279" i="6"/>
  <c r="W278" i="6"/>
  <c r="W277" i="6"/>
  <c r="W276" i="6"/>
  <c r="W275" i="6"/>
  <c r="W274" i="6"/>
  <c r="W273" i="6"/>
  <c r="W272" i="6"/>
  <c r="W271" i="6"/>
  <c r="W270" i="6"/>
  <c r="W269" i="6"/>
  <c r="W268" i="6"/>
  <c r="W267" i="6"/>
  <c r="W266" i="6"/>
  <c r="W265" i="6"/>
  <c r="W264" i="6"/>
  <c r="W263" i="6"/>
  <c r="W262" i="6"/>
  <c r="W261" i="6"/>
  <c r="W260" i="6"/>
  <c r="W259" i="6"/>
  <c r="W258" i="6"/>
  <c r="W257" i="6"/>
  <c r="W256" i="6"/>
  <c r="W255" i="6"/>
  <c r="W254" i="6"/>
  <c r="W253" i="6"/>
  <c r="W252" i="6"/>
  <c r="W251" i="6"/>
  <c r="W250" i="6"/>
  <c r="W249" i="6"/>
  <c r="W248" i="6"/>
  <c r="W247" i="6"/>
  <c r="W246" i="6"/>
  <c r="W245" i="6"/>
  <c r="W244" i="6"/>
  <c r="W243" i="6"/>
  <c r="W242" i="6"/>
  <c r="W241" i="6"/>
  <c r="W240" i="6"/>
  <c r="W239" i="6"/>
  <c r="W238" i="6"/>
  <c r="W237" i="6"/>
  <c r="W236" i="6"/>
  <c r="W235" i="6"/>
  <c r="W234" i="6"/>
  <c r="W233" i="6"/>
  <c r="W232" i="6"/>
  <c r="W231" i="6"/>
  <c r="W230" i="6"/>
  <c r="W229" i="6"/>
  <c r="W228" i="6"/>
  <c r="W227" i="6"/>
  <c r="W226" i="6"/>
  <c r="W225" i="6"/>
  <c r="W224" i="6"/>
  <c r="W223" i="6"/>
  <c r="W222" i="6"/>
  <c r="W221" i="6"/>
  <c r="W220" i="6"/>
  <c r="W219" i="6"/>
  <c r="W218" i="6"/>
  <c r="W217" i="6"/>
  <c r="W216" i="6"/>
  <c r="W215" i="6"/>
  <c r="W214" i="6"/>
  <c r="W213" i="6"/>
  <c r="W212" i="6"/>
  <c r="W211" i="6"/>
  <c r="W210" i="6"/>
  <c r="W209" i="6"/>
  <c r="W208" i="6"/>
  <c r="W207" i="6"/>
  <c r="W206" i="6"/>
  <c r="W205" i="6"/>
  <c r="W204" i="6"/>
  <c r="W203" i="6"/>
  <c r="W202" i="6"/>
  <c r="W201" i="6"/>
  <c r="W200" i="6"/>
  <c r="W199" i="6"/>
  <c r="W198" i="6"/>
  <c r="W197" i="6"/>
  <c r="W196" i="6"/>
  <c r="W195" i="6"/>
  <c r="W194" i="6"/>
  <c r="W193" i="6"/>
  <c r="W192" i="6"/>
  <c r="W191" i="6"/>
  <c r="W190" i="6"/>
  <c r="W189" i="6"/>
  <c r="W188" i="6"/>
  <c r="W187" i="6"/>
  <c r="W186" i="6"/>
  <c r="W185" i="6"/>
  <c r="W184" i="6"/>
  <c r="W183" i="6"/>
  <c r="W182" i="6"/>
  <c r="W181" i="6"/>
  <c r="W180" i="6"/>
  <c r="W179" i="6"/>
  <c r="W178" i="6"/>
  <c r="W177" i="6"/>
  <c r="W176" i="6"/>
  <c r="W175" i="6"/>
  <c r="W174" i="6"/>
  <c r="W173" i="6"/>
  <c r="W172" i="6"/>
  <c r="W171" i="6"/>
  <c r="W170" i="6"/>
  <c r="W169" i="6"/>
  <c r="W168" i="6"/>
  <c r="W167" i="6"/>
  <c r="W166" i="6"/>
  <c r="W165" i="6"/>
  <c r="W164" i="6"/>
  <c r="W163" i="6"/>
  <c r="W162" i="6"/>
  <c r="W161" i="6"/>
  <c r="W160" i="6"/>
  <c r="W159" i="6"/>
  <c r="W158" i="6"/>
  <c r="W157" i="6"/>
  <c r="W156" i="6"/>
  <c r="W155" i="6"/>
  <c r="W154" i="6"/>
  <c r="W153" i="6"/>
  <c r="W152" i="6"/>
  <c r="W151" i="6"/>
  <c r="W150" i="6"/>
  <c r="W149" i="6"/>
  <c r="W148" i="6"/>
  <c r="W147" i="6"/>
  <c r="W146" i="6"/>
  <c r="W145" i="6"/>
  <c r="W144" i="6"/>
  <c r="W143" i="6"/>
  <c r="W142" i="6"/>
  <c r="W141" i="6"/>
  <c r="W140" i="6"/>
  <c r="W139" i="6"/>
  <c r="W138" i="6"/>
  <c r="W137" i="6"/>
  <c r="W136" i="6"/>
  <c r="W135" i="6"/>
  <c r="W134" i="6"/>
  <c r="W133" i="6"/>
  <c r="W132" i="6"/>
  <c r="W131" i="6"/>
  <c r="W130" i="6"/>
  <c r="W129" i="6"/>
  <c r="W128" i="6"/>
  <c r="W127" i="6"/>
  <c r="W126" i="6"/>
  <c r="W125" i="6"/>
  <c r="W124" i="6"/>
  <c r="W123" i="6"/>
  <c r="W122" i="6"/>
  <c r="W121" i="6"/>
  <c r="W120" i="6"/>
  <c r="W119" i="6"/>
  <c r="W118" i="6"/>
  <c r="W117" i="6"/>
  <c r="W116" i="6"/>
  <c r="W115" i="6"/>
  <c r="W114" i="6"/>
  <c r="W113" i="6"/>
  <c r="W112" i="6"/>
  <c r="W111" i="6"/>
  <c r="W110" i="6"/>
  <c r="W109" i="6"/>
  <c r="W108" i="6"/>
  <c r="W107" i="6"/>
  <c r="W106" i="6"/>
  <c r="W105" i="6"/>
  <c r="W104" i="6"/>
  <c r="W103" i="6"/>
  <c r="W102" i="6"/>
  <c r="W101" i="6"/>
  <c r="W100" i="6"/>
  <c r="W99" i="6"/>
  <c r="W98" i="6"/>
  <c r="W97" i="6"/>
  <c r="W96" i="6"/>
  <c r="W95" i="6"/>
  <c r="W94" i="6"/>
  <c r="W93" i="6"/>
  <c r="W92" i="6"/>
  <c r="W91" i="6"/>
  <c r="W90" i="6"/>
  <c r="W89" i="6"/>
  <c r="W88" i="6"/>
  <c r="W87" i="6"/>
  <c r="W86" i="6"/>
  <c r="W85" i="6"/>
  <c r="W84" i="6"/>
  <c r="W83" i="6"/>
  <c r="W82" i="6"/>
  <c r="W81" i="6"/>
  <c r="W80" i="6"/>
  <c r="W79" i="6"/>
  <c r="W78" i="6"/>
  <c r="W77" i="6"/>
  <c r="W76" i="6"/>
  <c r="W75" i="6"/>
  <c r="W74" i="6"/>
  <c r="W73" i="6"/>
  <c r="W72" i="6"/>
  <c r="W71" i="6"/>
  <c r="W70" i="6"/>
  <c r="W69" i="6"/>
  <c r="W68" i="6"/>
  <c r="W67" i="6"/>
  <c r="W66" i="6"/>
  <c r="W65" i="6"/>
  <c r="W64" i="6"/>
  <c r="W63" i="6"/>
  <c r="W62" i="6"/>
  <c r="W61" i="6"/>
  <c r="W60" i="6"/>
  <c r="W59" i="6"/>
  <c r="W58" i="6"/>
  <c r="W57" i="6"/>
  <c r="W56" i="6"/>
  <c r="W55" i="6"/>
  <c r="W54" i="6"/>
  <c r="W53" i="6"/>
  <c r="W52" i="6"/>
  <c r="W51" i="6"/>
  <c r="W50" i="6"/>
  <c r="W49" i="6"/>
  <c r="W48" i="6"/>
  <c r="W47" i="6"/>
  <c r="W46" i="6"/>
  <c r="W45" i="6"/>
  <c r="W44" i="6"/>
  <c r="W43" i="6"/>
  <c r="W42" i="6"/>
  <c r="W41" i="6"/>
  <c r="W40" i="6"/>
  <c r="W39" i="6"/>
  <c r="W38" i="6"/>
  <c r="W37" i="6"/>
  <c r="W36" i="6"/>
  <c r="W35" i="6"/>
  <c r="W34" i="6"/>
  <c r="W33" i="6"/>
  <c r="W32" i="6"/>
  <c r="W31" i="6"/>
  <c r="W30" i="6"/>
  <c r="W29" i="6"/>
  <c r="W28" i="6"/>
  <c r="W27" i="6"/>
  <c r="W26" i="6"/>
  <c r="W25" i="6"/>
  <c r="W24" i="6"/>
  <c r="W23" i="6"/>
  <c r="W22" i="6"/>
  <c r="W21" i="6"/>
  <c r="W20" i="6"/>
  <c r="W19" i="6"/>
  <c r="W18" i="6"/>
  <c r="W17" i="6"/>
  <c r="W16" i="6"/>
  <c r="W15" i="6"/>
  <c r="W14" i="6"/>
  <c r="W13" i="6"/>
  <c r="W12" i="6"/>
  <c r="W11" i="6"/>
  <c r="W10" i="6"/>
  <c r="W9" i="6"/>
  <c r="W8" i="6"/>
  <c r="W7" i="6"/>
  <c r="W6" i="6"/>
  <c r="W5" i="6"/>
  <c r="W4" i="6"/>
  <c r="W3" i="6"/>
  <c r="V497" i="6"/>
  <c r="V496" i="6"/>
  <c r="V495" i="6"/>
  <c r="V494" i="6"/>
  <c r="V493" i="6"/>
  <c r="V492" i="6"/>
  <c r="V491" i="6"/>
  <c r="V490" i="6"/>
  <c r="V489" i="6"/>
  <c r="V488" i="6"/>
  <c r="V487" i="6"/>
  <c r="V486" i="6"/>
  <c r="V485" i="6"/>
  <c r="V484" i="6"/>
  <c r="V483" i="6"/>
  <c r="V482" i="6"/>
  <c r="V481" i="6"/>
  <c r="V480" i="6"/>
  <c r="V479" i="6"/>
  <c r="V478" i="6"/>
  <c r="V477" i="6"/>
  <c r="V476" i="6"/>
  <c r="V475" i="6"/>
  <c r="V474" i="6"/>
  <c r="V473" i="6"/>
  <c r="V472" i="6"/>
  <c r="V471" i="6"/>
  <c r="V470" i="6"/>
  <c r="V469" i="6"/>
  <c r="V468" i="6"/>
  <c r="V467" i="6"/>
  <c r="V466" i="6"/>
  <c r="V465" i="6"/>
  <c r="Q49" i="7" s="1"/>
  <c r="V464" i="6"/>
  <c r="V463" i="6"/>
  <c r="V462" i="6"/>
  <c r="V461" i="6"/>
  <c r="V460" i="6"/>
  <c r="V459" i="6"/>
  <c r="V458" i="6"/>
  <c r="V457" i="6"/>
  <c r="V456" i="6"/>
  <c r="V455" i="6"/>
  <c r="V454" i="6"/>
  <c r="V453" i="6"/>
  <c r="V452" i="6"/>
  <c r="V451" i="6"/>
  <c r="V450" i="6"/>
  <c r="V449" i="6"/>
  <c r="V448" i="6"/>
  <c r="V447" i="6"/>
  <c r="V446" i="6"/>
  <c r="V445" i="6"/>
  <c r="V444" i="6"/>
  <c r="V443" i="6"/>
  <c r="V442" i="6"/>
  <c r="V441" i="6"/>
  <c r="V440" i="6"/>
  <c r="V439" i="6"/>
  <c r="V438" i="6"/>
  <c r="V437" i="6"/>
  <c r="V436" i="6"/>
  <c r="V435" i="6"/>
  <c r="V434" i="6"/>
  <c r="V433" i="6"/>
  <c r="V432" i="6"/>
  <c r="V431" i="6"/>
  <c r="V430" i="6"/>
  <c r="V429" i="6"/>
  <c r="V428" i="6"/>
  <c r="V427" i="6"/>
  <c r="V426" i="6"/>
  <c r="V425" i="6"/>
  <c r="V424" i="6"/>
  <c r="V423" i="6"/>
  <c r="V422" i="6"/>
  <c r="V421" i="6"/>
  <c r="V420" i="6"/>
  <c r="V419" i="6"/>
  <c r="V418" i="6"/>
  <c r="V417" i="6"/>
  <c r="V416" i="6"/>
  <c r="V415" i="6"/>
  <c r="V414" i="6"/>
  <c r="V413" i="6"/>
  <c r="V412" i="6"/>
  <c r="V411" i="6"/>
  <c r="V410" i="6"/>
  <c r="V409" i="6"/>
  <c r="V408" i="6"/>
  <c r="V407" i="6"/>
  <c r="V406" i="6"/>
  <c r="V405" i="6"/>
  <c r="V404" i="6"/>
  <c r="V403" i="6"/>
  <c r="V402" i="6"/>
  <c r="V401" i="6"/>
  <c r="V400" i="6"/>
  <c r="V399" i="6"/>
  <c r="V398" i="6"/>
  <c r="V397" i="6"/>
  <c r="V396" i="6"/>
  <c r="V395" i="6"/>
  <c r="V394" i="6"/>
  <c r="V393" i="6"/>
  <c r="V392" i="6"/>
  <c r="V391" i="6"/>
  <c r="V390" i="6"/>
  <c r="V389" i="6"/>
  <c r="V388" i="6"/>
  <c r="V387" i="6"/>
  <c r="V386" i="6"/>
  <c r="V385" i="6"/>
  <c r="V384" i="6"/>
  <c r="V383" i="6"/>
  <c r="V382" i="6"/>
  <c r="V381" i="6"/>
  <c r="V380" i="6"/>
  <c r="V379" i="6"/>
  <c r="V378" i="6"/>
  <c r="V377" i="6"/>
  <c r="V376" i="6"/>
  <c r="V375" i="6"/>
  <c r="V374" i="6"/>
  <c r="V373" i="6"/>
  <c r="V372" i="6"/>
  <c r="V371" i="6"/>
  <c r="V370" i="6"/>
  <c r="V369" i="6"/>
  <c r="V368" i="6"/>
  <c r="V367" i="6"/>
  <c r="V366" i="6"/>
  <c r="V365" i="6"/>
  <c r="V364" i="6"/>
  <c r="V363" i="6"/>
  <c r="V362" i="6"/>
  <c r="V361" i="6"/>
  <c r="V360" i="6"/>
  <c r="V359" i="6"/>
  <c r="V358" i="6"/>
  <c r="V357" i="6"/>
  <c r="V356" i="6"/>
  <c r="V355" i="6"/>
  <c r="V354" i="6"/>
  <c r="V353" i="6"/>
  <c r="V352" i="6"/>
  <c r="V351" i="6"/>
  <c r="V350" i="6"/>
  <c r="V349" i="6"/>
  <c r="V348" i="6"/>
  <c r="V347" i="6"/>
  <c r="V346" i="6"/>
  <c r="V345" i="6"/>
  <c r="V344" i="6"/>
  <c r="V343" i="6"/>
  <c r="V342" i="6"/>
  <c r="V341" i="6"/>
  <c r="V340" i="6"/>
  <c r="V339" i="6"/>
  <c r="V338" i="6"/>
  <c r="V337" i="6"/>
  <c r="V336" i="6"/>
  <c r="V335" i="6"/>
  <c r="V334" i="6"/>
  <c r="V333" i="6"/>
  <c r="V332" i="6"/>
  <c r="V331" i="6"/>
  <c r="V330" i="6"/>
  <c r="V329" i="6"/>
  <c r="V328" i="6"/>
  <c r="V327" i="6"/>
  <c r="V326" i="6"/>
  <c r="V325" i="6"/>
  <c r="V324" i="6"/>
  <c r="V323" i="6"/>
  <c r="V322" i="6"/>
  <c r="V321" i="6"/>
  <c r="V320" i="6"/>
  <c r="V319" i="6"/>
  <c r="V318" i="6"/>
  <c r="V317" i="6"/>
  <c r="V316" i="6"/>
  <c r="V315" i="6"/>
  <c r="V314" i="6"/>
  <c r="V313" i="6"/>
  <c r="V312" i="6"/>
  <c r="V311" i="6"/>
  <c r="V310" i="6"/>
  <c r="V309" i="6"/>
  <c r="V308" i="6"/>
  <c r="V307" i="6"/>
  <c r="V306" i="6"/>
  <c r="V305" i="6"/>
  <c r="V304" i="6"/>
  <c r="V303" i="6"/>
  <c r="V302" i="6"/>
  <c r="V301" i="6"/>
  <c r="V300" i="6"/>
  <c r="V299" i="6"/>
  <c r="V298" i="6"/>
  <c r="V297" i="6"/>
  <c r="V296" i="6"/>
  <c r="V295" i="6"/>
  <c r="V294" i="6"/>
  <c r="V293" i="6"/>
  <c r="V292" i="6"/>
  <c r="V291" i="6"/>
  <c r="V290" i="6"/>
  <c r="V289" i="6"/>
  <c r="V288" i="6"/>
  <c r="V287" i="6"/>
  <c r="V286" i="6"/>
  <c r="V285" i="6"/>
  <c r="V284" i="6"/>
  <c r="V283" i="6"/>
  <c r="V282" i="6"/>
  <c r="V281" i="6"/>
  <c r="V280" i="6"/>
  <c r="V279" i="6"/>
  <c r="V278" i="6"/>
  <c r="V277" i="6"/>
  <c r="V276" i="6"/>
  <c r="V275" i="6"/>
  <c r="V274" i="6"/>
  <c r="V273" i="6"/>
  <c r="V272" i="6"/>
  <c r="V271" i="6"/>
  <c r="V270" i="6"/>
  <c r="V269" i="6"/>
  <c r="V268" i="6"/>
  <c r="V267" i="6"/>
  <c r="V266" i="6"/>
  <c r="V265" i="6"/>
  <c r="V264" i="6"/>
  <c r="V263" i="6"/>
  <c r="V262" i="6"/>
  <c r="V261" i="6"/>
  <c r="V260" i="6"/>
  <c r="V259" i="6"/>
  <c r="V258" i="6"/>
  <c r="V257" i="6"/>
  <c r="V256" i="6"/>
  <c r="V255" i="6"/>
  <c r="V254" i="6"/>
  <c r="V253" i="6"/>
  <c r="V252" i="6"/>
  <c r="V251" i="6"/>
  <c r="V250" i="6"/>
  <c r="V249" i="6"/>
  <c r="V248" i="6"/>
  <c r="V247" i="6"/>
  <c r="V246" i="6"/>
  <c r="V245" i="6"/>
  <c r="V244" i="6"/>
  <c r="V243" i="6"/>
  <c r="V242" i="6"/>
  <c r="V241" i="6"/>
  <c r="V240" i="6"/>
  <c r="V239" i="6"/>
  <c r="V238" i="6"/>
  <c r="V237" i="6"/>
  <c r="V236" i="6"/>
  <c r="V235" i="6"/>
  <c r="V234" i="6"/>
  <c r="V233" i="6"/>
  <c r="V232" i="6"/>
  <c r="V231" i="6"/>
  <c r="V230" i="6"/>
  <c r="V229" i="6"/>
  <c r="V228" i="6"/>
  <c r="V227" i="6"/>
  <c r="V226" i="6"/>
  <c r="V225" i="6"/>
  <c r="V224" i="6"/>
  <c r="V223" i="6"/>
  <c r="V222" i="6"/>
  <c r="V221" i="6"/>
  <c r="V220" i="6"/>
  <c r="V219" i="6"/>
  <c r="V218" i="6"/>
  <c r="V217" i="6"/>
  <c r="V216" i="6"/>
  <c r="V215" i="6"/>
  <c r="V214" i="6"/>
  <c r="V213" i="6"/>
  <c r="V212" i="6"/>
  <c r="V211" i="6"/>
  <c r="V210" i="6"/>
  <c r="V209" i="6"/>
  <c r="V208" i="6"/>
  <c r="V207" i="6"/>
  <c r="V206" i="6"/>
  <c r="V205" i="6"/>
  <c r="V204" i="6"/>
  <c r="V203" i="6"/>
  <c r="V202" i="6"/>
  <c r="V201" i="6"/>
  <c r="V200" i="6"/>
  <c r="V199" i="6"/>
  <c r="V198" i="6"/>
  <c r="V197" i="6"/>
  <c r="V196" i="6"/>
  <c r="V195" i="6"/>
  <c r="V194" i="6"/>
  <c r="V193" i="6"/>
  <c r="V192" i="6"/>
  <c r="V191" i="6"/>
  <c r="V190" i="6"/>
  <c r="V189" i="6"/>
  <c r="V188" i="6"/>
  <c r="V187" i="6"/>
  <c r="V186" i="6"/>
  <c r="V185" i="6"/>
  <c r="V184" i="6"/>
  <c r="V183" i="6"/>
  <c r="V182" i="6"/>
  <c r="V181" i="6"/>
  <c r="V180" i="6"/>
  <c r="V179" i="6"/>
  <c r="V178" i="6"/>
  <c r="V177" i="6"/>
  <c r="V176" i="6"/>
  <c r="V175" i="6"/>
  <c r="V174" i="6"/>
  <c r="V173" i="6"/>
  <c r="V172" i="6"/>
  <c r="V171" i="6"/>
  <c r="V170" i="6"/>
  <c r="V169" i="6"/>
  <c r="V168" i="6"/>
  <c r="V167" i="6"/>
  <c r="V166" i="6"/>
  <c r="V165" i="6"/>
  <c r="V164" i="6"/>
  <c r="V163" i="6"/>
  <c r="V162" i="6"/>
  <c r="V161" i="6"/>
  <c r="V160" i="6"/>
  <c r="V159" i="6"/>
  <c r="V158" i="6"/>
  <c r="V157" i="6"/>
  <c r="V156" i="6"/>
  <c r="V155" i="6"/>
  <c r="V154" i="6"/>
  <c r="V153" i="6"/>
  <c r="V152" i="6"/>
  <c r="V151" i="6"/>
  <c r="V150" i="6"/>
  <c r="V149" i="6"/>
  <c r="V148" i="6"/>
  <c r="V147" i="6"/>
  <c r="V146" i="6"/>
  <c r="V145" i="6"/>
  <c r="V144" i="6"/>
  <c r="V143" i="6"/>
  <c r="V142" i="6"/>
  <c r="V141" i="6"/>
  <c r="V140" i="6"/>
  <c r="V139" i="6"/>
  <c r="V138" i="6"/>
  <c r="V137" i="6"/>
  <c r="V136" i="6"/>
  <c r="V135" i="6"/>
  <c r="V134" i="6"/>
  <c r="V133" i="6"/>
  <c r="V132" i="6"/>
  <c r="V131" i="6"/>
  <c r="V130" i="6"/>
  <c r="V129" i="6"/>
  <c r="V128" i="6"/>
  <c r="V127" i="6"/>
  <c r="V126" i="6"/>
  <c r="V125" i="6"/>
  <c r="V124" i="6"/>
  <c r="V123" i="6"/>
  <c r="V122" i="6"/>
  <c r="V121" i="6"/>
  <c r="V120" i="6"/>
  <c r="V119" i="6"/>
  <c r="V118" i="6"/>
  <c r="V117" i="6"/>
  <c r="V116" i="6"/>
  <c r="V115" i="6"/>
  <c r="V114" i="6"/>
  <c r="V113" i="6"/>
  <c r="V112" i="6"/>
  <c r="V111" i="6"/>
  <c r="V110" i="6"/>
  <c r="V109" i="6"/>
  <c r="V108" i="6"/>
  <c r="V107" i="6"/>
  <c r="V106" i="6"/>
  <c r="V105" i="6"/>
  <c r="V104" i="6"/>
  <c r="V103" i="6"/>
  <c r="V102" i="6"/>
  <c r="V101" i="6"/>
  <c r="V100" i="6"/>
  <c r="V99" i="6"/>
  <c r="V98" i="6"/>
  <c r="V97" i="6"/>
  <c r="V96" i="6"/>
  <c r="V95" i="6"/>
  <c r="V94" i="6"/>
  <c r="V93" i="6"/>
  <c r="V92" i="6"/>
  <c r="V91" i="6"/>
  <c r="V90" i="6"/>
  <c r="V89" i="6"/>
  <c r="V88" i="6"/>
  <c r="V87" i="6"/>
  <c r="V86" i="6"/>
  <c r="V85" i="6"/>
  <c r="V84" i="6"/>
  <c r="V83" i="6"/>
  <c r="V82" i="6"/>
  <c r="V81" i="6"/>
  <c r="V80" i="6"/>
  <c r="V79" i="6"/>
  <c r="V78" i="6"/>
  <c r="V77" i="6"/>
  <c r="V76" i="6"/>
  <c r="V75" i="6"/>
  <c r="V74" i="6"/>
  <c r="V73" i="6"/>
  <c r="V72" i="6"/>
  <c r="V71" i="6"/>
  <c r="V70" i="6"/>
  <c r="V69" i="6"/>
  <c r="V68" i="6"/>
  <c r="V67" i="6"/>
  <c r="V66" i="6"/>
  <c r="V65" i="6"/>
  <c r="V64" i="6"/>
  <c r="V63" i="6"/>
  <c r="V62" i="6"/>
  <c r="V61" i="6"/>
  <c r="V60" i="6"/>
  <c r="V59" i="6"/>
  <c r="V58" i="6"/>
  <c r="V57" i="6"/>
  <c r="V56" i="6"/>
  <c r="V55" i="6"/>
  <c r="V54" i="6"/>
  <c r="V53" i="6"/>
  <c r="V52" i="6"/>
  <c r="V51" i="6"/>
  <c r="V50" i="6"/>
  <c r="V49" i="6"/>
  <c r="V48" i="6"/>
  <c r="V47" i="6"/>
  <c r="V46" i="6"/>
  <c r="V45" i="6"/>
  <c r="V44" i="6"/>
  <c r="V43" i="6"/>
  <c r="V42" i="6"/>
  <c r="V41" i="6"/>
  <c r="V40" i="6"/>
  <c r="V39" i="6"/>
  <c r="V38" i="6"/>
  <c r="V37" i="6"/>
  <c r="V36" i="6"/>
  <c r="V35" i="6"/>
  <c r="V34" i="6"/>
  <c r="V33" i="6"/>
  <c r="V32" i="6"/>
  <c r="V31" i="6"/>
  <c r="V30" i="6"/>
  <c r="V29" i="6"/>
  <c r="V28" i="6"/>
  <c r="V27" i="6"/>
  <c r="V26" i="6"/>
  <c r="V25" i="6"/>
  <c r="V24" i="6"/>
  <c r="V23" i="6"/>
  <c r="V22" i="6"/>
  <c r="V21" i="6"/>
  <c r="V20" i="6"/>
  <c r="V19" i="6"/>
  <c r="V18" i="6"/>
  <c r="V17" i="6"/>
  <c r="V16" i="6"/>
  <c r="V15" i="6"/>
  <c r="V14" i="6"/>
  <c r="V13" i="6"/>
  <c r="V12" i="6"/>
  <c r="V11" i="6"/>
  <c r="V10" i="6"/>
  <c r="V9" i="6"/>
  <c r="V8" i="6"/>
  <c r="V7" i="6"/>
  <c r="V6" i="6"/>
  <c r="V5" i="6"/>
  <c r="V4" i="6"/>
  <c r="V3" i="6"/>
  <c r="U465" i="6"/>
  <c r="Q54" i="7" s="1"/>
  <c r="U432" i="6"/>
  <c r="U399" i="6"/>
  <c r="U366" i="6"/>
  <c r="U333" i="6"/>
  <c r="U300" i="6"/>
  <c r="U267" i="6"/>
  <c r="U234" i="6"/>
  <c r="U201" i="6"/>
  <c r="U168" i="6"/>
  <c r="U135" i="6"/>
  <c r="U102" i="6"/>
  <c r="U69" i="6"/>
  <c r="U36" i="6"/>
  <c r="U3" i="6"/>
  <c r="T300" i="6"/>
  <c r="T301" i="6"/>
  <c r="T302" i="6"/>
  <c r="T303" i="6"/>
  <c r="T304" i="6"/>
  <c r="T305" i="6"/>
  <c r="T306" i="6"/>
  <c r="T307" i="6"/>
  <c r="T308" i="6"/>
  <c r="T309" i="6"/>
  <c r="T310" i="6"/>
  <c r="T311" i="6"/>
  <c r="T312" i="6"/>
  <c r="T313" i="6"/>
  <c r="T314" i="6"/>
  <c r="T315" i="6"/>
  <c r="T316" i="6"/>
  <c r="T317" i="6"/>
  <c r="T318" i="6"/>
  <c r="T319" i="6"/>
  <c r="T320" i="6"/>
  <c r="T321" i="6"/>
  <c r="T322" i="6"/>
  <c r="T323" i="6"/>
  <c r="T324" i="6"/>
  <c r="T325" i="6"/>
  <c r="T326" i="6"/>
  <c r="T327" i="6"/>
  <c r="T328" i="6"/>
  <c r="T329" i="6"/>
  <c r="T330" i="6"/>
  <c r="T331" i="6"/>
  <c r="T332" i="6"/>
  <c r="T333" i="6"/>
  <c r="T334" i="6"/>
  <c r="T335" i="6"/>
  <c r="T336" i="6"/>
  <c r="T337" i="6"/>
  <c r="T338" i="6"/>
  <c r="T339" i="6"/>
  <c r="T340" i="6"/>
  <c r="T341" i="6"/>
  <c r="T342" i="6"/>
  <c r="T343" i="6"/>
  <c r="T344" i="6"/>
  <c r="T345" i="6"/>
  <c r="T346" i="6"/>
  <c r="T347" i="6"/>
  <c r="T348" i="6"/>
  <c r="T349" i="6"/>
  <c r="T350" i="6"/>
  <c r="T351" i="6"/>
  <c r="T352" i="6"/>
  <c r="T353" i="6"/>
  <c r="T354" i="6"/>
  <c r="T355" i="6"/>
  <c r="T356" i="6"/>
  <c r="T357" i="6"/>
  <c r="T358" i="6"/>
  <c r="T359" i="6"/>
  <c r="T360" i="6"/>
  <c r="T361" i="6"/>
  <c r="T362" i="6"/>
  <c r="T363" i="6"/>
  <c r="T364" i="6"/>
  <c r="T365" i="6"/>
  <c r="T366" i="6"/>
  <c r="T367" i="6"/>
  <c r="T368" i="6"/>
  <c r="T369" i="6"/>
  <c r="T370" i="6"/>
  <c r="T371" i="6"/>
  <c r="T372" i="6"/>
  <c r="T373" i="6"/>
  <c r="T374" i="6"/>
  <c r="T375" i="6"/>
  <c r="T376" i="6"/>
  <c r="T377" i="6"/>
  <c r="T378" i="6"/>
  <c r="T379" i="6"/>
  <c r="T380" i="6"/>
  <c r="T381" i="6"/>
  <c r="T382" i="6"/>
  <c r="T383" i="6"/>
  <c r="T384" i="6"/>
  <c r="T385" i="6"/>
  <c r="T386" i="6"/>
  <c r="T387" i="6"/>
  <c r="T388" i="6"/>
  <c r="T389" i="6"/>
  <c r="T390" i="6"/>
  <c r="T391" i="6"/>
  <c r="T392" i="6"/>
  <c r="T393" i="6"/>
  <c r="T394" i="6"/>
  <c r="T395" i="6"/>
  <c r="T396" i="6"/>
  <c r="T397" i="6"/>
  <c r="T398" i="6"/>
  <c r="T399" i="6"/>
  <c r="T400" i="6"/>
  <c r="T401" i="6"/>
  <c r="T402" i="6"/>
  <c r="T403" i="6"/>
  <c r="T404" i="6"/>
  <c r="T405" i="6"/>
  <c r="T406" i="6"/>
  <c r="T407" i="6"/>
  <c r="T408" i="6"/>
  <c r="T409" i="6"/>
  <c r="T410" i="6"/>
  <c r="T411" i="6"/>
  <c r="T412" i="6"/>
  <c r="T413" i="6"/>
  <c r="T414" i="6"/>
  <c r="T415" i="6"/>
  <c r="T416" i="6"/>
  <c r="T417" i="6"/>
  <c r="T418" i="6"/>
  <c r="T419" i="6"/>
  <c r="T420" i="6"/>
  <c r="T421" i="6"/>
  <c r="T422" i="6"/>
  <c r="T423" i="6"/>
  <c r="T424" i="6"/>
  <c r="T425" i="6"/>
  <c r="T426" i="6"/>
  <c r="T427" i="6"/>
  <c r="T428" i="6"/>
  <c r="T429" i="6"/>
  <c r="T430" i="6"/>
  <c r="T431" i="6"/>
  <c r="T432" i="6"/>
  <c r="T433" i="6"/>
  <c r="T434" i="6"/>
  <c r="T435" i="6"/>
  <c r="T436" i="6"/>
  <c r="T437" i="6"/>
  <c r="T438" i="6"/>
  <c r="T439" i="6"/>
  <c r="T440" i="6"/>
  <c r="T441" i="6"/>
  <c r="T442" i="6"/>
  <c r="T443" i="6"/>
  <c r="T444" i="6"/>
  <c r="T445" i="6"/>
  <c r="T446" i="6"/>
  <c r="T447" i="6"/>
  <c r="T448" i="6"/>
  <c r="T449" i="6"/>
  <c r="T450" i="6"/>
  <c r="T451" i="6"/>
  <c r="T452" i="6"/>
  <c r="T453" i="6"/>
  <c r="T454" i="6"/>
  <c r="T455" i="6"/>
  <c r="T456" i="6"/>
  <c r="T457" i="6"/>
  <c r="T458" i="6"/>
  <c r="T459" i="6"/>
  <c r="T460" i="6"/>
  <c r="T461" i="6"/>
  <c r="T462" i="6"/>
  <c r="T463" i="6"/>
  <c r="T464" i="6"/>
  <c r="T465" i="6"/>
  <c r="Q53" i="7" s="1"/>
  <c r="T466" i="6"/>
  <c r="T467" i="6"/>
  <c r="T468" i="6"/>
  <c r="T469" i="6"/>
  <c r="T470" i="6"/>
  <c r="T471" i="6"/>
  <c r="T472" i="6"/>
  <c r="T473" i="6"/>
  <c r="T474" i="6"/>
  <c r="T475" i="6"/>
  <c r="T476" i="6"/>
  <c r="T477" i="6"/>
  <c r="T478" i="6"/>
  <c r="T479" i="6"/>
  <c r="T480" i="6"/>
  <c r="T481" i="6"/>
  <c r="T482" i="6"/>
  <c r="T483" i="6"/>
  <c r="T484" i="6"/>
  <c r="T485" i="6"/>
  <c r="T486" i="6"/>
  <c r="T487" i="6"/>
  <c r="T488" i="6"/>
  <c r="T489" i="6"/>
  <c r="T490" i="6"/>
  <c r="T491" i="6"/>
  <c r="T492" i="6"/>
  <c r="T493" i="6"/>
  <c r="T494" i="6"/>
  <c r="T495" i="6"/>
  <c r="T496" i="6"/>
  <c r="T497" i="6"/>
  <c r="S497" i="6"/>
  <c r="S496" i="6"/>
  <c r="S495" i="6"/>
  <c r="S494" i="6"/>
  <c r="S493" i="6"/>
  <c r="S492" i="6"/>
  <c r="S491" i="6"/>
  <c r="S490" i="6"/>
  <c r="S489" i="6"/>
  <c r="S488" i="6"/>
  <c r="S487" i="6"/>
  <c r="S486" i="6"/>
  <c r="S485" i="6"/>
  <c r="S484" i="6"/>
  <c r="S483" i="6"/>
  <c r="S482" i="6"/>
  <c r="S481" i="6"/>
  <c r="S480" i="6"/>
  <c r="S479" i="6"/>
  <c r="S478" i="6"/>
  <c r="S477" i="6"/>
  <c r="S476" i="6"/>
  <c r="S475" i="6"/>
  <c r="S474" i="6"/>
  <c r="S473" i="6"/>
  <c r="S472" i="6"/>
  <c r="S471" i="6"/>
  <c r="S470" i="6"/>
  <c r="S469" i="6"/>
  <c r="S468" i="6"/>
  <c r="S467" i="6"/>
  <c r="S466" i="6"/>
  <c r="S465" i="6"/>
  <c r="Q52" i="7" s="1"/>
  <c r="S464" i="6"/>
  <c r="S463" i="6"/>
  <c r="S462" i="6"/>
  <c r="S461" i="6"/>
  <c r="S460" i="6"/>
  <c r="S459" i="6"/>
  <c r="S458" i="6"/>
  <c r="S457" i="6"/>
  <c r="S456" i="6"/>
  <c r="S455" i="6"/>
  <c r="S454" i="6"/>
  <c r="S453" i="6"/>
  <c r="S452" i="6"/>
  <c r="S451" i="6"/>
  <c r="S450" i="6"/>
  <c r="S449" i="6"/>
  <c r="S448" i="6"/>
  <c r="S447" i="6"/>
  <c r="S446" i="6"/>
  <c r="S445" i="6"/>
  <c r="S444" i="6"/>
  <c r="S443" i="6"/>
  <c r="S442" i="6"/>
  <c r="S441" i="6"/>
  <c r="S440" i="6"/>
  <c r="S439" i="6"/>
  <c r="S438" i="6"/>
  <c r="S437" i="6"/>
  <c r="S436" i="6"/>
  <c r="S435" i="6"/>
  <c r="S434" i="6"/>
  <c r="S433" i="6"/>
  <c r="S432" i="6"/>
  <c r="S431" i="6"/>
  <c r="S430" i="6"/>
  <c r="S429" i="6"/>
  <c r="S428" i="6"/>
  <c r="S427" i="6"/>
  <c r="S426" i="6"/>
  <c r="S425" i="6"/>
  <c r="S424" i="6"/>
  <c r="S423" i="6"/>
  <c r="S422" i="6"/>
  <c r="S421" i="6"/>
  <c r="S420" i="6"/>
  <c r="S419" i="6"/>
  <c r="S418" i="6"/>
  <c r="S417" i="6"/>
  <c r="S416" i="6"/>
  <c r="S415" i="6"/>
  <c r="S414" i="6"/>
  <c r="S413" i="6"/>
  <c r="S412" i="6"/>
  <c r="S411" i="6"/>
  <c r="S410" i="6"/>
  <c r="S409" i="6"/>
  <c r="S408" i="6"/>
  <c r="S407" i="6"/>
  <c r="S406" i="6"/>
  <c r="S405" i="6"/>
  <c r="S404" i="6"/>
  <c r="S403" i="6"/>
  <c r="S402" i="6"/>
  <c r="S401" i="6"/>
  <c r="S400" i="6"/>
  <c r="S399" i="6"/>
  <c r="S398" i="6"/>
  <c r="S397" i="6"/>
  <c r="S396" i="6"/>
  <c r="S395" i="6"/>
  <c r="S394" i="6"/>
  <c r="S393" i="6"/>
  <c r="S392" i="6"/>
  <c r="S391" i="6"/>
  <c r="S390" i="6"/>
  <c r="S389" i="6"/>
  <c r="S388" i="6"/>
  <c r="S387" i="6"/>
  <c r="S386" i="6"/>
  <c r="S385" i="6"/>
  <c r="S384" i="6"/>
  <c r="S383" i="6"/>
  <c r="S382" i="6"/>
  <c r="S381" i="6"/>
  <c r="S380" i="6"/>
  <c r="S379" i="6"/>
  <c r="S378" i="6"/>
  <c r="S377" i="6"/>
  <c r="S376" i="6"/>
  <c r="S375" i="6"/>
  <c r="S374" i="6"/>
  <c r="S373" i="6"/>
  <c r="S372" i="6"/>
  <c r="S371" i="6"/>
  <c r="S370" i="6"/>
  <c r="S369" i="6"/>
  <c r="S368" i="6"/>
  <c r="S367" i="6"/>
  <c r="S366" i="6"/>
  <c r="S365" i="6"/>
  <c r="S364" i="6"/>
  <c r="S363" i="6"/>
  <c r="S362" i="6"/>
  <c r="S361" i="6"/>
  <c r="S360" i="6"/>
  <c r="S359" i="6"/>
  <c r="S358" i="6"/>
  <c r="S357" i="6"/>
  <c r="S356" i="6"/>
  <c r="S355" i="6"/>
  <c r="S354" i="6"/>
  <c r="S353" i="6"/>
  <c r="S352" i="6"/>
  <c r="S351" i="6"/>
  <c r="S350" i="6"/>
  <c r="S349" i="6"/>
  <c r="S348" i="6"/>
  <c r="S347" i="6"/>
  <c r="S346" i="6"/>
  <c r="S345" i="6"/>
  <c r="S344" i="6"/>
  <c r="S343" i="6"/>
  <c r="S342" i="6"/>
  <c r="S341" i="6"/>
  <c r="S340" i="6"/>
  <c r="S339" i="6"/>
  <c r="S338" i="6"/>
  <c r="S337" i="6"/>
  <c r="S336" i="6"/>
  <c r="S335" i="6"/>
  <c r="S334" i="6"/>
  <c r="S333" i="6"/>
  <c r="S332" i="6"/>
  <c r="S331" i="6"/>
  <c r="S330" i="6"/>
  <c r="S329" i="6"/>
  <c r="S328" i="6"/>
  <c r="S327" i="6"/>
  <c r="S326" i="6"/>
  <c r="S325" i="6"/>
  <c r="S324" i="6"/>
  <c r="S323" i="6"/>
  <c r="S322" i="6"/>
  <c r="S321" i="6"/>
  <c r="S320" i="6"/>
  <c r="S319" i="6"/>
  <c r="S318" i="6"/>
  <c r="S317" i="6"/>
  <c r="S316" i="6"/>
  <c r="S315" i="6"/>
  <c r="S314" i="6"/>
  <c r="S313" i="6"/>
  <c r="S312" i="6"/>
  <c r="S311" i="6"/>
  <c r="S310" i="6"/>
  <c r="S309" i="6"/>
  <c r="S308" i="6"/>
  <c r="S307" i="6"/>
  <c r="S306" i="6"/>
  <c r="S305" i="6"/>
  <c r="S304" i="6"/>
  <c r="S303" i="6"/>
  <c r="S302" i="6"/>
  <c r="S301" i="6"/>
  <c r="S300" i="6"/>
  <c r="S299" i="6"/>
  <c r="S298" i="6"/>
  <c r="S297" i="6"/>
  <c r="S296" i="6"/>
  <c r="S295" i="6"/>
  <c r="S294" i="6"/>
  <c r="S293" i="6"/>
  <c r="S292" i="6"/>
  <c r="S291" i="6"/>
  <c r="S290" i="6"/>
  <c r="S289" i="6"/>
  <c r="S288" i="6"/>
  <c r="S287" i="6"/>
  <c r="S286" i="6"/>
  <c r="S285" i="6"/>
  <c r="S284" i="6"/>
  <c r="S283" i="6"/>
  <c r="S282" i="6"/>
  <c r="S281" i="6"/>
  <c r="S280" i="6"/>
  <c r="S279" i="6"/>
  <c r="S278" i="6"/>
  <c r="S277" i="6"/>
  <c r="S276" i="6"/>
  <c r="S275" i="6"/>
  <c r="S274" i="6"/>
  <c r="S273" i="6"/>
  <c r="S272" i="6"/>
  <c r="S271" i="6"/>
  <c r="S270" i="6"/>
  <c r="S269" i="6"/>
  <c r="S268" i="6"/>
  <c r="S267" i="6"/>
  <c r="S266" i="6"/>
  <c r="S265" i="6"/>
  <c r="S264" i="6"/>
  <c r="S263" i="6"/>
  <c r="S262" i="6"/>
  <c r="S261" i="6"/>
  <c r="S260" i="6"/>
  <c r="S259" i="6"/>
  <c r="S258" i="6"/>
  <c r="S257" i="6"/>
  <c r="S256" i="6"/>
  <c r="S255" i="6"/>
  <c r="S254" i="6"/>
  <c r="S253" i="6"/>
  <c r="S252" i="6"/>
  <c r="S251" i="6"/>
  <c r="S250" i="6"/>
  <c r="S249" i="6"/>
  <c r="S248" i="6"/>
  <c r="S247" i="6"/>
  <c r="S246" i="6"/>
  <c r="S245" i="6"/>
  <c r="S244" i="6"/>
  <c r="S243" i="6"/>
  <c r="S242" i="6"/>
  <c r="S241" i="6"/>
  <c r="S240" i="6"/>
  <c r="S239" i="6"/>
  <c r="S238" i="6"/>
  <c r="S237" i="6"/>
  <c r="S236" i="6"/>
  <c r="S235" i="6"/>
  <c r="S234" i="6"/>
  <c r="S233" i="6"/>
  <c r="S232" i="6"/>
  <c r="S231" i="6"/>
  <c r="S230" i="6"/>
  <c r="S229" i="6"/>
  <c r="S228" i="6"/>
  <c r="S227" i="6"/>
  <c r="S226" i="6"/>
  <c r="S225" i="6"/>
  <c r="S224" i="6"/>
  <c r="S223" i="6"/>
  <c r="S222" i="6"/>
  <c r="S221" i="6"/>
  <c r="S220" i="6"/>
  <c r="S219" i="6"/>
  <c r="S218" i="6"/>
  <c r="S217" i="6"/>
  <c r="S216" i="6"/>
  <c r="S215" i="6"/>
  <c r="S214" i="6"/>
  <c r="S213" i="6"/>
  <c r="S212" i="6"/>
  <c r="S211" i="6"/>
  <c r="S210" i="6"/>
  <c r="S209" i="6"/>
  <c r="S208" i="6"/>
  <c r="S207" i="6"/>
  <c r="S206" i="6"/>
  <c r="S205" i="6"/>
  <c r="S204" i="6"/>
  <c r="S203" i="6"/>
  <c r="S202" i="6"/>
  <c r="S201" i="6"/>
  <c r="S200" i="6"/>
  <c r="S199" i="6"/>
  <c r="S198" i="6"/>
  <c r="S197" i="6"/>
  <c r="S196" i="6"/>
  <c r="S195" i="6"/>
  <c r="S194" i="6"/>
  <c r="S193" i="6"/>
  <c r="S192" i="6"/>
  <c r="S191" i="6"/>
  <c r="S190" i="6"/>
  <c r="S189" i="6"/>
  <c r="S188" i="6"/>
  <c r="S187" i="6"/>
  <c r="S186" i="6"/>
  <c r="S185" i="6"/>
  <c r="S184" i="6"/>
  <c r="S183" i="6"/>
  <c r="S182" i="6"/>
  <c r="S181" i="6"/>
  <c r="S180" i="6"/>
  <c r="S179" i="6"/>
  <c r="S178" i="6"/>
  <c r="S177" i="6"/>
  <c r="S176" i="6"/>
  <c r="S175" i="6"/>
  <c r="S174" i="6"/>
  <c r="S173" i="6"/>
  <c r="S172" i="6"/>
  <c r="S171" i="6"/>
  <c r="S170" i="6"/>
  <c r="S169" i="6"/>
  <c r="S168" i="6"/>
  <c r="S167" i="6"/>
  <c r="S166" i="6"/>
  <c r="S165" i="6"/>
  <c r="S164" i="6"/>
  <c r="S163" i="6"/>
  <c r="S162" i="6"/>
  <c r="S161" i="6"/>
  <c r="S160" i="6"/>
  <c r="S159" i="6"/>
  <c r="S158" i="6"/>
  <c r="S157" i="6"/>
  <c r="S156" i="6"/>
  <c r="S155" i="6"/>
  <c r="S154" i="6"/>
  <c r="S153" i="6"/>
  <c r="S152" i="6"/>
  <c r="S151" i="6"/>
  <c r="S150" i="6"/>
  <c r="S149" i="6"/>
  <c r="S148" i="6"/>
  <c r="S147" i="6"/>
  <c r="S146" i="6"/>
  <c r="S145" i="6"/>
  <c r="S144" i="6"/>
  <c r="S143" i="6"/>
  <c r="S142" i="6"/>
  <c r="S141" i="6"/>
  <c r="S140" i="6"/>
  <c r="S139" i="6"/>
  <c r="S138" i="6"/>
  <c r="S137" i="6"/>
  <c r="S136" i="6"/>
  <c r="S135" i="6"/>
  <c r="S134" i="6"/>
  <c r="S133" i="6"/>
  <c r="S132" i="6"/>
  <c r="S131" i="6"/>
  <c r="S130" i="6"/>
  <c r="S129" i="6"/>
  <c r="S128" i="6"/>
  <c r="S127" i="6"/>
  <c r="S126" i="6"/>
  <c r="S125" i="6"/>
  <c r="S124" i="6"/>
  <c r="S123" i="6"/>
  <c r="S122" i="6"/>
  <c r="S121" i="6"/>
  <c r="S120" i="6"/>
  <c r="S119" i="6"/>
  <c r="S118" i="6"/>
  <c r="S117" i="6"/>
  <c r="S116" i="6"/>
  <c r="S115" i="6"/>
  <c r="S114" i="6"/>
  <c r="S113" i="6"/>
  <c r="S112" i="6"/>
  <c r="S111" i="6"/>
  <c r="S110" i="6"/>
  <c r="S109" i="6"/>
  <c r="S108" i="6"/>
  <c r="S107" i="6"/>
  <c r="S106" i="6"/>
  <c r="S105" i="6"/>
  <c r="S104" i="6"/>
  <c r="S103" i="6"/>
  <c r="S102" i="6"/>
  <c r="S101" i="6"/>
  <c r="S100" i="6"/>
  <c r="S99" i="6"/>
  <c r="S98" i="6"/>
  <c r="S97" i="6"/>
  <c r="S96" i="6"/>
  <c r="S95" i="6"/>
  <c r="S94" i="6"/>
  <c r="S93" i="6"/>
  <c r="S92" i="6"/>
  <c r="S91" i="6"/>
  <c r="S90" i="6"/>
  <c r="S89" i="6"/>
  <c r="S88" i="6"/>
  <c r="S87" i="6"/>
  <c r="S86" i="6"/>
  <c r="S85" i="6"/>
  <c r="S84" i="6"/>
  <c r="S83" i="6"/>
  <c r="S82" i="6"/>
  <c r="S81" i="6"/>
  <c r="S80" i="6"/>
  <c r="S79" i="6"/>
  <c r="S78" i="6"/>
  <c r="S77" i="6"/>
  <c r="S76" i="6"/>
  <c r="S75" i="6"/>
  <c r="S74" i="6"/>
  <c r="S73" i="6"/>
  <c r="S72" i="6"/>
  <c r="S71" i="6"/>
  <c r="S70" i="6"/>
  <c r="S69" i="6"/>
  <c r="S68" i="6"/>
  <c r="S67" i="6"/>
  <c r="S66" i="6"/>
  <c r="S65" i="6"/>
  <c r="S64" i="6"/>
  <c r="S63" i="6"/>
  <c r="S62" i="6"/>
  <c r="S61" i="6"/>
  <c r="S60" i="6"/>
  <c r="S59" i="6"/>
  <c r="S58" i="6"/>
  <c r="S57" i="6"/>
  <c r="S56" i="6"/>
  <c r="S55" i="6"/>
  <c r="S54" i="6"/>
  <c r="S53" i="6"/>
  <c r="S52" i="6"/>
  <c r="S51" i="6"/>
  <c r="S50" i="6"/>
  <c r="S49" i="6"/>
  <c r="S48" i="6"/>
  <c r="S47" i="6"/>
  <c r="S46" i="6"/>
  <c r="S45" i="6"/>
  <c r="S44" i="6"/>
  <c r="S43" i="6"/>
  <c r="S42" i="6"/>
  <c r="S41" i="6"/>
  <c r="S40" i="6"/>
  <c r="S39" i="6"/>
  <c r="S38" i="6"/>
  <c r="S37" i="6"/>
  <c r="S36" i="6"/>
  <c r="S35" i="6"/>
  <c r="S34" i="6"/>
  <c r="S33" i="6"/>
  <c r="S32" i="6"/>
  <c r="S31" i="6"/>
  <c r="S30" i="6"/>
  <c r="S29" i="6"/>
  <c r="S28" i="6"/>
  <c r="S27" i="6"/>
  <c r="S26" i="6"/>
  <c r="S25" i="6"/>
  <c r="S24" i="6"/>
  <c r="S23" i="6"/>
  <c r="S22" i="6"/>
  <c r="S21" i="6"/>
  <c r="S20" i="6"/>
  <c r="S19" i="6"/>
  <c r="S18" i="6"/>
  <c r="S17" i="6"/>
  <c r="S16" i="6"/>
  <c r="S15" i="6"/>
  <c r="S14" i="6"/>
  <c r="S13" i="6"/>
  <c r="S12" i="6"/>
  <c r="S11" i="6"/>
  <c r="S10" i="6"/>
  <c r="S9" i="6"/>
  <c r="S8" i="6"/>
  <c r="S7" i="6"/>
  <c r="S6" i="6"/>
  <c r="S5" i="6"/>
  <c r="S4" i="6"/>
  <c r="S3" i="6"/>
  <c r="R497" i="6"/>
  <c r="R496" i="6"/>
  <c r="R495" i="6"/>
  <c r="R494" i="6"/>
  <c r="R493" i="6"/>
  <c r="R492" i="6"/>
  <c r="R491" i="6"/>
  <c r="R490" i="6"/>
  <c r="R489" i="6"/>
  <c r="R488" i="6"/>
  <c r="R487" i="6"/>
  <c r="R486" i="6"/>
  <c r="R485" i="6"/>
  <c r="R484" i="6"/>
  <c r="R483" i="6"/>
  <c r="R482" i="6"/>
  <c r="R481" i="6"/>
  <c r="R480" i="6"/>
  <c r="R479" i="6"/>
  <c r="R478" i="6"/>
  <c r="R477" i="6"/>
  <c r="R476" i="6"/>
  <c r="R475" i="6"/>
  <c r="R474" i="6"/>
  <c r="R473" i="6"/>
  <c r="R472" i="6"/>
  <c r="R471" i="6"/>
  <c r="R470" i="6"/>
  <c r="R469" i="6"/>
  <c r="R468" i="6"/>
  <c r="R467" i="6"/>
  <c r="R466" i="6"/>
  <c r="R465" i="6"/>
  <c r="Q51" i="7" s="1"/>
  <c r="R464" i="6"/>
  <c r="R463" i="6"/>
  <c r="R462" i="6"/>
  <c r="R461" i="6"/>
  <c r="R460" i="6"/>
  <c r="R459" i="6"/>
  <c r="R458" i="6"/>
  <c r="R457" i="6"/>
  <c r="R456" i="6"/>
  <c r="R455" i="6"/>
  <c r="R454" i="6"/>
  <c r="R453" i="6"/>
  <c r="R452" i="6"/>
  <c r="R451" i="6"/>
  <c r="R450" i="6"/>
  <c r="R449" i="6"/>
  <c r="R448" i="6"/>
  <c r="R447" i="6"/>
  <c r="R446" i="6"/>
  <c r="R445" i="6"/>
  <c r="R444" i="6"/>
  <c r="R443" i="6"/>
  <c r="R442" i="6"/>
  <c r="R441" i="6"/>
  <c r="R440" i="6"/>
  <c r="R439" i="6"/>
  <c r="R438" i="6"/>
  <c r="R437" i="6"/>
  <c r="R436" i="6"/>
  <c r="R435" i="6"/>
  <c r="R434" i="6"/>
  <c r="R433" i="6"/>
  <c r="R432" i="6"/>
  <c r="R431" i="6"/>
  <c r="R430" i="6"/>
  <c r="R429" i="6"/>
  <c r="R428" i="6"/>
  <c r="R427" i="6"/>
  <c r="R426" i="6"/>
  <c r="R425" i="6"/>
  <c r="R424" i="6"/>
  <c r="R423" i="6"/>
  <c r="R422" i="6"/>
  <c r="R421" i="6"/>
  <c r="R420" i="6"/>
  <c r="R419" i="6"/>
  <c r="R418" i="6"/>
  <c r="R417" i="6"/>
  <c r="R416" i="6"/>
  <c r="R415" i="6"/>
  <c r="R414" i="6"/>
  <c r="R413" i="6"/>
  <c r="R412" i="6"/>
  <c r="R411" i="6"/>
  <c r="R410" i="6"/>
  <c r="R409" i="6"/>
  <c r="R408" i="6"/>
  <c r="R407" i="6"/>
  <c r="R406" i="6"/>
  <c r="R405" i="6"/>
  <c r="R404" i="6"/>
  <c r="R403" i="6"/>
  <c r="R402" i="6"/>
  <c r="R401" i="6"/>
  <c r="R400" i="6"/>
  <c r="R399" i="6"/>
  <c r="R398" i="6"/>
  <c r="R397" i="6"/>
  <c r="R396" i="6"/>
  <c r="R395" i="6"/>
  <c r="R394" i="6"/>
  <c r="R393" i="6"/>
  <c r="R392" i="6"/>
  <c r="R391" i="6"/>
  <c r="R390" i="6"/>
  <c r="R389" i="6"/>
  <c r="R388" i="6"/>
  <c r="R387" i="6"/>
  <c r="R386" i="6"/>
  <c r="R385" i="6"/>
  <c r="R384" i="6"/>
  <c r="R383" i="6"/>
  <c r="R382" i="6"/>
  <c r="R381" i="6"/>
  <c r="R380" i="6"/>
  <c r="R379" i="6"/>
  <c r="R378" i="6"/>
  <c r="R377" i="6"/>
  <c r="R376" i="6"/>
  <c r="R375" i="6"/>
  <c r="R374" i="6"/>
  <c r="R373" i="6"/>
  <c r="R372" i="6"/>
  <c r="R371" i="6"/>
  <c r="R370" i="6"/>
  <c r="R369" i="6"/>
  <c r="R368" i="6"/>
  <c r="R367" i="6"/>
  <c r="R366" i="6"/>
  <c r="R365" i="6"/>
  <c r="R364" i="6"/>
  <c r="R363" i="6"/>
  <c r="R362" i="6"/>
  <c r="R361" i="6"/>
  <c r="R360" i="6"/>
  <c r="R359" i="6"/>
  <c r="R358" i="6"/>
  <c r="R357" i="6"/>
  <c r="R356" i="6"/>
  <c r="R355" i="6"/>
  <c r="R354" i="6"/>
  <c r="R353" i="6"/>
  <c r="R352" i="6"/>
  <c r="R351" i="6"/>
  <c r="R350" i="6"/>
  <c r="R349" i="6"/>
  <c r="R348" i="6"/>
  <c r="R347" i="6"/>
  <c r="R346" i="6"/>
  <c r="R345" i="6"/>
  <c r="R344" i="6"/>
  <c r="R343" i="6"/>
  <c r="R342" i="6"/>
  <c r="R341" i="6"/>
  <c r="R340" i="6"/>
  <c r="R339" i="6"/>
  <c r="R338" i="6"/>
  <c r="R337" i="6"/>
  <c r="R336" i="6"/>
  <c r="R335" i="6"/>
  <c r="R334" i="6"/>
  <c r="R333" i="6"/>
  <c r="R332" i="6"/>
  <c r="R331" i="6"/>
  <c r="R330" i="6"/>
  <c r="R329" i="6"/>
  <c r="R328" i="6"/>
  <c r="R327" i="6"/>
  <c r="R326" i="6"/>
  <c r="R325" i="6"/>
  <c r="R324" i="6"/>
  <c r="R323" i="6"/>
  <c r="R322" i="6"/>
  <c r="R321" i="6"/>
  <c r="R320" i="6"/>
  <c r="R319" i="6"/>
  <c r="R318" i="6"/>
  <c r="R317" i="6"/>
  <c r="R316" i="6"/>
  <c r="R315" i="6"/>
  <c r="R314" i="6"/>
  <c r="R313" i="6"/>
  <c r="R312" i="6"/>
  <c r="R311" i="6"/>
  <c r="R310" i="6"/>
  <c r="R309" i="6"/>
  <c r="R308" i="6"/>
  <c r="R307" i="6"/>
  <c r="R306" i="6"/>
  <c r="R305" i="6"/>
  <c r="R304" i="6"/>
  <c r="R303" i="6"/>
  <c r="R302" i="6"/>
  <c r="R301" i="6"/>
  <c r="R300" i="6"/>
  <c r="R299" i="6"/>
  <c r="R298" i="6"/>
  <c r="R297" i="6"/>
  <c r="R296" i="6"/>
  <c r="R295" i="6"/>
  <c r="R294" i="6"/>
  <c r="R293" i="6"/>
  <c r="R292" i="6"/>
  <c r="R291" i="6"/>
  <c r="R290" i="6"/>
  <c r="R289" i="6"/>
  <c r="R288" i="6"/>
  <c r="R287" i="6"/>
  <c r="R286" i="6"/>
  <c r="R285" i="6"/>
  <c r="R284" i="6"/>
  <c r="R283" i="6"/>
  <c r="R282" i="6"/>
  <c r="R281" i="6"/>
  <c r="R280" i="6"/>
  <c r="R279" i="6"/>
  <c r="R278" i="6"/>
  <c r="R277" i="6"/>
  <c r="R276" i="6"/>
  <c r="R275" i="6"/>
  <c r="R274" i="6"/>
  <c r="R273" i="6"/>
  <c r="R272" i="6"/>
  <c r="R271" i="6"/>
  <c r="R270" i="6"/>
  <c r="R269" i="6"/>
  <c r="R268" i="6"/>
  <c r="R267" i="6"/>
  <c r="R266" i="6"/>
  <c r="R265" i="6"/>
  <c r="R264" i="6"/>
  <c r="R263" i="6"/>
  <c r="R262" i="6"/>
  <c r="R261" i="6"/>
  <c r="R260" i="6"/>
  <c r="R259" i="6"/>
  <c r="R258" i="6"/>
  <c r="R257" i="6"/>
  <c r="R256" i="6"/>
  <c r="R255" i="6"/>
  <c r="R254" i="6"/>
  <c r="R253" i="6"/>
  <c r="R252" i="6"/>
  <c r="R251" i="6"/>
  <c r="R250" i="6"/>
  <c r="R249" i="6"/>
  <c r="R248" i="6"/>
  <c r="R247" i="6"/>
  <c r="R246" i="6"/>
  <c r="R245" i="6"/>
  <c r="R244" i="6"/>
  <c r="R243" i="6"/>
  <c r="R242" i="6"/>
  <c r="R241" i="6"/>
  <c r="R240" i="6"/>
  <c r="R239" i="6"/>
  <c r="R238" i="6"/>
  <c r="R237" i="6"/>
  <c r="R236" i="6"/>
  <c r="R235" i="6"/>
  <c r="R234" i="6"/>
  <c r="R233" i="6"/>
  <c r="R232" i="6"/>
  <c r="R231" i="6"/>
  <c r="R230" i="6"/>
  <c r="R229" i="6"/>
  <c r="R228" i="6"/>
  <c r="R227" i="6"/>
  <c r="R226" i="6"/>
  <c r="R225" i="6"/>
  <c r="R224" i="6"/>
  <c r="R223" i="6"/>
  <c r="R222" i="6"/>
  <c r="R221" i="6"/>
  <c r="R220" i="6"/>
  <c r="R219" i="6"/>
  <c r="R218" i="6"/>
  <c r="R217" i="6"/>
  <c r="R216" i="6"/>
  <c r="R215" i="6"/>
  <c r="R214" i="6"/>
  <c r="R213" i="6"/>
  <c r="R212" i="6"/>
  <c r="R211" i="6"/>
  <c r="R210" i="6"/>
  <c r="R209" i="6"/>
  <c r="R208" i="6"/>
  <c r="R207" i="6"/>
  <c r="R206" i="6"/>
  <c r="R205" i="6"/>
  <c r="R204" i="6"/>
  <c r="R203" i="6"/>
  <c r="R202" i="6"/>
  <c r="R201" i="6"/>
  <c r="R200" i="6"/>
  <c r="R199" i="6"/>
  <c r="R198" i="6"/>
  <c r="R197" i="6"/>
  <c r="R196" i="6"/>
  <c r="R195" i="6"/>
  <c r="R194" i="6"/>
  <c r="R193" i="6"/>
  <c r="R192" i="6"/>
  <c r="R191" i="6"/>
  <c r="R190" i="6"/>
  <c r="R189" i="6"/>
  <c r="R188" i="6"/>
  <c r="R187" i="6"/>
  <c r="R186" i="6"/>
  <c r="R185" i="6"/>
  <c r="R184" i="6"/>
  <c r="R183" i="6"/>
  <c r="R182" i="6"/>
  <c r="R181" i="6"/>
  <c r="R180" i="6"/>
  <c r="R179" i="6"/>
  <c r="R178" i="6"/>
  <c r="R177" i="6"/>
  <c r="R176" i="6"/>
  <c r="R175" i="6"/>
  <c r="R174" i="6"/>
  <c r="R173" i="6"/>
  <c r="R172" i="6"/>
  <c r="R171" i="6"/>
  <c r="R170" i="6"/>
  <c r="R169" i="6"/>
  <c r="R168" i="6"/>
  <c r="R167" i="6"/>
  <c r="R166" i="6"/>
  <c r="R165" i="6"/>
  <c r="R164" i="6"/>
  <c r="R163" i="6"/>
  <c r="R162" i="6"/>
  <c r="R161" i="6"/>
  <c r="R160" i="6"/>
  <c r="R159" i="6"/>
  <c r="R158" i="6"/>
  <c r="R157" i="6"/>
  <c r="R156" i="6"/>
  <c r="R155" i="6"/>
  <c r="R154" i="6"/>
  <c r="R153" i="6"/>
  <c r="R152" i="6"/>
  <c r="R151" i="6"/>
  <c r="R150" i="6"/>
  <c r="R149" i="6"/>
  <c r="R148" i="6"/>
  <c r="R147" i="6"/>
  <c r="R146" i="6"/>
  <c r="R145" i="6"/>
  <c r="R144" i="6"/>
  <c r="R143" i="6"/>
  <c r="R142" i="6"/>
  <c r="R141" i="6"/>
  <c r="R140" i="6"/>
  <c r="R139" i="6"/>
  <c r="R138" i="6"/>
  <c r="R137" i="6"/>
  <c r="R136" i="6"/>
  <c r="R135" i="6"/>
  <c r="R134" i="6"/>
  <c r="R133" i="6"/>
  <c r="R132" i="6"/>
  <c r="R131" i="6"/>
  <c r="R130" i="6"/>
  <c r="R129" i="6"/>
  <c r="R128" i="6"/>
  <c r="R127" i="6"/>
  <c r="R126" i="6"/>
  <c r="R125" i="6"/>
  <c r="R124" i="6"/>
  <c r="R123" i="6"/>
  <c r="R122" i="6"/>
  <c r="R121" i="6"/>
  <c r="R120" i="6"/>
  <c r="R119" i="6"/>
  <c r="R118" i="6"/>
  <c r="R117" i="6"/>
  <c r="R116" i="6"/>
  <c r="R115" i="6"/>
  <c r="R114" i="6"/>
  <c r="R113" i="6"/>
  <c r="R112" i="6"/>
  <c r="R111" i="6"/>
  <c r="R110" i="6"/>
  <c r="R109" i="6"/>
  <c r="R108" i="6"/>
  <c r="R107" i="6"/>
  <c r="R106" i="6"/>
  <c r="R105" i="6"/>
  <c r="R104" i="6"/>
  <c r="R103" i="6"/>
  <c r="R102" i="6"/>
  <c r="R101" i="6"/>
  <c r="R100" i="6"/>
  <c r="R99" i="6"/>
  <c r="R98" i="6"/>
  <c r="R97" i="6"/>
  <c r="R96" i="6"/>
  <c r="R95" i="6"/>
  <c r="R94" i="6"/>
  <c r="R93" i="6"/>
  <c r="R92" i="6"/>
  <c r="R91" i="6"/>
  <c r="R90" i="6"/>
  <c r="R89" i="6"/>
  <c r="R88" i="6"/>
  <c r="R87" i="6"/>
  <c r="R86" i="6"/>
  <c r="R85" i="6"/>
  <c r="R84" i="6"/>
  <c r="R83" i="6"/>
  <c r="R82" i="6"/>
  <c r="R81" i="6"/>
  <c r="R80" i="6"/>
  <c r="R79" i="6"/>
  <c r="R78" i="6"/>
  <c r="R77" i="6"/>
  <c r="R76" i="6"/>
  <c r="R75" i="6"/>
  <c r="R74" i="6"/>
  <c r="R73" i="6"/>
  <c r="R72" i="6"/>
  <c r="R71" i="6"/>
  <c r="R70" i="6"/>
  <c r="R69" i="6"/>
  <c r="R68" i="6"/>
  <c r="R67" i="6"/>
  <c r="R66" i="6"/>
  <c r="R65" i="6"/>
  <c r="R64" i="6"/>
  <c r="R63" i="6"/>
  <c r="R62" i="6"/>
  <c r="R61" i="6"/>
  <c r="R60" i="6"/>
  <c r="R59" i="6"/>
  <c r="R58" i="6"/>
  <c r="R57" i="6"/>
  <c r="R56" i="6"/>
  <c r="R55" i="6"/>
  <c r="R54" i="6"/>
  <c r="R53" i="6"/>
  <c r="R52" i="6"/>
  <c r="R51" i="6"/>
  <c r="R50" i="6"/>
  <c r="R49" i="6"/>
  <c r="R48" i="6"/>
  <c r="R47" i="6"/>
  <c r="R46" i="6"/>
  <c r="R45" i="6"/>
  <c r="R44" i="6"/>
  <c r="R43" i="6"/>
  <c r="R42" i="6"/>
  <c r="R41" i="6"/>
  <c r="R40" i="6"/>
  <c r="R39" i="6"/>
  <c r="R38" i="6"/>
  <c r="R37" i="6"/>
  <c r="R36" i="6"/>
  <c r="R35" i="6"/>
  <c r="R34" i="6"/>
  <c r="R33" i="6"/>
  <c r="R32" i="6"/>
  <c r="R31" i="6"/>
  <c r="R30" i="6"/>
  <c r="R29" i="6"/>
  <c r="R28" i="6"/>
  <c r="R27" i="6"/>
  <c r="R26" i="6"/>
  <c r="R25" i="6"/>
  <c r="R24" i="6"/>
  <c r="R23" i="6"/>
  <c r="R22" i="6"/>
  <c r="R21" i="6"/>
  <c r="R20" i="6"/>
  <c r="R19" i="6"/>
  <c r="R18" i="6"/>
  <c r="R17" i="6"/>
  <c r="R16" i="6"/>
  <c r="R15" i="6"/>
  <c r="R14" i="6"/>
  <c r="R13" i="6"/>
  <c r="R12" i="6"/>
  <c r="R11" i="6"/>
  <c r="R10" i="6"/>
  <c r="R9" i="6"/>
  <c r="R8" i="6"/>
  <c r="R7" i="6"/>
  <c r="R6" i="6"/>
  <c r="R5" i="6"/>
  <c r="R4" i="6"/>
  <c r="R3" i="6"/>
  <c r="Q497" i="6"/>
  <c r="Q496" i="6"/>
  <c r="Q495" i="6"/>
  <c r="Q494" i="6"/>
  <c r="Q493" i="6"/>
  <c r="Q492" i="6"/>
  <c r="Q491" i="6"/>
  <c r="Q490" i="6"/>
  <c r="Q489" i="6"/>
  <c r="Q488" i="6"/>
  <c r="Q487" i="6"/>
  <c r="Q486" i="6"/>
  <c r="Q485" i="6"/>
  <c r="Q484" i="6"/>
  <c r="Q483" i="6"/>
  <c r="Q482" i="6"/>
  <c r="Q481" i="6"/>
  <c r="Q480" i="6"/>
  <c r="Q479" i="6"/>
  <c r="Q478" i="6"/>
  <c r="Q477" i="6"/>
  <c r="Q476" i="6"/>
  <c r="Q475" i="6"/>
  <c r="Q474" i="6"/>
  <c r="Q473" i="6"/>
  <c r="Q472" i="6"/>
  <c r="Q471" i="6"/>
  <c r="Q470" i="6"/>
  <c r="Q469" i="6"/>
  <c r="Q468" i="6"/>
  <c r="Q467" i="6"/>
  <c r="Q466" i="6"/>
  <c r="Q465" i="6"/>
  <c r="Q50" i="7" s="1"/>
  <c r="Q464" i="6"/>
  <c r="Q463" i="6"/>
  <c r="Q462" i="6"/>
  <c r="Q461" i="6"/>
  <c r="Q460" i="6"/>
  <c r="Q459" i="6"/>
  <c r="Q458" i="6"/>
  <c r="Q457" i="6"/>
  <c r="Q456" i="6"/>
  <c r="Q455" i="6"/>
  <c r="Q454" i="6"/>
  <c r="Q453" i="6"/>
  <c r="Q452" i="6"/>
  <c r="Q451" i="6"/>
  <c r="Q450" i="6"/>
  <c r="Q449" i="6"/>
  <c r="Q448" i="6"/>
  <c r="Q447" i="6"/>
  <c r="Q446" i="6"/>
  <c r="Q445" i="6"/>
  <c r="Q444" i="6"/>
  <c r="Q443" i="6"/>
  <c r="Q442" i="6"/>
  <c r="Q441" i="6"/>
  <c r="Q440" i="6"/>
  <c r="Q439" i="6"/>
  <c r="Q438" i="6"/>
  <c r="Q437" i="6"/>
  <c r="Q436" i="6"/>
  <c r="Q435" i="6"/>
  <c r="Q434" i="6"/>
  <c r="Q433" i="6"/>
  <c r="Q432" i="6"/>
  <c r="Q431" i="6"/>
  <c r="Q430" i="6"/>
  <c r="Q429" i="6"/>
  <c r="Q428" i="6"/>
  <c r="Q427" i="6"/>
  <c r="Q426" i="6"/>
  <c r="Q425" i="6"/>
  <c r="Q424" i="6"/>
  <c r="Q423" i="6"/>
  <c r="Q422" i="6"/>
  <c r="Q421" i="6"/>
  <c r="Q420" i="6"/>
  <c r="Q419" i="6"/>
  <c r="Q418" i="6"/>
  <c r="Q417" i="6"/>
  <c r="Q416" i="6"/>
  <c r="Q415" i="6"/>
  <c r="Q414" i="6"/>
  <c r="Q413" i="6"/>
  <c r="Q412" i="6"/>
  <c r="Q411" i="6"/>
  <c r="Q410" i="6"/>
  <c r="Q409" i="6"/>
  <c r="Q408" i="6"/>
  <c r="Q407" i="6"/>
  <c r="Q406" i="6"/>
  <c r="Q405" i="6"/>
  <c r="Q404" i="6"/>
  <c r="Q403" i="6"/>
  <c r="Q402" i="6"/>
  <c r="Q401" i="6"/>
  <c r="Q400" i="6"/>
  <c r="Q399" i="6"/>
  <c r="Q398" i="6"/>
  <c r="Q397" i="6"/>
  <c r="Q396" i="6"/>
  <c r="Q395" i="6"/>
  <c r="Q394" i="6"/>
  <c r="Q393" i="6"/>
  <c r="Q392" i="6"/>
  <c r="Q391" i="6"/>
  <c r="Q390" i="6"/>
  <c r="Q389" i="6"/>
  <c r="Q388" i="6"/>
  <c r="Q387" i="6"/>
  <c r="Q386" i="6"/>
  <c r="Q385" i="6"/>
  <c r="Q384" i="6"/>
  <c r="Q383" i="6"/>
  <c r="Q382" i="6"/>
  <c r="Q381" i="6"/>
  <c r="Q380" i="6"/>
  <c r="Q379" i="6"/>
  <c r="Q378" i="6"/>
  <c r="Q377" i="6"/>
  <c r="Q376" i="6"/>
  <c r="Q375" i="6"/>
  <c r="Q374" i="6"/>
  <c r="Q373" i="6"/>
  <c r="Q372" i="6"/>
  <c r="Q371" i="6"/>
  <c r="Q370" i="6"/>
  <c r="Q369" i="6"/>
  <c r="Q368" i="6"/>
  <c r="Q367" i="6"/>
  <c r="Q366" i="6"/>
  <c r="Q365" i="6"/>
  <c r="Q364" i="6"/>
  <c r="Q363" i="6"/>
  <c r="Q362" i="6"/>
  <c r="Q361" i="6"/>
  <c r="Q360" i="6"/>
  <c r="Q359" i="6"/>
  <c r="Q358" i="6"/>
  <c r="Q357" i="6"/>
  <c r="Q356" i="6"/>
  <c r="Q355" i="6"/>
  <c r="Q354" i="6"/>
  <c r="Q353" i="6"/>
  <c r="Q352" i="6"/>
  <c r="Q351" i="6"/>
  <c r="Q350" i="6"/>
  <c r="Q349" i="6"/>
  <c r="Q348" i="6"/>
  <c r="Q347" i="6"/>
  <c r="Q346" i="6"/>
  <c r="Q345" i="6"/>
  <c r="Q344" i="6"/>
  <c r="Q343" i="6"/>
  <c r="Q342" i="6"/>
  <c r="Q341" i="6"/>
  <c r="Q340" i="6"/>
  <c r="Q339" i="6"/>
  <c r="Q338" i="6"/>
  <c r="Q337" i="6"/>
  <c r="Q336" i="6"/>
  <c r="Q335" i="6"/>
  <c r="Q334" i="6"/>
  <c r="Q333" i="6"/>
  <c r="Q332" i="6"/>
  <c r="Q331" i="6"/>
  <c r="Q330" i="6"/>
  <c r="Q329" i="6"/>
  <c r="Q328" i="6"/>
  <c r="Q327" i="6"/>
  <c r="Q326" i="6"/>
  <c r="Q325" i="6"/>
  <c r="Q324" i="6"/>
  <c r="Q323" i="6"/>
  <c r="Q322" i="6"/>
  <c r="Q321" i="6"/>
  <c r="Q320" i="6"/>
  <c r="Q319" i="6"/>
  <c r="Q318" i="6"/>
  <c r="Q317" i="6"/>
  <c r="Q316" i="6"/>
  <c r="Q315" i="6"/>
  <c r="Q314" i="6"/>
  <c r="Q313" i="6"/>
  <c r="Q312" i="6"/>
  <c r="Q311" i="6"/>
  <c r="Q310" i="6"/>
  <c r="Q309" i="6"/>
  <c r="Q308" i="6"/>
  <c r="Q307" i="6"/>
  <c r="Q306" i="6"/>
  <c r="Q305" i="6"/>
  <c r="Q304" i="6"/>
  <c r="Q303" i="6"/>
  <c r="Q302" i="6"/>
  <c r="Q301" i="6"/>
  <c r="Q300" i="6"/>
  <c r="Q299" i="6"/>
  <c r="Q298" i="6"/>
  <c r="Q297" i="6"/>
  <c r="Q296" i="6"/>
  <c r="Q295" i="6"/>
  <c r="Q294" i="6"/>
  <c r="Q293" i="6"/>
  <c r="Q292" i="6"/>
  <c r="Q291" i="6"/>
  <c r="Q290" i="6"/>
  <c r="Q289" i="6"/>
  <c r="Q288" i="6"/>
  <c r="Q287" i="6"/>
  <c r="Q286" i="6"/>
  <c r="Q285" i="6"/>
  <c r="Q284" i="6"/>
  <c r="Q283" i="6"/>
  <c r="Q282" i="6"/>
  <c r="Q281" i="6"/>
  <c r="Q280" i="6"/>
  <c r="Q279" i="6"/>
  <c r="Q278" i="6"/>
  <c r="Q277" i="6"/>
  <c r="Q276" i="6"/>
  <c r="Q275" i="6"/>
  <c r="Q274" i="6"/>
  <c r="Q273" i="6"/>
  <c r="Q272" i="6"/>
  <c r="Q271" i="6"/>
  <c r="Q270" i="6"/>
  <c r="Q269" i="6"/>
  <c r="Q268" i="6"/>
  <c r="Q267" i="6"/>
  <c r="Q266" i="6"/>
  <c r="Q265" i="6"/>
  <c r="Q264" i="6"/>
  <c r="Q263" i="6"/>
  <c r="Q262" i="6"/>
  <c r="Q261" i="6"/>
  <c r="Q260" i="6"/>
  <c r="Q259" i="6"/>
  <c r="Q258" i="6"/>
  <c r="Q257" i="6"/>
  <c r="Q256" i="6"/>
  <c r="Q255" i="6"/>
  <c r="Q254" i="6"/>
  <c r="Q253" i="6"/>
  <c r="Q252" i="6"/>
  <c r="Q251" i="6"/>
  <c r="Q250" i="6"/>
  <c r="Q249" i="6"/>
  <c r="Q248" i="6"/>
  <c r="Q247" i="6"/>
  <c r="Q246" i="6"/>
  <c r="Q245" i="6"/>
  <c r="Q244" i="6"/>
  <c r="Q243" i="6"/>
  <c r="Q242" i="6"/>
  <c r="Q241" i="6"/>
  <c r="Q240" i="6"/>
  <c r="Q239" i="6"/>
  <c r="Q238" i="6"/>
  <c r="Q237" i="6"/>
  <c r="Q236" i="6"/>
  <c r="Q235" i="6"/>
  <c r="Q234" i="6"/>
  <c r="Q233" i="6"/>
  <c r="Q232" i="6"/>
  <c r="Q231" i="6"/>
  <c r="Q230" i="6"/>
  <c r="Q229" i="6"/>
  <c r="Q228" i="6"/>
  <c r="Q227" i="6"/>
  <c r="Q226" i="6"/>
  <c r="Q225" i="6"/>
  <c r="Q224" i="6"/>
  <c r="Q223" i="6"/>
  <c r="Q222" i="6"/>
  <c r="Q221" i="6"/>
  <c r="Q220" i="6"/>
  <c r="Q219" i="6"/>
  <c r="Q218" i="6"/>
  <c r="Q217" i="6"/>
  <c r="Q216" i="6"/>
  <c r="Q215" i="6"/>
  <c r="Q214" i="6"/>
  <c r="Q213" i="6"/>
  <c r="Q212" i="6"/>
  <c r="Q211" i="6"/>
  <c r="Q210" i="6"/>
  <c r="Q209" i="6"/>
  <c r="Q208" i="6"/>
  <c r="Q207" i="6"/>
  <c r="Q206" i="6"/>
  <c r="Q205" i="6"/>
  <c r="Q204" i="6"/>
  <c r="Q203" i="6"/>
  <c r="Q202" i="6"/>
  <c r="Q201" i="6"/>
  <c r="Q200" i="6"/>
  <c r="Q199" i="6"/>
  <c r="Q198" i="6"/>
  <c r="Q197" i="6"/>
  <c r="Q196" i="6"/>
  <c r="Q195" i="6"/>
  <c r="Q194" i="6"/>
  <c r="Q193" i="6"/>
  <c r="Q192" i="6"/>
  <c r="Q191" i="6"/>
  <c r="Q190" i="6"/>
  <c r="Q189" i="6"/>
  <c r="Q188" i="6"/>
  <c r="Q187" i="6"/>
  <c r="Q186" i="6"/>
  <c r="Q185" i="6"/>
  <c r="Q184" i="6"/>
  <c r="Q183" i="6"/>
  <c r="Q182" i="6"/>
  <c r="Q181" i="6"/>
  <c r="Q180" i="6"/>
  <c r="Q179" i="6"/>
  <c r="Q178" i="6"/>
  <c r="Q177" i="6"/>
  <c r="Q176" i="6"/>
  <c r="Q175" i="6"/>
  <c r="Q174" i="6"/>
  <c r="Q173" i="6"/>
  <c r="Q172" i="6"/>
  <c r="Q171" i="6"/>
  <c r="Q170" i="6"/>
  <c r="Q169" i="6"/>
  <c r="Q168" i="6"/>
  <c r="Q167" i="6"/>
  <c r="Q166" i="6"/>
  <c r="Q165" i="6"/>
  <c r="Q164" i="6"/>
  <c r="Q163" i="6"/>
  <c r="Q162" i="6"/>
  <c r="Q161" i="6"/>
  <c r="Q160" i="6"/>
  <c r="Q159" i="6"/>
  <c r="Q158" i="6"/>
  <c r="Q157" i="6"/>
  <c r="Q156" i="6"/>
  <c r="Q155" i="6"/>
  <c r="Q154" i="6"/>
  <c r="Q153" i="6"/>
  <c r="Q152" i="6"/>
  <c r="Q151" i="6"/>
  <c r="Q150" i="6"/>
  <c r="Q149" i="6"/>
  <c r="Q148" i="6"/>
  <c r="Q147" i="6"/>
  <c r="Q146" i="6"/>
  <c r="Q145" i="6"/>
  <c r="Q144" i="6"/>
  <c r="Q143" i="6"/>
  <c r="Q142" i="6"/>
  <c r="Q141" i="6"/>
  <c r="Q140" i="6"/>
  <c r="Q139" i="6"/>
  <c r="Q138" i="6"/>
  <c r="Q137" i="6"/>
  <c r="Q136" i="6"/>
  <c r="Q135" i="6"/>
  <c r="Q134" i="6"/>
  <c r="Q133" i="6"/>
  <c r="Q132" i="6"/>
  <c r="Q131" i="6"/>
  <c r="Q130" i="6"/>
  <c r="Q129" i="6"/>
  <c r="Q128" i="6"/>
  <c r="Q127" i="6"/>
  <c r="Q126" i="6"/>
  <c r="Q125" i="6"/>
  <c r="Q124" i="6"/>
  <c r="Q123" i="6"/>
  <c r="Q122" i="6"/>
  <c r="Q121" i="6"/>
  <c r="Q120" i="6"/>
  <c r="Q119" i="6"/>
  <c r="Q118" i="6"/>
  <c r="Q117" i="6"/>
  <c r="Q116" i="6"/>
  <c r="Q115" i="6"/>
  <c r="Q114" i="6"/>
  <c r="Q113" i="6"/>
  <c r="Q112" i="6"/>
  <c r="Q111" i="6"/>
  <c r="Q110" i="6"/>
  <c r="Q109" i="6"/>
  <c r="Q108" i="6"/>
  <c r="Q107" i="6"/>
  <c r="Q106" i="6"/>
  <c r="Q105" i="6"/>
  <c r="Q104" i="6"/>
  <c r="Q103" i="6"/>
  <c r="Q102" i="6"/>
  <c r="Q101" i="6"/>
  <c r="Q100" i="6"/>
  <c r="Q99" i="6"/>
  <c r="Q98" i="6"/>
  <c r="Q97" i="6"/>
  <c r="Q96" i="6"/>
  <c r="Q95" i="6"/>
  <c r="Q94" i="6"/>
  <c r="Q93" i="6"/>
  <c r="Q92" i="6"/>
  <c r="Q91" i="6"/>
  <c r="Q90" i="6"/>
  <c r="Q89" i="6"/>
  <c r="Q88" i="6"/>
  <c r="Q87" i="6"/>
  <c r="Q86" i="6"/>
  <c r="Q85" i="6"/>
  <c r="Q84" i="6"/>
  <c r="Q83" i="6"/>
  <c r="Q82" i="6"/>
  <c r="Q81" i="6"/>
  <c r="Q80" i="6"/>
  <c r="Q79" i="6"/>
  <c r="Q78" i="6"/>
  <c r="Q77" i="6"/>
  <c r="Q76" i="6"/>
  <c r="Q75" i="6"/>
  <c r="Q74" i="6"/>
  <c r="Q73" i="6"/>
  <c r="Q72" i="6"/>
  <c r="Q71" i="6"/>
  <c r="Q70" i="6"/>
  <c r="Q69" i="6"/>
  <c r="Q68" i="6"/>
  <c r="Q67" i="6"/>
  <c r="Q66" i="6"/>
  <c r="Q65" i="6"/>
  <c r="Q64" i="6"/>
  <c r="Q63" i="6"/>
  <c r="Q62" i="6"/>
  <c r="Q61" i="6"/>
  <c r="Q60" i="6"/>
  <c r="Q59" i="6"/>
  <c r="Q58" i="6"/>
  <c r="Q57" i="6"/>
  <c r="Q56" i="6"/>
  <c r="Q55" i="6"/>
  <c r="Q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Q9" i="6"/>
  <c r="Q8" i="6"/>
  <c r="Q7" i="6"/>
  <c r="Q6" i="6"/>
  <c r="Q5" i="6"/>
  <c r="Q4" i="6"/>
  <c r="Q3" i="6"/>
  <c r="O497" i="6"/>
  <c r="O496" i="6"/>
  <c r="O495" i="6"/>
  <c r="O494" i="6"/>
  <c r="O493" i="6"/>
  <c r="O492" i="6"/>
  <c r="O491" i="6"/>
  <c r="O490" i="6"/>
  <c r="O489" i="6"/>
  <c r="O488" i="6"/>
  <c r="O487" i="6"/>
  <c r="O486" i="6"/>
  <c r="O485" i="6"/>
  <c r="O484" i="6"/>
  <c r="O483" i="6"/>
  <c r="O482" i="6"/>
  <c r="O481" i="6"/>
  <c r="O480" i="6"/>
  <c r="O479" i="6"/>
  <c r="O478" i="6"/>
  <c r="O477" i="6"/>
  <c r="O476" i="6"/>
  <c r="O475" i="6"/>
  <c r="O474" i="6"/>
  <c r="O473" i="6"/>
  <c r="O472" i="6"/>
  <c r="O471" i="6"/>
  <c r="O470" i="6"/>
  <c r="O469" i="6"/>
  <c r="O468" i="6"/>
  <c r="O467" i="6"/>
  <c r="O466" i="6"/>
  <c r="O465" i="6"/>
  <c r="Q72" i="7" s="1"/>
  <c r="O464" i="6"/>
  <c r="O463" i="6"/>
  <c r="O462" i="6"/>
  <c r="O461" i="6"/>
  <c r="O460" i="6"/>
  <c r="O459" i="6"/>
  <c r="O458" i="6"/>
  <c r="O457" i="6"/>
  <c r="O456" i="6"/>
  <c r="O455" i="6"/>
  <c r="O454" i="6"/>
  <c r="O453" i="6"/>
  <c r="O452" i="6"/>
  <c r="O451" i="6"/>
  <c r="O450" i="6"/>
  <c r="O449" i="6"/>
  <c r="O448" i="6"/>
  <c r="O447" i="6"/>
  <c r="O446" i="6"/>
  <c r="O445" i="6"/>
  <c r="O444" i="6"/>
  <c r="O443" i="6"/>
  <c r="O442" i="6"/>
  <c r="O441" i="6"/>
  <c r="O440" i="6"/>
  <c r="O439" i="6"/>
  <c r="O438" i="6"/>
  <c r="O437" i="6"/>
  <c r="O436" i="6"/>
  <c r="O435" i="6"/>
  <c r="O434" i="6"/>
  <c r="O433" i="6"/>
  <c r="O432" i="6"/>
  <c r="O431" i="6"/>
  <c r="O430" i="6"/>
  <c r="O429" i="6"/>
  <c r="O428" i="6"/>
  <c r="O427" i="6"/>
  <c r="O426" i="6"/>
  <c r="O425" i="6"/>
  <c r="O424" i="6"/>
  <c r="O423" i="6"/>
  <c r="O422" i="6"/>
  <c r="O421" i="6"/>
  <c r="O420" i="6"/>
  <c r="O419" i="6"/>
  <c r="O418" i="6"/>
  <c r="O417" i="6"/>
  <c r="O416" i="6"/>
  <c r="O415" i="6"/>
  <c r="O414" i="6"/>
  <c r="O413" i="6"/>
  <c r="O412" i="6"/>
  <c r="O411" i="6"/>
  <c r="O410" i="6"/>
  <c r="O409" i="6"/>
  <c r="O408" i="6"/>
  <c r="O407" i="6"/>
  <c r="O406" i="6"/>
  <c r="O405" i="6"/>
  <c r="O404" i="6"/>
  <c r="O403" i="6"/>
  <c r="O402" i="6"/>
  <c r="O401" i="6"/>
  <c r="O400" i="6"/>
  <c r="O399" i="6"/>
  <c r="O398" i="6"/>
  <c r="O397" i="6"/>
  <c r="O396" i="6"/>
  <c r="O395" i="6"/>
  <c r="O394" i="6"/>
  <c r="O393" i="6"/>
  <c r="O392" i="6"/>
  <c r="O391" i="6"/>
  <c r="O390" i="6"/>
  <c r="O389" i="6"/>
  <c r="O388" i="6"/>
  <c r="O387" i="6"/>
  <c r="O386" i="6"/>
  <c r="O385" i="6"/>
  <c r="O384" i="6"/>
  <c r="O383" i="6"/>
  <c r="O382" i="6"/>
  <c r="O381" i="6"/>
  <c r="O380" i="6"/>
  <c r="O379" i="6"/>
  <c r="O378" i="6"/>
  <c r="O377" i="6"/>
  <c r="O376" i="6"/>
  <c r="O375" i="6"/>
  <c r="O374" i="6"/>
  <c r="O373" i="6"/>
  <c r="O372" i="6"/>
  <c r="O371" i="6"/>
  <c r="O370" i="6"/>
  <c r="O369" i="6"/>
  <c r="O368" i="6"/>
  <c r="O367" i="6"/>
  <c r="O366" i="6"/>
  <c r="O365" i="6"/>
  <c r="O364" i="6"/>
  <c r="O363" i="6"/>
  <c r="O362" i="6"/>
  <c r="O361" i="6"/>
  <c r="O360" i="6"/>
  <c r="O359" i="6"/>
  <c r="O358" i="6"/>
  <c r="O357" i="6"/>
  <c r="O356" i="6"/>
  <c r="O355" i="6"/>
  <c r="O354" i="6"/>
  <c r="O353" i="6"/>
  <c r="O352" i="6"/>
  <c r="O351" i="6"/>
  <c r="O350" i="6"/>
  <c r="O349" i="6"/>
  <c r="O348" i="6"/>
  <c r="O347" i="6"/>
  <c r="O346" i="6"/>
  <c r="O345" i="6"/>
  <c r="O344" i="6"/>
  <c r="O343" i="6"/>
  <c r="O342" i="6"/>
  <c r="O341" i="6"/>
  <c r="O340" i="6"/>
  <c r="O339" i="6"/>
  <c r="O338" i="6"/>
  <c r="O337" i="6"/>
  <c r="O336" i="6"/>
  <c r="O335" i="6"/>
  <c r="O334" i="6"/>
  <c r="O333" i="6"/>
  <c r="O332" i="6"/>
  <c r="O331" i="6"/>
  <c r="O330" i="6"/>
  <c r="O329" i="6"/>
  <c r="O328" i="6"/>
  <c r="O327" i="6"/>
  <c r="O326" i="6"/>
  <c r="O325" i="6"/>
  <c r="O324" i="6"/>
  <c r="O323" i="6"/>
  <c r="O322" i="6"/>
  <c r="O321" i="6"/>
  <c r="O320" i="6"/>
  <c r="O319" i="6"/>
  <c r="O318" i="6"/>
  <c r="O317" i="6"/>
  <c r="O316" i="6"/>
  <c r="O315" i="6"/>
  <c r="O314" i="6"/>
  <c r="O313" i="6"/>
  <c r="O312" i="6"/>
  <c r="O311" i="6"/>
  <c r="O310" i="6"/>
  <c r="O309" i="6"/>
  <c r="O308" i="6"/>
  <c r="O307" i="6"/>
  <c r="O306" i="6"/>
  <c r="O305" i="6"/>
  <c r="O304" i="6"/>
  <c r="O303" i="6"/>
  <c r="O302" i="6"/>
  <c r="O301" i="6"/>
  <c r="O300" i="6"/>
  <c r="O299" i="6"/>
  <c r="O298" i="6"/>
  <c r="O297" i="6"/>
  <c r="O296" i="6"/>
  <c r="O295" i="6"/>
  <c r="O294" i="6"/>
  <c r="O293" i="6"/>
  <c r="O292" i="6"/>
  <c r="O291" i="6"/>
  <c r="O290" i="6"/>
  <c r="O289" i="6"/>
  <c r="O288" i="6"/>
  <c r="O287" i="6"/>
  <c r="O286" i="6"/>
  <c r="O285" i="6"/>
  <c r="O284" i="6"/>
  <c r="O283" i="6"/>
  <c r="O282" i="6"/>
  <c r="O281" i="6"/>
  <c r="O280" i="6"/>
  <c r="O279" i="6"/>
  <c r="O278" i="6"/>
  <c r="O277" i="6"/>
  <c r="O276" i="6"/>
  <c r="O275" i="6"/>
  <c r="O274" i="6"/>
  <c r="O273" i="6"/>
  <c r="O272" i="6"/>
  <c r="O271" i="6"/>
  <c r="O270" i="6"/>
  <c r="O269" i="6"/>
  <c r="O268" i="6"/>
  <c r="O267" i="6"/>
  <c r="O266" i="6"/>
  <c r="O265" i="6"/>
  <c r="O264" i="6"/>
  <c r="O263" i="6"/>
  <c r="O262" i="6"/>
  <c r="O261" i="6"/>
  <c r="O260" i="6"/>
  <c r="O259" i="6"/>
  <c r="O258" i="6"/>
  <c r="O257" i="6"/>
  <c r="O256" i="6"/>
  <c r="O255" i="6"/>
  <c r="O254" i="6"/>
  <c r="O253" i="6"/>
  <c r="O252" i="6"/>
  <c r="O251" i="6"/>
  <c r="O250" i="6"/>
  <c r="O249" i="6"/>
  <c r="O248" i="6"/>
  <c r="O247" i="6"/>
  <c r="O246" i="6"/>
  <c r="O245" i="6"/>
  <c r="O244" i="6"/>
  <c r="O243" i="6"/>
  <c r="O242" i="6"/>
  <c r="O241" i="6"/>
  <c r="O240" i="6"/>
  <c r="O239" i="6"/>
  <c r="O238" i="6"/>
  <c r="O237" i="6"/>
  <c r="O236" i="6"/>
  <c r="O235" i="6"/>
  <c r="O234" i="6"/>
  <c r="O233" i="6"/>
  <c r="O232" i="6"/>
  <c r="O231" i="6"/>
  <c r="O230" i="6"/>
  <c r="O229" i="6"/>
  <c r="O228" i="6"/>
  <c r="O227" i="6"/>
  <c r="O226" i="6"/>
  <c r="O225" i="6"/>
  <c r="O224" i="6"/>
  <c r="O223" i="6"/>
  <c r="O222" i="6"/>
  <c r="O221" i="6"/>
  <c r="O220" i="6"/>
  <c r="O219" i="6"/>
  <c r="O218" i="6"/>
  <c r="O217" i="6"/>
  <c r="O216" i="6"/>
  <c r="O215" i="6"/>
  <c r="O214" i="6"/>
  <c r="O213" i="6"/>
  <c r="O212" i="6"/>
  <c r="O211" i="6"/>
  <c r="O210" i="6"/>
  <c r="O209" i="6"/>
  <c r="O208" i="6"/>
  <c r="O207" i="6"/>
  <c r="O206" i="6"/>
  <c r="O205" i="6"/>
  <c r="O204" i="6"/>
  <c r="O203" i="6"/>
  <c r="O202" i="6"/>
  <c r="O201" i="6"/>
  <c r="O200" i="6"/>
  <c r="O199" i="6"/>
  <c r="O198" i="6"/>
  <c r="O197" i="6"/>
  <c r="O196" i="6"/>
  <c r="O195" i="6"/>
  <c r="O194" i="6"/>
  <c r="O193" i="6"/>
  <c r="O192" i="6"/>
  <c r="O191" i="6"/>
  <c r="O190" i="6"/>
  <c r="O189" i="6"/>
  <c r="O188" i="6"/>
  <c r="O187" i="6"/>
  <c r="O186" i="6"/>
  <c r="O185" i="6"/>
  <c r="O184" i="6"/>
  <c r="O183" i="6"/>
  <c r="O182" i="6"/>
  <c r="O181" i="6"/>
  <c r="O180" i="6"/>
  <c r="O179" i="6"/>
  <c r="O178" i="6"/>
  <c r="O177" i="6"/>
  <c r="O176" i="6"/>
  <c r="O175" i="6"/>
  <c r="O174" i="6"/>
  <c r="O173" i="6"/>
  <c r="O172" i="6"/>
  <c r="O171" i="6"/>
  <c r="O170" i="6"/>
  <c r="O169" i="6"/>
  <c r="O168" i="6"/>
  <c r="O167" i="6"/>
  <c r="O166" i="6"/>
  <c r="O165" i="6"/>
  <c r="O164" i="6"/>
  <c r="O163" i="6"/>
  <c r="O162" i="6"/>
  <c r="O161" i="6"/>
  <c r="O160" i="6"/>
  <c r="O159" i="6"/>
  <c r="O158" i="6"/>
  <c r="O157" i="6"/>
  <c r="O156" i="6"/>
  <c r="O155" i="6"/>
  <c r="O154" i="6"/>
  <c r="O153" i="6"/>
  <c r="O152" i="6"/>
  <c r="O151" i="6"/>
  <c r="O150" i="6"/>
  <c r="O149" i="6"/>
  <c r="O148" i="6"/>
  <c r="O147" i="6"/>
  <c r="O146" i="6"/>
  <c r="O145" i="6"/>
  <c r="O144" i="6"/>
  <c r="O143" i="6"/>
  <c r="O142" i="6"/>
  <c r="O141" i="6"/>
  <c r="O140" i="6"/>
  <c r="O139" i="6"/>
  <c r="O138" i="6"/>
  <c r="O137" i="6"/>
  <c r="O136" i="6"/>
  <c r="O135" i="6"/>
  <c r="O134" i="6"/>
  <c r="O133" i="6"/>
  <c r="O132" i="6"/>
  <c r="O131" i="6"/>
  <c r="O130" i="6"/>
  <c r="O129" i="6"/>
  <c r="O128" i="6"/>
  <c r="O127" i="6"/>
  <c r="O126" i="6"/>
  <c r="O125" i="6"/>
  <c r="O124" i="6"/>
  <c r="O123" i="6"/>
  <c r="O122" i="6"/>
  <c r="O121" i="6"/>
  <c r="O120" i="6"/>
  <c r="O119" i="6"/>
  <c r="O118" i="6"/>
  <c r="O117" i="6"/>
  <c r="O116" i="6"/>
  <c r="O115" i="6"/>
  <c r="O114" i="6"/>
  <c r="O113" i="6"/>
  <c r="O112" i="6"/>
  <c r="O111" i="6"/>
  <c r="O110" i="6"/>
  <c r="O109" i="6"/>
  <c r="O108" i="6"/>
  <c r="O107" i="6"/>
  <c r="O106" i="6"/>
  <c r="O105" i="6"/>
  <c r="O104" i="6"/>
  <c r="O103" i="6"/>
  <c r="O102" i="6"/>
  <c r="O101" i="6"/>
  <c r="O100" i="6"/>
  <c r="O99" i="6"/>
  <c r="O98" i="6"/>
  <c r="O97" i="6"/>
  <c r="O96" i="6"/>
  <c r="O95" i="6"/>
  <c r="O94" i="6"/>
  <c r="O93" i="6"/>
  <c r="O92" i="6"/>
  <c r="O91" i="6"/>
  <c r="O90" i="6"/>
  <c r="O89" i="6"/>
  <c r="O88" i="6"/>
  <c r="O87" i="6"/>
  <c r="O86" i="6"/>
  <c r="O85" i="6"/>
  <c r="O84" i="6"/>
  <c r="O83" i="6"/>
  <c r="O82" i="6"/>
  <c r="O81" i="6"/>
  <c r="O80" i="6"/>
  <c r="O79" i="6"/>
  <c r="O78" i="6"/>
  <c r="O77" i="6"/>
  <c r="O76" i="6"/>
  <c r="O75" i="6"/>
  <c r="O74" i="6"/>
  <c r="O73" i="6"/>
  <c r="O72" i="6"/>
  <c r="O71" i="6"/>
  <c r="O70" i="6"/>
  <c r="O69" i="6"/>
  <c r="O68" i="6"/>
  <c r="O67" i="6"/>
  <c r="O66" i="6"/>
  <c r="O65" i="6"/>
  <c r="O64" i="6"/>
  <c r="O63" i="6"/>
  <c r="O62" i="6"/>
  <c r="O61" i="6"/>
  <c r="O60" i="6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O45" i="6"/>
  <c r="O44" i="6"/>
  <c r="O43" i="6"/>
  <c r="O42" i="6"/>
  <c r="O41" i="6"/>
  <c r="O40" i="6"/>
  <c r="O39" i="6"/>
  <c r="O38" i="6"/>
  <c r="O37" i="6"/>
  <c r="O36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O9" i="6"/>
  <c r="O8" i="6"/>
  <c r="O7" i="6"/>
  <c r="O6" i="6"/>
  <c r="O5" i="6"/>
  <c r="O4" i="6"/>
  <c r="O3" i="6"/>
  <c r="N497" i="6"/>
  <c r="N496" i="6"/>
  <c r="N495" i="6"/>
  <c r="N494" i="6"/>
  <c r="N493" i="6"/>
  <c r="N492" i="6"/>
  <c r="N491" i="6"/>
  <c r="N490" i="6"/>
  <c r="N489" i="6"/>
  <c r="N488" i="6"/>
  <c r="N487" i="6"/>
  <c r="N486" i="6"/>
  <c r="N485" i="6"/>
  <c r="N484" i="6"/>
  <c r="N483" i="6"/>
  <c r="N482" i="6"/>
  <c r="N481" i="6"/>
  <c r="N480" i="6"/>
  <c r="N479" i="6"/>
  <c r="N478" i="6"/>
  <c r="N477" i="6"/>
  <c r="N476" i="6"/>
  <c r="N475" i="6"/>
  <c r="N474" i="6"/>
  <c r="N473" i="6"/>
  <c r="N472" i="6"/>
  <c r="N471" i="6"/>
  <c r="N470" i="6"/>
  <c r="N469" i="6"/>
  <c r="N468" i="6"/>
  <c r="N467" i="6"/>
  <c r="N466" i="6"/>
  <c r="N465" i="6"/>
  <c r="N464" i="6"/>
  <c r="N463" i="6"/>
  <c r="N462" i="6"/>
  <c r="N461" i="6"/>
  <c r="N460" i="6"/>
  <c r="N459" i="6"/>
  <c r="N458" i="6"/>
  <c r="N457" i="6"/>
  <c r="N456" i="6"/>
  <c r="N455" i="6"/>
  <c r="N454" i="6"/>
  <c r="N453" i="6"/>
  <c r="N452" i="6"/>
  <c r="N451" i="6"/>
  <c r="N450" i="6"/>
  <c r="N449" i="6"/>
  <c r="N448" i="6"/>
  <c r="N447" i="6"/>
  <c r="N446" i="6"/>
  <c r="N445" i="6"/>
  <c r="N444" i="6"/>
  <c r="N443" i="6"/>
  <c r="N442" i="6"/>
  <c r="N441" i="6"/>
  <c r="N440" i="6"/>
  <c r="N439" i="6"/>
  <c r="N438" i="6"/>
  <c r="N437" i="6"/>
  <c r="N436" i="6"/>
  <c r="N435" i="6"/>
  <c r="N434" i="6"/>
  <c r="N433" i="6"/>
  <c r="N432" i="6"/>
  <c r="N431" i="6"/>
  <c r="N430" i="6"/>
  <c r="N429" i="6"/>
  <c r="N428" i="6"/>
  <c r="N427" i="6"/>
  <c r="N426" i="6"/>
  <c r="N425" i="6"/>
  <c r="N424" i="6"/>
  <c r="N423" i="6"/>
  <c r="N422" i="6"/>
  <c r="N421" i="6"/>
  <c r="N420" i="6"/>
  <c r="N419" i="6"/>
  <c r="N418" i="6"/>
  <c r="N417" i="6"/>
  <c r="N416" i="6"/>
  <c r="N415" i="6"/>
  <c r="N414" i="6"/>
  <c r="N413" i="6"/>
  <c r="N412" i="6"/>
  <c r="N411" i="6"/>
  <c r="N410" i="6"/>
  <c r="N409" i="6"/>
  <c r="N408" i="6"/>
  <c r="N407" i="6"/>
  <c r="N406" i="6"/>
  <c r="N405" i="6"/>
  <c r="N404" i="6"/>
  <c r="N403" i="6"/>
  <c r="N402" i="6"/>
  <c r="N401" i="6"/>
  <c r="N400" i="6"/>
  <c r="N399" i="6"/>
  <c r="N398" i="6"/>
  <c r="N397" i="6"/>
  <c r="N396" i="6"/>
  <c r="N395" i="6"/>
  <c r="N394" i="6"/>
  <c r="N393" i="6"/>
  <c r="N392" i="6"/>
  <c r="N391" i="6"/>
  <c r="N390" i="6"/>
  <c r="N389" i="6"/>
  <c r="N388" i="6"/>
  <c r="N387" i="6"/>
  <c r="N386" i="6"/>
  <c r="N385" i="6"/>
  <c r="N384" i="6"/>
  <c r="N383" i="6"/>
  <c r="N382" i="6"/>
  <c r="N381" i="6"/>
  <c r="N380" i="6"/>
  <c r="N379" i="6"/>
  <c r="N378" i="6"/>
  <c r="N377" i="6"/>
  <c r="N376" i="6"/>
  <c r="N375" i="6"/>
  <c r="N374" i="6"/>
  <c r="N373" i="6"/>
  <c r="N372" i="6"/>
  <c r="N371" i="6"/>
  <c r="N370" i="6"/>
  <c r="N369" i="6"/>
  <c r="N368" i="6"/>
  <c r="N367" i="6"/>
  <c r="N366" i="6"/>
  <c r="N365" i="6"/>
  <c r="N364" i="6"/>
  <c r="N363" i="6"/>
  <c r="N362" i="6"/>
  <c r="N361" i="6"/>
  <c r="N360" i="6"/>
  <c r="N359" i="6"/>
  <c r="N358" i="6"/>
  <c r="N357" i="6"/>
  <c r="N356" i="6"/>
  <c r="N355" i="6"/>
  <c r="N354" i="6"/>
  <c r="N353" i="6"/>
  <c r="N352" i="6"/>
  <c r="N351" i="6"/>
  <c r="N350" i="6"/>
  <c r="N349" i="6"/>
  <c r="N348" i="6"/>
  <c r="N347" i="6"/>
  <c r="N346" i="6"/>
  <c r="N345" i="6"/>
  <c r="N344" i="6"/>
  <c r="N343" i="6"/>
  <c r="N342" i="6"/>
  <c r="N341" i="6"/>
  <c r="N340" i="6"/>
  <c r="N339" i="6"/>
  <c r="N338" i="6"/>
  <c r="N337" i="6"/>
  <c r="N336" i="6"/>
  <c r="N335" i="6"/>
  <c r="N334" i="6"/>
  <c r="N333" i="6"/>
  <c r="N332" i="6"/>
  <c r="N331" i="6"/>
  <c r="N330" i="6"/>
  <c r="N329" i="6"/>
  <c r="N328" i="6"/>
  <c r="N327" i="6"/>
  <c r="N326" i="6"/>
  <c r="N325" i="6"/>
  <c r="N324" i="6"/>
  <c r="N323" i="6"/>
  <c r="N322" i="6"/>
  <c r="N321" i="6"/>
  <c r="N320" i="6"/>
  <c r="N319" i="6"/>
  <c r="N318" i="6"/>
  <c r="N317" i="6"/>
  <c r="N316" i="6"/>
  <c r="N315" i="6"/>
  <c r="N314" i="6"/>
  <c r="N313" i="6"/>
  <c r="N312" i="6"/>
  <c r="N311" i="6"/>
  <c r="N310" i="6"/>
  <c r="N309" i="6"/>
  <c r="N308" i="6"/>
  <c r="N307" i="6"/>
  <c r="N306" i="6"/>
  <c r="N305" i="6"/>
  <c r="N304" i="6"/>
  <c r="N303" i="6"/>
  <c r="N302" i="6"/>
  <c r="N301" i="6"/>
  <c r="N300" i="6"/>
  <c r="N299" i="6"/>
  <c r="N298" i="6"/>
  <c r="N297" i="6"/>
  <c r="N296" i="6"/>
  <c r="N295" i="6"/>
  <c r="N294" i="6"/>
  <c r="N293" i="6"/>
  <c r="N292" i="6"/>
  <c r="N291" i="6"/>
  <c r="N290" i="6"/>
  <c r="N289" i="6"/>
  <c r="N288" i="6"/>
  <c r="N287" i="6"/>
  <c r="N286" i="6"/>
  <c r="N285" i="6"/>
  <c r="N284" i="6"/>
  <c r="N283" i="6"/>
  <c r="N282" i="6"/>
  <c r="N281" i="6"/>
  <c r="N280" i="6"/>
  <c r="N279" i="6"/>
  <c r="N278" i="6"/>
  <c r="N277" i="6"/>
  <c r="N276" i="6"/>
  <c r="N275" i="6"/>
  <c r="N274" i="6"/>
  <c r="N273" i="6"/>
  <c r="N272" i="6"/>
  <c r="N271" i="6"/>
  <c r="N270" i="6"/>
  <c r="N269" i="6"/>
  <c r="N268" i="6"/>
  <c r="N267" i="6"/>
  <c r="N266" i="6"/>
  <c r="N265" i="6"/>
  <c r="N264" i="6"/>
  <c r="N263" i="6"/>
  <c r="N262" i="6"/>
  <c r="N261" i="6"/>
  <c r="N260" i="6"/>
  <c r="N259" i="6"/>
  <c r="N258" i="6"/>
  <c r="N257" i="6"/>
  <c r="N256" i="6"/>
  <c r="N255" i="6"/>
  <c r="N254" i="6"/>
  <c r="N253" i="6"/>
  <c r="N252" i="6"/>
  <c r="N251" i="6"/>
  <c r="N250" i="6"/>
  <c r="N249" i="6"/>
  <c r="N248" i="6"/>
  <c r="N247" i="6"/>
  <c r="N246" i="6"/>
  <c r="N245" i="6"/>
  <c r="N244" i="6"/>
  <c r="N243" i="6"/>
  <c r="N242" i="6"/>
  <c r="N241" i="6"/>
  <c r="N240" i="6"/>
  <c r="N239" i="6"/>
  <c r="N238" i="6"/>
  <c r="N237" i="6"/>
  <c r="N236" i="6"/>
  <c r="N235" i="6"/>
  <c r="N234" i="6"/>
  <c r="N233" i="6"/>
  <c r="N232" i="6"/>
  <c r="N231" i="6"/>
  <c r="N230" i="6"/>
  <c r="N229" i="6"/>
  <c r="N228" i="6"/>
  <c r="N227" i="6"/>
  <c r="N226" i="6"/>
  <c r="N225" i="6"/>
  <c r="N224" i="6"/>
  <c r="N223" i="6"/>
  <c r="N222" i="6"/>
  <c r="N221" i="6"/>
  <c r="N220" i="6"/>
  <c r="N219" i="6"/>
  <c r="N218" i="6"/>
  <c r="N217" i="6"/>
  <c r="N216" i="6"/>
  <c r="N215" i="6"/>
  <c r="N214" i="6"/>
  <c r="N213" i="6"/>
  <c r="N212" i="6"/>
  <c r="N211" i="6"/>
  <c r="N210" i="6"/>
  <c r="N209" i="6"/>
  <c r="N208" i="6"/>
  <c r="N207" i="6"/>
  <c r="N206" i="6"/>
  <c r="N205" i="6"/>
  <c r="N204" i="6"/>
  <c r="N203" i="6"/>
  <c r="N202" i="6"/>
  <c r="N201" i="6"/>
  <c r="N200" i="6"/>
  <c r="N199" i="6"/>
  <c r="N198" i="6"/>
  <c r="N197" i="6"/>
  <c r="N196" i="6"/>
  <c r="N195" i="6"/>
  <c r="N194" i="6"/>
  <c r="N193" i="6"/>
  <c r="N192" i="6"/>
  <c r="N191" i="6"/>
  <c r="N190" i="6"/>
  <c r="N189" i="6"/>
  <c r="N188" i="6"/>
  <c r="N187" i="6"/>
  <c r="N186" i="6"/>
  <c r="N185" i="6"/>
  <c r="N184" i="6"/>
  <c r="N183" i="6"/>
  <c r="N182" i="6"/>
  <c r="N181" i="6"/>
  <c r="N180" i="6"/>
  <c r="N179" i="6"/>
  <c r="N178" i="6"/>
  <c r="N177" i="6"/>
  <c r="N176" i="6"/>
  <c r="N175" i="6"/>
  <c r="N174" i="6"/>
  <c r="N173" i="6"/>
  <c r="N172" i="6"/>
  <c r="N171" i="6"/>
  <c r="N170" i="6"/>
  <c r="N169" i="6"/>
  <c r="N168" i="6"/>
  <c r="N167" i="6"/>
  <c r="N166" i="6"/>
  <c r="N165" i="6"/>
  <c r="N164" i="6"/>
  <c r="N163" i="6"/>
  <c r="N162" i="6"/>
  <c r="N161" i="6"/>
  <c r="N160" i="6"/>
  <c r="N159" i="6"/>
  <c r="N158" i="6"/>
  <c r="N157" i="6"/>
  <c r="N156" i="6"/>
  <c r="N155" i="6"/>
  <c r="N154" i="6"/>
  <c r="N153" i="6"/>
  <c r="N152" i="6"/>
  <c r="N151" i="6"/>
  <c r="N150" i="6"/>
  <c r="N149" i="6"/>
  <c r="N148" i="6"/>
  <c r="N147" i="6"/>
  <c r="N146" i="6"/>
  <c r="N145" i="6"/>
  <c r="N144" i="6"/>
  <c r="N143" i="6"/>
  <c r="N142" i="6"/>
  <c r="N141" i="6"/>
  <c r="N140" i="6"/>
  <c r="N139" i="6"/>
  <c r="N138" i="6"/>
  <c r="N137" i="6"/>
  <c r="N136" i="6"/>
  <c r="N135" i="6"/>
  <c r="N134" i="6"/>
  <c r="N133" i="6"/>
  <c r="N132" i="6"/>
  <c r="N131" i="6"/>
  <c r="N130" i="6"/>
  <c r="N129" i="6"/>
  <c r="N128" i="6"/>
  <c r="N127" i="6"/>
  <c r="N126" i="6"/>
  <c r="N125" i="6"/>
  <c r="N124" i="6"/>
  <c r="N123" i="6"/>
  <c r="N122" i="6"/>
  <c r="N121" i="6"/>
  <c r="N120" i="6"/>
  <c r="N119" i="6"/>
  <c r="N118" i="6"/>
  <c r="N117" i="6"/>
  <c r="N116" i="6"/>
  <c r="N115" i="6"/>
  <c r="N114" i="6"/>
  <c r="N113" i="6"/>
  <c r="N112" i="6"/>
  <c r="N111" i="6"/>
  <c r="N110" i="6"/>
  <c r="N109" i="6"/>
  <c r="N108" i="6"/>
  <c r="N107" i="6"/>
  <c r="N106" i="6"/>
  <c r="N105" i="6"/>
  <c r="N104" i="6"/>
  <c r="N103" i="6"/>
  <c r="N102" i="6"/>
  <c r="N101" i="6"/>
  <c r="N100" i="6"/>
  <c r="N99" i="6"/>
  <c r="N98" i="6"/>
  <c r="N97" i="6"/>
  <c r="N96" i="6"/>
  <c r="N95" i="6"/>
  <c r="N94" i="6"/>
  <c r="N93" i="6"/>
  <c r="N92" i="6"/>
  <c r="N91" i="6"/>
  <c r="N90" i="6"/>
  <c r="N89" i="6"/>
  <c r="N88" i="6"/>
  <c r="N87" i="6"/>
  <c r="N86" i="6"/>
  <c r="N85" i="6"/>
  <c r="N84" i="6"/>
  <c r="N83" i="6"/>
  <c r="N82" i="6"/>
  <c r="N81" i="6"/>
  <c r="N80" i="6"/>
  <c r="N79" i="6"/>
  <c r="N78" i="6"/>
  <c r="N77" i="6"/>
  <c r="N76" i="6"/>
  <c r="N75" i="6"/>
  <c r="N74" i="6"/>
  <c r="N73" i="6"/>
  <c r="N72" i="6"/>
  <c r="N71" i="6"/>
  <c r="N70" i="6"/>
  <c r="N69" i="6"/>
  <c r="N68" i="6"/>
  <c r="N67" i="6"/>
  <c r="N66" i="6"/>
  <c r="N65" i="6"/>
  <c r="N64" i="6"/>
  <c r="N63" i="6"/>
  <c r="N62" i="6"/>
  <c r="N61" i="6"/>
  <c r="N60" i="6"/>
  <c r="N59" i="6"/>
  <c r="N58" i="6"/>
  <c r="N57" i="6"/>
  <c r="N56" i="6"/>
  <c r="N55" i="6"/>
  <c r="N54" i="6"/>
  <c r="N53" i="6"/>
  <c r="N52" i="6"/>
  <c r="N51" i="6"/>
  <c r="N50" i="6"/>
  <c r="N49" i="6"/>
  <c r="N48" i="6"/>
  <c r="N47" i="6"/>
  <c r="N46" i="6"/>
  <c r="N45" i="6"/>
  <c r="N44" i="6"/>
  <c r="N43" i="6"/>
  <c r="N42" i="6"/>
  <c r="N41" i="6"/>
  <c r="N40" i="6"/>
  <c r="N39" i="6"/>
  <c r="N38" i="6"/>
  <c r="N37" i="6"/>
  <c r="N36" i="6"/>
  <c r="N35" i="6"/>
  <c r="N34" i="6"/>
  <c r="N33" i="6"/>
  <c r="N32" i="6"/>
  <c r="N31" i="6"/>
  <c r="N30" i="6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N7" i="6"/>
  <c r="N6" i="6"/>
  <c r="N5" i="6"/>
  <c r="N4" i="6"/>
  <c r="N3" i="6"/>
  <c r="M497" i="6"/>
  <c r="M496" i="6"/>
  <c r="M495" i="6"/>
  <c r="M494" i="6"/>
  <c r="M493" i="6"/>
  <c r="M492" i="6"/>
  <c r="M491" i="6"/>
  <c r="M490" i="6"/>
  <c r="M489" i="6"/>
  <c r="M488" i="6"/>
  <c r="M487" i="6"/>
  <c r="M486" i="6"/>
  <c r="M485" i="6"/>
  <c r="M484" i="6"/>
  <c r="M483" i="6"/>
  <c r="M482" i="6"/>
  <c r="M481" i="6"/>
  <c r="M480" i="6"/>
  <c r="M479" i="6"/>
  <c r="M478" i="6"/>
  <c r="M477" i="6"/>
  <c r="M476" i="6"/>
  <c r="M475" i="6"/>
  <c r="M474" i="6"/>
  <c r="M473" i="6"/>
  <c r="M472" i="6"/>
  <c r="M471" i="6"/>
  <c r="M470" i="6"/>
  <c r="M469" i="6"/>
  <c r="M468" i="6"/>
  <c r="M467" i="6"/>
  <c r="M466" i="6"/>
  <c r="M465" i="6"/>
  <c r="M464" i="6"/>
  <c r="M463" i="6"/>
  <c r="M462" i="6"/>
  <c r="M461" i="6"/>
  <c r="M460" i="6"/>
  <c r="M459" i="6"/>
  <c r="M458" i="6"/>
  <c r="M457" i="6"/>
  <c r="M456" i="6"/>
  <c r="M455" i="6"/>
  <c r="M454" i="6"/>
  <c r="M453" i="6"/>
  <c r="M452" i="6"/>
  <c r="M451" i="6"/>
  <c r="M450" i="6"/>
  <c r="M449" i="6"/>
  <c r="M448" i="6"/>
  <c r="M447" i="6"/>
  <c r="M446" i="6"/>
  <c r="M445" i="6"/>
  <c r="M444" i="6"/>
  <c r="M443" i="6"/>
  <c r="M442" i="6"/>
  <c r="M441" i="6"/>
  <c r="M440" i="6"/>
  <c r="M439" i="6"/>
  <c r="M438" i="6"/>
  <c r="M437" i="6"/>
  <c r="M436" i="6"/>
  <c r="M435" i="6"/>
  <c r="M434" i="6"/>
  <c r="M433" i="6"/>
  <c r="M432" i="6"/>
  <c r="M431" i="6"/>
  <c r="M430" i="6"/>
  <c r="M429" i="6"/>
  <c r="M428" i="6"/>
  <c r="M427" i="6"/>
  <c r="M426" i="6"/>
  <c r="M425" i="6"/>
  <c r="M424" i="6"/>
  <c r="M423" i="6"/>
  <c r="M422" i="6"/>
  <c r="M421" i="6"/>
  <c r="M420" i="6"/>
  <c r="M419" i="6"/>
  <c r="M418" i="6"/>
  <c r="M417" i="6"/>
  <c r="M416" i="6"/>
  <c r="M415" i="6"/>
  <c r="M414" i="6"/>
  <c r="M413" i="6"/>
  <c r="M412" i="6"/>
  <c r="M411" i="6"/>
  <c r="M410" i="6"/>
  <c r="M409" i="6"/>
  <c r="M408" i="6"/>
  <c r="M407" i="6"/>
  <c r="M406" i="6"/>
  <c r="M405" i="6"/>
  <c r="M404" i="6"/>
  <c r="M403" i="6"/>
  <c r="M402" i="6"/>
  <c r="M401" i="6"/>
  <c r="M400" i="6"/>
  <c r="M399" i="6"/>
  <c r="M398" i="6"/>
  <c r="M397" i="6"/>
  <c r="M396" i="6"/>
  <c r="M395" i="6"/>
  <c r="M394" i="6"/>
  <c r="M393" i="6"/>
  <c r="M392" i="6"/>
  <c r="M391" i="6"/>
  <c r="M390" i="6"/>
  <c r="M389" i="6"/>
  <c r="M388" i="6"/>
  <c r="M387" i="6"/>
  <c r="M386" i="6"/>
  <c r="M385" i="6"/>
  <c r="M384" i="6"/>
  <c r="M383" i="6"/>
  <c r="M382" i="6"/>
  <c r="M381" i="6"/>
  <c r="M380" i="6"/>
  <c r="M379" i="6"/>
  <c r="M378" i="6"/>
  <c r="M377" i="6"/>
  <c r="M376" i="6"/>
  <c r="M375" i="6"/>
  <c r="M374" i="6"/>
  <c r="M373" i="6"/>
  <c r="M372" i="6"/>
  <c r="M371" i="6"/>
  <c r="M370" i="6"/>
  <c r="M369" i="6"/>
  <c r="M368" i="6"/>
  <c r="M367" i="6"/>
  <c r="M366" i="6"/>
  <c r="M365" i="6"/>
  <c r="M364" i="6"/>
  <c r="M363" i="6"/>
  <c r="M362" i="6"/>
  <c r="M361" i="6"/>
  <c r="M360" i="6"/>
  <c r="M359" i="6"/>
  <c r="M358" i="6"/>
  <c r="M357" i="6"/>
  <c r="M356" i="6"/>
  <c r="M355" i="6"/>
  <c r="M354" i="6"/>
  <c r="M353" i="6"/>
  <c r="M352" i="6"/>
  <c r="M351" i="6"/>
  <c r="M350" i="6"/>
  <c r="M349" i="6"/>
  <c r="M348" i="6"/>
  <c r="M347" i="6"/>
  <c r="M346" i="6"/>
  <c r="M345" i="6"/>
  <c r="M344" i="6"/>
  <c r="M343" i="6"/>
  <c r="M342" i="6"/>
  <c r="M341" i="6"/>
  <c r="M340" i="6"/>
  <c r="M339" i="6"/>
  <c r="M338" i="6"/>
  <c r="M337" i="6"/>
  <c r="M336" i="6"/>
  <c r="M335" i="6"/>
  <c r="M334" i="6"/>
  <c r="M333" i="6"/>
  <c r="M332" i="6"/>
  <c r="M331" i="6"/>
  <c r="M330" i="6"/>
  <c r="M329" i="6"/>
  <c r="M328" i="6"/>
  <c r="M327" i="6"/>
  <c r="M326" i="6"/>
  <c r="M325" i="6"/>
  <c r="M324" i="6"/>
  <c r="M323" i="6"/>
  <c r="M322" i="6"/>
  <c r="M321" i="6"/>
  <c r="M320" i="6"/>
  <c r="M319" i="6"/>
  <c r="M318" i="6"/>
  <c r="M317" i="6"/>
  <c r="M316" i="6"/>
  <c r="M315" i="6"/>
  <c r="M314" i="6"/>
  <c r="M313" i="6"/>
  <c r="M312" i="6"/>
  <c r="M311" i="6"/>
  <c r="M310" i="6"/>
  <c r="M309" i="6"/>
  <c r="M308" i="6"/>
  <c r="M307" i="6"/>
  <c r="M306" i="6"/>
  <c r="M305" i="6"/>
  <c r="M304" i="6"/>
  <c r="M303" i="6"/>
  <c r="M302" i="6"/>
  <c r="M301" i="6"/>
  <c r="M300" i="6"/>
  <c r="M299" i="6"/>
  <c r="M298" i="6"/>
  <c r="M297" i="6"/>
  <c r="M296" i="6"/>
  <c r="M295" i="6"/>
  <c r="M294" i="6"/>
  <c r="M293" i="6"/>
  <c r="M292" i="6"/>
  <c r="M291" i="6"/>
  <c r="M290" i="6"/>
  <c r="M289" i="6"/>
  <c r="M288" i="6"/>
  <c r="M287" i="6"/>
  <c r="M286" i="6"/>
  <c r="M285" i="6"/>
  <c r="M284" i="6"/>
  <c r="M283" i="6"/>
  <c r="M282" i="6"/>
  <c r="M281" i="6"/>
  <c r="M280" i="6"/>
  <c r="M279" i="6"/>
  <c r="M278" i="6"/>
  <c r="M277" i="6"/>
  <c r="M276" i="6"/>
  <c r="M275" i="6"/>
  <c r="M274" i="6"/>
  <c r="M273" i="6"/>
  <c r="M272" i="6"/>
  <c r="M271" i="6"/>
  <c r="M270" i="6"/>
  <c r="M269" i="6"/>
  <c r="M268" i="6"/>
  <c r="M267" i="6"/>
  <c r="M266" i="6"/>
  <c r="M265" i="6"/>
  <c r="M264" i="6"/>
  <c r="M263" i="6"/>
  <c r="M262" i="6"/>
  <c r="M261" i="6"/>
  <c r="M260" i="6"/>
  <c r="M259" i="6"/>
  <c r="M258" i="6"/>
  <c r="M257" i="6"/>
  <c r="M256" i="6"/>
  <c r="M255" i="6"/>
  <c r="M254" i="6"/>
  <c r="M253" i="6"/>
  <c r="M252" i="6"/>
  <c r="M251" i="6"/>
  <c r="M250" i="6"/>
  <c r="M249" i="6"/>
  <c r="M248" i="6"/>
  <c r="M247" i="6"/>
  <c r="M246" i="6"/>
  <c r="M245" i="6"/>
  <c r="M244" i="6"/>
  <c r="M243" i="6"/>
  <c r="M242" i="6"/>
  <c r="M241" i="6"/>
  <c r="M240" i="6"/>
  <c r="M239" i="6"/>
  <c r="M238" i="6"/>
  <c r="M237" i="6"/>
  <c r="M236" i="6"/>
  <c r="M235" i="6"/>
  <c r="M234" i="6"/>
  <c r="M233" i="6"/>
  <c r="M232" i="6"/>
  <c r="M231" i="6"/>
  <c r="M230" i="6"/>
  <c r="M229" i="6"/>
  <c r="M228" i="6"/>
  <c r="M227" i="6"/>
  <c r="M226" i="6"/>
  <c r="M225" i="6"/>
  <c r="M224" i="6"/>
  <c r="M223" i="6"/>
  <c r="M222" i="6"/>
  <c r="M221" i="6"/>
  <c r="M220" i="6"/>
  <c r="M219" i="6"/>
  <c r="M218" i="6"/>
  <c r="M217" i="6"/>
  <c r="M216" i="6"/>
  <c r="M215" i="6"/>
  <c r="M214" i="6"/>
  <c r="M213" i="6"/>
  <c r="M212" i="6"/>
  <c r="M211" i="6"/>
  <c r="M210" i="6"/>
  <c r="M209" i="6"/>
  <c r="M208" i="6"/>
  <c r="M207" i="6"/>
  <c r="M206" i="6"/>
  <c r="M205" i="6"/>
  <c r="M204" i="6"/>
  <c r="M203" i="6"/>
  <c r="M202" i="6"/>
  <c r="M201" i="6"/>
  <c r="M200" i="6"/>
  <c r="M199" i="6"/>
  <c r="M198" i="6"/>
  <c r="M197" i="6"/>
  <c r="M196" i="6"/>
  <c r="M195" i="6"/>
  <c r="M194" i="6"/>
  <c r="M193" i="6"/>
  <c r="M192" i="6"/>
  <c r="M191" i="6"/>
  <c r="M190" i="6"/>
  <c r="M189" i="6"/>
  <c r="M188" i="6"/>
  <c r="M187" i="6"/>
  <c r="M186" i="6"/>
  <c r="M185" i="6"/>
  <c r="M184" i="6"/>
  <c r="M183" i="6"/>
  <c r="M182" i="6"/>
  <c r="M181" i="6"/>
  <c r="M180" i="6"/>
  <c r="M179" i="6"/>
  <c r="M178" i="6"/>
  <c r="M177" i="6"/>
  <c r="M176" i="6"/>
  <c r="M175" i="6"/>
  <c r="M174" i="6"/>
  <c r="M173" i="6"/>
  <c r="M172" i="6"/>
  <c r="M171" i="6"/>
  <c r="M170" i="6"/>
  <c r="M169" i="6"/>
  <c r="M168" i="6"/>
  <c r="M167" i="6"/>
  <c r="M166" i="6"/>
  <c r="M165" i="6"/>
  <c r="M164" i="6"/>
  <c r="M163" i="6"/>
  <c r="M162" i="6"/>
  <c r="M161" i="6"/>
  <c r="M160" i="6"/>
  <c r="M159" i="6"/>
  <c r="M158" i="6"/>
  <c r="M157" i="6"/>
  <c r="M156" i="6"/>
  <c r="M155" i="6"/>
  <c r="M154" i="6"/>
  <c r="M153" i="6"/>
  <c r="M152" i="6"/>
  <c r="M151" i="6"/>
  <c r="M150" i="6"/>
  <c r="M149" i="6"/>
  <c r="M148" i="6"/>
  <c r="M147" i="6"/>
  <c r="M146" i="6"/>
  <c r="M145" i="6"/>
  <c r="M144" i="6"/>
  <c r="M143" i="6"/>
  <c r="M142" i="6"/>
  <c r="M141" i="6"/>
  <c r="M140" i="6"/>
  <c r="M139" i="6"/>
  <c r="M138" i="6"/>
  <c r="M137" i="6"/>
  <c r="M136" i="6"/>
  <c r="M135" i="6"/>
  <c r="M134" i="6"/>
  <c r="M133" i="6"/>
  <c r="M132" i="6"/>
  <c r="M131" i="6"/>
  <c r="M130" i="6"/>
  <c r="M129" i="6"/>
  <c r="M128" i="6"/>
  <c r="M127" i="6"/>
  <c r="M126" i="6"/>
  <c r="M125" i="6"/>
  <c r="M124" i="6"/>
  <c r="M123" i="6"/>
  <c r="M122" i="6"/>
  <c r="M121" i="6"/>
  <c r="M120" i="6"/>
  <c r="M119" i="6"/>
  <c r="M118" i="6"/>
  <c r="M117" i="6"/>
  <c r="M116" i="6"/>
  <c r="M115" i="6"/>
  <c r="M114" i="6"/>
  <c r="M113" i="6"/>
  <c r="M112" i="6"/>
  <c r="M111" i="6"/>
  <c r="M110" i="6"/>
  <c r="M109" i="6"/>
  <c r="M108" i="6"/>
  <c r="M107" i="6"/>
  <c r="M106" i="6"/>
  <c r="M105" i="6"/>
  <c r="M104" i="6"/>
  <c r="M103" i="6"/>
  <c r="M102" i="6"/>
  <c r="M101" i="6"/>
  <c r="M100" i="6"/>
  <c r="M99" i="6"/>
  <c r="M98" i="6"/>
  <c r="M97" i="6"/>
  <c r="M96" i="6"/>
  <c r="M95" i="6"/>
  <c r="M94" i="6"/>
  <c r="M93" i="6"/>
  <c r="M92" i="6"/>
  <c r="M91" i="6"/>
  <c r="M90" i="6"/>
  <c r="M89" i="6"/>
  <c r="M88" i="6"/>
  <c r="M87" i="6"/>
  <c r="M86" i="6"/>
  <c r="M85" i="6"/>
  <c r="M84" i="6"/>
  <c r="M83" i="6"/>
  <c r="M82" i="6"/>
  <c r="M81" i="6"/>
  <c r="M80" i="6"/>
  <c r="M79" i="6"/>
  <c r="M78" i="6"/>
  <c r="M77" i="6"/>
  <c r="M76" i="6"/>
  <c r="M75" i="6"/>
  <c r="M74" i="6"/>
  <c r="M73" i="6"/>
  <c r="M72" i="6"/>
  <c r="M71" i="6"/>
  <c r="M70" i="6"/>
  <c r="M69" i="6"/>
  <c r="M68" i="6"/>
  <c r="M67" i="6"/>
  <c r="M66" i="6"/>
  <c r="M65" i="6"/>
  <c r="M64" i="6"/>
  <c r="M63" i="6"/>
  <c r="M62" i="6"/>
  <c r="M61" i="6"/>
  <c r="M60" i="6"/>
  <c r="M59" i="6"/>
  <c r="M58" i="6"/>
  <c r="M57" i="6"/>
  <c r="M56" i="6"/>
  <c r="M55" i="6"/>
  <c r="M54" i="6"/>
  <c r="M53" i="6"/>
  <c r="M52" i="6"/>
  <c r="M51" i="6"/>
  <c r="M50" i="6"/>
  <c r="M49" i="6"/>
  <c r="M48" i="6"/>
  <c r="M47" i="6"/>
  <c r="M46" i="6"/>
  <c r="M45" i="6"/>
  <c r="M44" i="6"/>
  <c r="M43" i="6"/>
  <c r="M42" i="6"/>
  <c r="M41" i="6"/>
  <c r="M40" i="6"/>
  <c r="M39" i="6"/>
  <c r="M38" i="6"/>
  <c r="M37" i="6"/>
  <c r="M36" i="6"/>
  <c r="M35" i="6"/>
  <c r="M34" i="6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M4" i="6"/>
  <c r="M3" i="6"/>
  <c r="L497" i="6"/>
  <c r="L496" i="6"/>
  <c r="L495" i="6"/>
  <c r="L494" i="6"/>
  <c r="L493" i="6"/>
  <c r="L492" i="6"/>
  <c r="L491" i="6"/>
  <c r="L490" i="6"/>
  <c r="L489" i="6"/>
  <c r="L488" i="6"/>
  <c r="L487" i="6"/>
  <c r="L486" i="6"/>
  <c r="L485" i="6"/>
  <c r="L484" i="6"/>
  <c r="L483" i="6"/>
  <c r="L482" i="6"/>
  <c r="L481" i="6"/>
  <c r="L480" i="6"/>
  <c r="L479" i="6"/>
  <c r="L478" i="6"/>
  <c r="L477" i="6"/>
  <c r="L476" i="6"/>
  <c r="L475" i="6"/>
  <c r="L474" i="6"/>
  <c r="L473" i="6"/>
  <c r="L472" i="6"/>
  <c r="L471" i="6"/>
  <c r="L470" i="6"/>
  <c r="L469" i="6"/>
  <c r="L468" i="6"/>
  <c r="L467" i="6"/>
  <c r="L466" i="6"/>
  <c r="L465" i="6"/>
  <c r="L464" i="6"/>
  <c r="L463" i="6"/>
  <c r="L462" i="6"/>
  <c r="L461" i="6"/>
  <c r="L460" i="6"/>
  <c r="L459" i="6"/>
  <c r="L458" i="6"/>
  <c r="L457" i="6"/>
  <c r="L456" i="6"/>
  <c r="L455" i="6"/>
  <c r="L454" i="6"/>
  <c r="L453" i="6"/>
  <c r="L452" i="6"/>
  <c r="L451" i="6"/>
  <c r="L450" i="6"/>
  <c r="L449" i="6"/>
  <c r="L448" i="6"/>
  <c r="L447" i="6"/>
  <c r="L446" i="6"/>
  <c r="L445" i="6"/>
  <c r="L444" i="6"/>
  <c r="L443" i="6"/>
  <c r="L442" i="6"/>
  <c r="L441" i="6"/>
  <c r="L440" i="6"/>
  <c r="L439" i="6"/>
  <c r="L438" i="6"/>
  <c r="L437" i="6"/>
  <c r="L436" i="6"/>
  <c r="L435" i="6"/>
  <c r="L434" i="6"/>
  <c r="L433" i="6"/>
  <c r="L432" i="6"/>
  <c r="L431" i="6"/>
  <c r="L430" i="6"/>
  <c r="L429" i="6"/>
  <c r="L428" i="6"/>
  <c r="L427" i="6"/>
  <c r="L426" i="6"/>
  <c r="L425" i="6"/>
  <c r="L424" i="6"/>
  <c r="L423" i="6"/>
  <c r="L422" i="6"/>
  <c r="L421" i="6"/>
  <c r="L420" i="6"/>
  <c r="L419" i="6"/>
  <c r="L418" i="6"/>
  <c r="L417" i="6"/>
  <c r="L416" i="6"/>
  <c r="L415" i="6"/>
  <c r="L414" i="6"/>
  <c r="L413" i="6"/>
  <c r="L412" i="6"/>
  <c r="L411" i="6"/>
  <c r="L410" i="6"/>
  <c r="L409" i="6"/>
  <c r="L408" i="6"/>
  <c r="L407" i="6"/>
  <c r="L406" i="6"/>
  <c r="L405" i="6"/>
  <c r="L404" i="6"/>
  <c r="L403" i="6"/>
  <c r="L402" i="6"/>
  <c r="L401" i="6"/>
  <c r="L400" i="6"/>
  <c r="L399" i="6"/>
  <c r="L398" i="6"/>
  <c r="L397" i="6"/>
  <c r="L396" i="6"/>
  <c r="L395" i="6"/>
  <c r="L394" i="6"/>
  <c r="L393" i="6"/>
  <c r="L392" i="6"/>
  <c r="L391" i="6"/>
  <c r="L390" i="6"/>
  <c r="L389" i="6"/>
  <c r="L388" i="6"/>
  <c r="L387" i="6"/>
  <c r="L386" i="6"/>
  <c r="L385" i="6"/>
  <c r="L384" i="6"/>
  <c r="L383" i="6"/>
  <c r="L382" i="6"/>
  <c r="L381" i="6"/>
  <c r="L380" i="6"/>
  <c r="L379" i="6"/>
  <c r="L378" i="6"/>
  <c r="L377" i="6"/>
  <c r="L376" i="6"/>
  <c r="L375" i="6"/>
  <c r="L374" i="6"/>
  <c r="L373" i="6"/>
  <c r="L372" i="6"/>
  <c r="L371" i="6"/>
  <c r="L370" i="6"/>
  <c r="L369" i="6"/>
  <c r="L368" i="6"/>
  <c r="L367" i="6"/>
  <c r="L366" i="6"/>
  <c r="L365" i="6"/>
  <c r="L364" i="6"/>
  <c r="L363" i="6"/>
  <c r="L362" i="6"/>
  <c r="L361" i="6"/>
  <c r="L360" i="6"/>
  <c r="L359" i="6"/>
  <c r="L358" i="6"/>
  <c r="L357" i="6"/>
  <c r="L356" i="6"/>
  <c r="L355" i="6"/>
  <c r="L354" i="6"/>
  <c r="L353" i="6"/>
  <c r="L352" i="6"/>
  <c r="L351" i="6"/>
  <c r="L350" i="6"/>
  <c r="L349" i="6"/>
  <c r="L348" i="6"/>
  <c r="L347" i="6"/>
  <c r="L346" i="6"/>
  <c r="L345" i="6"/>
  <c r="L344" i="6"/>
  <c r="L343" i="6"/>
  <c r="L342" i="6"/>
  <c r="L341" i="6"/>
  <c r="L340" i="6"/>
  <c r="L339" i="6"/>
  <c r="L338" i="6"/>
  <c r="L337" i="6"/>
  <c r="L336" i="6"/>
  <c r="L335" i="6"/>
  <c r="L334" i="6"/>
  <c r="L333" i="6"/>
  <c r="L332" i="6"/>
  <c r="L331" i="6"/>
  <c r="L330" i="6"/>
  <c r="L329" i="6"/>
  <c r="L328" i="6"/>
  <c r="L327" i="6"/>
  <c r="L326" i="6"/>
  <c r="L325" i="6"/>
  <c r="L324" i="6"/>
  <c r="L323" i="6"/>
  <c r="L322" i="6"/>
  <c r="L321" i="6"/>
  <c r="L320" i="6"/>
  <c r="L319" i="6"/>
  <c r="L318" i="6"/>
  <c r="L317" i="6"/>
  <c r="L316" i="6"/>
  <c r="L315" i="6"/>
  <c r="L314" i="6"/>
  <c r="L313" i="6"/>
  <c r="L312" i="6"/>
  <c r="L311" i="6"/>
  <c r="L310" i="6"/>
  <c r="L309" i="6"/>
  <c r="L308" i="6"/>
  <c r="L307" i="6"/>
  <c r="L306" i="6"/>
  <c r="L305" i="6"/>
  <c r="L304" i="6"/>
  <c r="L303" i="6"/>
  <c r="L302" i="6"/>
  <c r="L301" i="6"/>
  <c r="L300" i="6"/>
  <c r="L299" i="6"/>
  <c r="L298" i="6"/>
  <c r="L297" i="6"/>
  <c r="L296" i="6"/>
  <c r="L295" i="6"/>
  <c r="L294" i="6"/>
  <c r="L293" i="6"/>
  <c r="L292" i="6"/>
  <c r="L291" i="6"/>
  <c r="L290" i="6"/>
  <c r="L289" i="6"/>
  <c r="L288" i="6"/>
  <c r="L287" i="6"/>
  <c r="L286" i="6"/>
  <c r="L285" i="6"/>
  <c r="L284" i="6"/>
  <c r="L283" i="6"/>
  <c r="L282" i="6"/>
  <c r="L281" i="6"/>
  <c r="L280" i="6"/>
  <c r="L279" i="6"/>
  <c r="L278" i="6"/>
  <c r="L277" i="6"/>
  <c r="L276" i="6"/>
  <c r="L275" i="6"/>
  <c r="L274" i="6"/>
  <c r="L273" i="6"/>
  <c r="L272" i="6"/>
  <c r="L271" i="6"/>
  <c r="L270" i="6"/>
  <c r="L269" i="6"/>
  <c r="L268" i="6"/>
  <c r="L267" i="6"/>
  <c r="L266" i="6"/>
  <c r="L265" i="6"/>
  <c r="L264" i="6"/>
  <c r="L263" i="6"/>
  <c r="L262" i="6"/>
  <c r="L261" i="6"/>
  <c r="L260" i="6"/>
  <c r="L259" i="6"/>
  <c r="L258" i="6"/>
  <c r="L257" i="6"/>
  <c r="L256" i="6"/>
  <c r="L255" i="6"/>
  <c r="L254" i="6"/>
  <c r="L253" i="6"/>
  <c r="L252" i="6"/>
  <c r="L251" i="6"/>
  <c r="L250" i="6"/>
  <c r="L249" i="6"/>
  <c r="L248" i="6"/>
  <c r="L247" i="6"/>
  <c r="L246" i="6"/>
  <c r="L245" i="6"/>
  <c r="L244" i="6"/>
  <c r="L243" i="6"/>
  <c r="L242" i="6"/>
  <c r="L241" i="6"/>
  <c r="L240" i="6"/>
  <c r="L239" i="6"/>
  <c r="L238" i="6"/>
  <c r="L237" i="6"/>
  <c r="L236" i="6"/>
  <c r="L235" i="6"/>
  <c r="L234" i="6"/>
  <c r="L233" i="6"/>
  <c r="L232" i="6"/>
  <c r="L231" i="6"/>
  <c r="L230" i="6"/>
  <c r="L229" i="6"/>
  <c r="L228" i="6"/>
  <c r="L227" i="6"/>
  <c r="L226" i="6"/>
  <c r="L225" i="6"/>
  <c r="L224" i="6"/>
  <c r="L223" i="6"/>
  <c r="L222" i="6"/>
  <c r="L221" i="6"/>
  <c r="L220" i="6"/>
  <c r="L219" i="6"/>
  <c r="L218" i="6"/>
  <c r="L217" i="6"/>
  <c r="L216" i="6"/>
  <c r="L215" i="6"/>
  <c r="L214" i="6"/>
  <c r="L213" i="6"/>
  <c r="L212" i="6"/>
  <c r="L211" i="6"/>
  <c r="L210" i="6"/>
  <c r="L209" i="6"/>
  <c r="L208" i="6"/>
  <c r="L207" i="6"/>
  <c r="L206" i="6"/>
  <c r="L205" i="6"/>
  <c r="L204" i="6"/>
  <c r="L203" i="6"/>
  <c r="L202" i="6"/>
  <c r="L201" i="6"/>
  <c r="L200" i="6"/>
  <c r="L199" i="6"/>
  <c r="L198" i="6"/>
  <c r="L197" i="6"/>
  <c r="L196" i="6"/>
  <c r="L195" i="6"/>
  <c r="L194" i="6"/>
  <c r="L193" i="6"/>
  <c r="L192" i="6"/>
  <c r="L191" i="6"/>
  <c r="L190" i="6"/>
  <c r="L189" i="6"/>
  <c r="L188" i="6"/>
  <c r="L187" i="6"/>
  <c r="L186" i="6"/>
  <c r="L185" i="6"/>
  <c r="L184" i="6"/>
  <c r="L183" i="6"/>
  <c r="L182" i="6"/>
  <c r="L181" i="6"/>
  <c r="L180" i="6"/>
  <c r="L179" i="6"/>
  <c r="L178" i="6"/>
  <c r="L177" i="6"/>
  <c r="L176" i="6"/>
  <c r="L175" i="6"/>
  <c r="L174" i="6"/>
  <c r="L173" i="6"/>
  <c r="L172" i="6"/>
  <c r="L171" i="6"/>
  <c r="L170" i="6"/>
  <c r="L169" i="6"/>
  <c r="L168" i="6"/>
  <c r="L167" i="6"/>
  <c r="L166" i="6"/>
  <c r="L165" i="6"/>
  <c r="L164" i="6"/>
  <c r="L163" i="6"/>
  <c r="L162" i="6"/>
  <c r="L161" i="6"/>
  <c r="L160" i="6"/>
  <c r="L159" i="6"/>
  <c r="L158" i="6"/>
  <c r="L157" i="6"/>
  <c r="L156" i="6"/>
  <c r="L155" i="6"/>
  <c r="L154" i="6"/>
  <c r="L153" i="6"/>
  <c r="L152" i="6"/>
  <c r="L151" i="6"/>
  <c r="L150" i="6"/>
  <c r="L149" i="6"/>
  <c r="L148" i="6"/>
  <c r="L147" i="6"/>
  <c r="L146" i="6"/>
  <c r="L145" i="6"/>
  <c r="L144" i="6"/>
  <c r="L143" i="6"/>
  <c r="L142" i="6"/>
  <c r="L141" i="6"/>
  <c r="L140" i="6"/>
  <c r="L139" i="6"/>
  <c r="L138" i="6"/>
  <c r="L137" i="6"/>
  <c r="L136" i="6"/>
  <c r="L135" i="6"/>
  <c r="L134" i="6"/>
  <c r="L133" i="6"/>
  <c r="L132" i="6"/>
  <c r="L131" i="6"/>
  <c r="L130" i="6"/>
  <c r="L129" i="6"/>
  <c r="L128" i="6"/>
  <c r="L127" i="6"/>
  <c r="L126" i="6"/>
  <c r="L125" i="6"/>
  <c r="L124" i="6"/>
  <c r="L123" i="6"/>
  <c r="L122" i="6"/>
  <c r="L121" i="6"/>
  <c r="L120" i="6"/>
  <c r="L119" i="6"/>
  <c r="L118" i="6"/>
  <c r="L117" i="6"/>
  <c r="L116" i="6"/>
  <c r="L115" i="6"/>
  <c r="L114" i="6"/>
  <c r="L113" i="6"/>
  <c r="L112" i="6"/>
  <c r="L111" i="6"/>
  <c r="L110" i="6"/>
  <c r="L109" i="6"/>
  <c r="L108" i="6"/>
  <c r="L107" i="6"/>
  <c r="L106" i="6"/>
  <c r="L105" i="6"/>
  <c r="L104" i="6"/>
  <c r="L103" i="6"/>
  <c r="L102" i="6"/>
  <c r="L101" i="6"/>
  <c r="L100" i="6"/>
  <c r="L99" i="6"/>
  <c r="L98" i="6"/>
  <c r="L97" i="6"/>
  <c r="L96" i="6"/>
  <c r="L95" i="6"/>
  <c r="L94" i="6"/>
  <c r="L93" i="6"/>
  <c r="L92" i="6"/>
  <c r="L91" i="6"/>
  <c r="L90" i="6"/>
  <c r="L89" i="6"/>
  <c r="L88" i="6"/>
  <c r="L87" i="6"/>
  <c r="L86" i="6"/>
  <c r="L85" i="6"/>
  <c r="L84" i="6"/>
  <c r="L83" i="6"/>
  <c r="L82" i="6"/>
  <c r="L81" i="6"/>
  <c r="L80" i="6"/>
  <c r="L79" i="6"/>
  <c r="L78" i="6"/>
  <c r="L77" i="6"/>
  <c r="L76" i="6"/>
  <c r="L75" i="6"/>
  <c r="L74" i="6"/>
  <c r="L73" i="6"/>
  <c r="L72" i="6"/>
  <c r="L71" i="6"/>
  <c r="L70" i="6"/>
  <c r="L69" i="6"/>
  <c r="L68" i="6"/>
  <c r="L67" i="6"/>
  <c r="L66" i="6"/>
  <c r="L65" i="6"/>
  <c r="L64" i="6"/>
  <c r="L63" i="6"/>
  <c r="L62" i="6"/>
  <c r="L61" i="6"/>
  <c r="L60" i="6"/>
  <c r="L59" i="6"/>
  <c r="L58" i="6"/>
  <c r="L57" i="6"/>
  <c r="L56" i="6"/>
  <c r="L55" i="6"/>
  <c r="L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L6" i="6"/>
  <c r="L5" i="6"/>
  <c r="L4" i="6"/>
  <c r="L3" i="6"/>
  <c r="K497" i="6"/>
  <c r="K496" i="6"/>
  <c r="K495" i="6"/>
  <c r="K494" i="6"/>
  <c r="K493" i="6"/>
  <c r="K492" i="6"/>
  <c r="K491" i="6"/>
  <c r="K490" i="6"/>
  <c r="K489" i="6"/>
  <c r="K488" i="6"/>
  <c r="K487" i="6"/>
  <c r="K486" i="6"/>
  <c r="K485" i="6"/>
  <c r="K484" i="6"/>
  <c r="K483" i="6"/>
  <c r="K482" i="6"/>
  <c r="K481" i="6"/>
  <c r="K480" i="6"/>
  <c r="K479" i="6"/>
  <c r="K478" i="6"/>
  <c r="K477" i="6"/>
  <c r="K476" i="6"/>
  <c r="K475" i="6"/>
  <c r="K474" i="6"/>
  <c r="K473" i="6"/>
  <c r="K472" i="6"/>
  <c r="K471" i="6"/>
  <c r="K470" i="6"/>
  <c r="K469" i="6"/>
  <c r="K468" i="6"/>
  <c r="K467" i="6"/>
  <c r="K466" i="6"/>
  <c r="K465" i="6"/>
  <c r="K464" i="6"/>
  <c r="K463" i="6"/>
  <c r="K462" i="6"/>
  <c r="K461" i="6"/>
  <c r="K460" i="6"/>
  <c r="K459" i="6"/>
  <c r="K458" i="6"/>
  <c r="K457" i="6"/>
  <c r="K456" i="6"/>
  <c r="K455" i="6"/>
  <c r="K454" i="6"/>
  <c r="K453" i="6"/>
  <c r="K452" i="6"/>
  <c r="K451" i="6"/>
  <c r="K450" i="6"/>
  <c r="K449" i="6"/>
  <c r="K448" i="6"/>
  <c r="K447" i="6"/>
  <c r="K446" i="6"/>
  <c r="K445" i="6"/>
  <c r="K444" i="6"/>
  <c r="K443" i="6"/>
  <c r="K442" i="6"/>
  <c r="K441" i="6"/>
  <c r="K440" i="6"/>
  <c r="K439" i="6"/>
  <c r="K438" i="6"/>
  <c r="K437" i="6"/>
  <c r="K436" i="6"/>
  <c r="K435" i="6"/>
  <c r="K434" i="6"/>
  <c r="K433" i="6"/>
  <c r="K432" i="6"/>
  <c r="K431" i="6"/>
  <c r="K430" i="6"/>
  <c r="K429" i="6"/>
  <c r="K428" i="6"/>
  <c r="K427" i="6"/>
  <c r="K426" i="6"/>
  <c r="K425" i="6"/>
  <c r="K424" i="6"/>
  <c r="K423" i="6"/>
  <c r="K422" i="6"/>
  <c r="K421" i="6"/>
  <c r="K420" i="6"/>
  <c r="K419" i="6"/>
  <c r="K418" i="6"/>
  <c r="K417" i="6"/>
  <c r="K416" i="6"/>
  <c r="K415" i="6"/>
  <c r="K414" i="6"/>
  <c r="K413" i="6"/>
  <c r="K412" i="6"/>
  <c r="K411" i="6"/>
  <c r="K410" i="6"/>
  <c r="K409" i="6"/>
  <c r="K408" i="6"/>
  <c r="K407" i="6"/>
  <c r="K406" i="6"/>
  <c r="K405" i="6"/>
  <c r="K404" i="6"/>
  <c r="K403" i="6"/>
  <c r="K402" i="6"/>
  <c r="K401" i="6"/>
  <c r="K400" i="6"/>
  <c r="K399" i="6"/>
  <c r="K398" i="6"/>
  <c r="K397" i="6"/>
  <c r="K396" i="6"/>
  <c r="K395" i="6"/>
  <c r="K394" i="6"/>
  <c r="K393" i="6"/>
  <c r="K392" i="6"/>
  <c r="K391" i="6"/>
  <c r="K390" i="6"/>
  <c r="K389" i="6"/>
  <c r="K388" i="6"/>
  <c r="K387" i="6"/>
  <c r="K386" i="6"/>
  <c r="K385" i="6"/>
  <c r="K384" i="6"/>
  <c r="K383" i="6"/>
  <c r="K382" i="6"/>
  <c r="K381" i="6"/>
  <c r="K380" i="6"/>
  <c r="K379" i="6"/>
  <c r="K378" i="6"/>
  <c r="K377" i="6"/>
  <c r="K376" i="6"/>
  <c r="K375" i="6"/>
  <c r="K374" i="6"/>
  <c r="K373" i="6"/>
  <c r="K372" i="6"/>
  <c r="K371" i="6"/>
  <c r="K370" i="6"/>
  <c r="K369" i="6"/>
  <c r="K368" i="6"/>
  <c r="K367" i="6"/>
  <c r="K366" i="6"/>
  <c r="K365" i="6"/>
  <c r="K364" i="6"/>
  <c r="K363" i="6"/>
  <c r="K362" i="6"/>
  <c r="K361" i="6"/>
  <c r="K360" i="6"/>
  <c r="K359" i="6"/>
  <c r="K358" i="6"/>
  <c r="K357" i="6"/>
  <c r="K356" i="6"/>
  <c r="K355" i="6"/>
  <c r="K354" i="6"/>
  <c r="K353" i="6"/>
  <c r="K352" i="6"/>
  <c r="K351" i="6"/>
  <c r="K350" i="6"/>
  <c r="K349" i="6"/>
  <c r="K348" i="6"/>
  <c r="K347" i="6"/>
  <c r="K346" i="6"/>
  <c r="K345" i="6"/>
  <c r="K344" i="6"/>
  <c r="K343" i="6"/>
  <c r="K342" i="6"/>
  <c r="K341" i="6"/>
  <c r="K340" i="6"/>
  <c r="K339" i="6"/>
  <c r="K338" i="6"/>
  <c r="K337" i="6"/>
  <c r="K336" i="6"/>
  <c r="K335" i="6"/>
  <c r="K334" i="6"/>
  <c r="K333" i="6"/>
  <c r="K332" i="6"/>
  <c r="K331" i="6"/>
  <c r="K330" i="6"/>
  <c r="K329" i="6"/>
  <c r="K328" i="6"/>
  <c r="K327" i="6"/>
  <c r="K326" i="6"/>
  <c r="K325" i="6"/>
  <c r="K324" i="6"/>
  <c r="K323" i="6"/>
  <c r="K322" i="6"/>
  <c r="K321" i="6"/>
  <c r="K320" i="6"/>
  <c r="K319" i="6"/>
  <c r="K318" i="6"/>
  <c r="K317" i="6"/>
  <c r="K316" i="6"/>
  <c r="K315" i="6"/>
  <c r="K314" i="6"/>
  <c r="K313" i="6"/>
  <c r="K312" i="6"/>
  <c r="K311" i="6"/>
  <c r="K310" i="6"/>
  <c r="K309" i="6"/>
  <c r="K308" i="6"/>
  <c r="K307" i="6"/>
  <c r="K306" i="6"/>
  <c r="K305" i="6"/>
  <c r="K304" i="6"/>
  <c r="K303" i="6"/>
  <c r="K302" i="6"/>
  <c r="K301" i="6"/>
  <c r="K300" i="6"/>
  <c r="K299" i="6"/>
  <c r="K298" i="6"/>
  <c r="K297" i="6"/>
  <c r="K296" i="6"/>
  <c r="K295" i="6"/>
  <c r="K294" i="6"/>
  <c r="K293" i="6"/>
  <c r="K292" i="6"/>
  <c r="K291" i="6"/>
  <c r="K290" i="6"/>
  <c r="K289" i="6"/>
  <c r="K288" i="6"/>
  <c r="K287" i="6"/>
  <c r="K286" i="6"/>
  <c r="K285" i="6"/>
  <c r="K284" i="6"/>
  <c r="K283" i="6"/>
  <c r="K282" i="6"/>
  <c r="K281" i="6"/>
  <c r="K280" i="6"/>
  <c r="K279" i="6"/>
  <c r="K278" i="6"/>
  <c r="K277" i="6"/>
  <c r="K276" i="6"/>
  <c r="K275" i="6"/>
  <c r="K274" i="6"/>
  <c r="K273" i="6"/>
  <c r="K272" i="6"/>
  <c r="K271" i="6"/>
  <c r="K270" i="6"/>
  <c r="K269" i="6"/>
  <c r="K268" i="6"/>
  <c r="K267" i="6"/>
  <c r="K266" i="6"/>
  <c r="K265" i="6"/>
  <c r="K264" i="6"/>
  <c r="K263" i="6"/>
  <c r="K262" i="6"/>
  <c r="K261" i="6"/>
  <c r="K260" i="6"/>
  <c r="K259" i="6"/>
  <c r="K258" i="6"/>
  <c r="K257" i="6"/>
  <c r="K256" i="6"/>
  <c r="K255" i="6"/>
  <c r="K254" i="6"/>
  <c r="K253" i="6"/>
  <c r="K252" i="6"/>
  <c r="K251" i="6"/>
  <c r="K250" i="6"/>
  <c r="K249" i="6"/>
  <c r="K248" i="6"/>
  <c r="K247" i="6"/>
  <c r="K246" i="6"/>
  <c r="K245" i="6"/>
  <c r="K244" i="6"/>
  <c r="K243" i="6"/>
  <c r="K242" i="6"/>
  <c r="K241" i="6"/>
  <c r="K240" i="6"/>
  <c r="K239" i="6"/>
  <c r="K238" i="6"/>
  <c r="K237" i="6"/>
  <c r="K236" i="6"/>
  <c r="K235" i="6"/>
  <c r="K234" i="6"/>
  <c r="K233" i="6"/>
  <c r="K232" i="6"/>
  <c r="K231" i="6"/>
  <c r="K230" i="6"/>
  <c r="K229" i="6"/>
  <c r="K228" i="6"/>
  <c r="K227" i="6"/>
  <c r="K226" i="6"/>
  <c r="K225" i="6"/>
  <c r="K224" i="6"/>
  <c r="K223" i="6"/>
  <c r="K222" i="6"/>
  <c r="K221" i="6"/>
  <c r="K220" i="6"/>
  <c r="K219" i="6"/>
  <c r="K218" i="6"/>
  <c r="K217" i="6"/>
  <c r="K216" i="6"/>
  <c r="K215" i="6"/>
  <c r="K214" i="6"/>
  <c r="K213" i="6"/>
  <c r="K212" i="6"/>
  <c r="K211" i="6"/>
  <c r="K210" i="6"/>
  <c r="K209" i="6"/>
  <c r="K208" i="6"/>
  <c r="K207" i="6"/>
  <c r="K206" i="6"/>
  <c r="K205" i="6"/>
  <c r="K204" i="6"/>
  <c r="K203" i="6"/>
  <c r="K202" i="6"/>
  <c r="K201" i="6"/>
  <c r="K200" i="6"/>
  <c r="K199" i="6"/>
  <c r="K198" i="6"/>
  <c r="K197" i="6"/>
  <c r="K196" i="6"/>
  <c r="K195" i="6"/>
  <c r="K194" i="6"/>
  <c r="K193" i="6"/>
  <c r="K192" i="6"/>
  <c r="K191" i="6"/>
  <c r="K190" i="6"/>
  <c r="K189" i="6"/>
  <c r="K188" i="6"/>
  <c r="K187" i="6"/>
  <c r="K186" i="6"/>
  <c r="K185" i="6"/>
  <c r="K184" i="6"/>
  <c r="K183" i="6"/>
  <c r="K182" i="6"/>
  <c r="K181" i="6"/>
  <c r="K180" i="6"/>
  <c r="K179" i="6"/>
  <c r="K178" i="6"/>
  <c r="K177" i="6"/>
  <c r="K176" i="6"/>
  <c r="K175" i="6"/>
  <c r="K174" i="6"/>
  <c r="K173" i="6"/>
  <c r="K172" i="6"/>
  <c r="K171" i="6"/>
  <c r="K170" i="6"/>
  <c r="K169" i="6"/>
  <c r="K168" i="6"/>
  <c r="K167" i="6"/>
  <c r="K166" i="6"/>
  <c r="K165" i="6"/>
  <c r="K164" i="6"/>
  <c r="K163" i="6"/>
  <c r="K162" i="6"/>
  <c r="K161" i="6"/>
  <c r="K160" i="6"/>
  <c r="K159" i="6"/>
  <c r="K158" i="6"/>
  <c r="K157" i="6"/>
  <c r="K156" i="6"/>
  <c r="K155" i="6"/>
  <c r="K154" i="6"/>
  <c r="K153" i="6"/>
  <c r="K152" i="6"/>
  <c r="K151" i="6"/>
  <c r="K150" i="6"/>
  <c r="K149" i="6"/>
  <c r="K148" i="6"/>
  <c r="K147" i="6"/>
  <c r="K146" i="6"/>
  <c r="K145" i="6"/>
  <c r="K144" i="6"/>
  <c r="K143" i="6"/>
  <c r="K142" i="6"/>
  <c r="K141" i="6"/>
  <c r="K140" i="6"/>
  <c r="K139" i="6"/>
  <c r="K138" i="6"/>
  <c r="K137" i="6"/>
  <c r="K136" i="6"/>
  <c r="K135" i="6"/>
  <c r="K134" i="6"/>
  <c r="K133" i="6"/>
  <c r="K132" i="6"/>
  <c r="K131" i="6"/>
  <c r="K130" i="6"/>
  <c r="K129" i="6"/>
  <c r="K128" i="6"/>
  <c r="K127" i="6"/>
  <c r="K126" i="6"/>
  <c r="K125" i="6"/>
  <c r="K124" i="6"/>
  <c r="K123" i="6"/>
  <c r="K122" i="6"/>
  <c r="K121" i="6"/>
  <c r="K120" i="6"/>
  <c r="K119" i="6"/>
  <c r="K118" i="6"/>
  <c r="K117" i="6"/>
  <c r="K116" i="6"/>
  <c r="K115" i="6"/>
  <c r="K114" i="6"/>
  <c r="K113" i="6"/>
  <c r="K112" i="6"/>
  <c r="K111" i="6"/>
  <c r="K110" i="6"/>
  <c r="K109" i="6"/>
  <c r="K108" i="6"/>
  <c r="K107" i="6"/>
  <c r="K106" i="6"/>
  <c r="K105" i="6"/>
  <c r="K104" i="6"/>
  <c r="K103" i="6"/>
  <c r="K102" i="6"/>
  <c r="K101" i="6"/>
  <c r="K100" i="6"/>
  <c r="K99" i="6"/>
  <c r="K98" i="6"/>
  <c r="K97" i="6"/>
  <c r="K96" i="6"/>
  <c r="K95" i="6"/>
  <c r="K94" i="6"/>
  <c r="K93" i="6"/>
  <c r="K92" i="6"/>
  <c r="K91" i="6"/>
  <c r="K90" i="6"/>
  <c r="K89" i="6"/>
  <c r="K88" i="6"/>
  <c r="K87" i="6"/>
  <c r="K86" i="6"/>
  <c r="K85" i="6"/>
  <c r="K84" i="6"/>
  <c r="K83" i="6"/>
  <c r="K82" i="6"/>
  <c r="K81" i="6"/>
  <c r="K80" i="6"/>
  <c r="K79" i="6"/>
  <c r="K78" i="6"/>
  <c r="K77" i="6"/>
  <c r="K76" i="6"/>
  <c r="K75" i="6"/>
  <c r="K74" i="6"/>
  <c r="K73" i="6"/>
  <c r="K72" i="6"/>
  <c r="K71" i="6"/>
  <c r="K70" i="6"/>
  <c r="K69" i="6"/>
  <c r="K68" i="6"/>
  <c r="K67" i="6"/>
  <c r="K66" i="6"/>
  <c r="K65" i="6"/>
  <c r="K64" i="6"/>
  <c r="K63" i="6"/>
  <c r="K62" i="6"/>
  <c r="K61" i="6"/>
  <c r="K60" i="6"/>
  <c r="K59" i="6"/>
  <c r="K58" i="6"/>
  <c r="K57" i="6"/>
  <c r="K56" i="6"/>
  <c r="K55" i="6"/>
  <c r="K54" i="6"/>
  <c r="K53" i="6"/>
  <c r="K52" i="6"/>
  <c r="K51" i="6"/>
  <c r="K50" i="6"/>
  <c r="K49" i="6"/>
  <c r="K48" i="6"/>
  <c r="K47" i="6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K3" i="6"/>
  <c r="J497" i="6"/>
  <c r="J496" i="6"/>
  <c r="J495" i="6"/>
  <c r="J494" i="6"/>
  <c r="J493" i="6"/>
  <c r="J492" i="6"/>
  <c r="J491" i="6"/>
  <c r="J490" i="6"/>
  <c r="J489" i="6"/>
  <c r="J488" i="6"/>
  <c r="J487" i="6"/>
  <c r="J486" i="6"/>
  <c r="J485" i="6"/>
  <c r="J484" i="6"/>
  <c r="J483" i="6"/>
  <c r="J482" i="6"/>
  <c r="J481" i="6"/>
  <c r="J480" i="6"/>
  <c r="J479" i="6"/>
  <c r="J478" i="6"/>
  <c r="J477" i="6"/>
  <c r="J476" i="6"/>
  <c r="J475" i="6"/>
  <c r="J474" i="6"/>
  <c r="J473" i="6"/>
  <c r="J472" i="6"/>
  <c r="J471" i="6"/>
  <c r="J470" i="6"/>
  <c r="J469" i="6"/>
  <c r="J468" i="6"/>
  <c r="J467" i="6"/>
  <c r="J466" i="6"/>
  <c r="J465" i="6"/>
  <c r="J464" i="6"/>
  <c r="J463" i="6"/>
  <c r="J462" i="6"/>
  <c r="J461" i="6"/>
  <c r="J460" i="6"/>
  <c r="J459" i="6"/>
  <c r="J458" i="6"/>
  <c r="J457" i="6"/>
  <c r="J456" i="6"/>
  <c r="J455" i="6"/>
  <c r="J454" i="6"/>
  <c r="J453" i="6"/>
  <c r="J452" i="6"/>
  <c r="J451" i="6"/>
  <c r="J450" i="6"/>
  <c r="J449" i="6"/>
  <c r="J448" i="6"/>
  <c r="J447" i="6"/>
  <c r="J446" i="6"/>
  <c r="J445" i="6"/>
  <c r="J444" i="6"/>
  <c r="J443" i="6"/>
  <c r="J442" i="6"/>
  <c r="J441" i="6"/>
  <c r="J440" i="6"/>
  <c r="J439" i="6"/>
  <c r="J438" i="6"/>
  <c r="J437" i="6"/>
  <c r="J436" i="6"/>
  <c r="J435" i="6"/>
  <c r="J434" i="6"/>
  <c r="J433" i="6"/>
  <c r="J432" i="6"/>
  <c r="J431" i="6"/>
  <c r="J430" i="6"/>
  <c r="J429" i="6"/>
  <c r="J428" i="6"/>
  <c r="J427" i="6"/>
  <c r="J426" i="6"/>
  <c r="J425" i="6"/>
  <c r="J424" i="6"/>
  <c r="J423" i="6"/>
  <c r="J422" i="6"/>
  <c r="J421" i="6"/>
  <c r="J420" i="6"/>
  <c r="J419" i="6"/>
  <c r="J418" i="6"/>
  <c r="J417" i="6"/>
  <c r="J416" i="6"/>
  <c r="J415" i="6"/>
  <c r="J414" i="6"/>
  <c r="J413" i="6"/>
  <c r="J412" i="6"/>
  <c r="J411" i="6"/>
  <c r="J410" i="6"/>
  <c r="J409" i="6"/>
  <c r="J408" i="6"/>
  <c r="J407" i="6"/>
  <c r="J406" i="6"/>
  <c r="J405" i="6"/>
  <c r="J404" i="6"/>
  <c r="J403" i="6"/>
  <c r="J402" i="6"/>
  <c r="J401" i="6"/>
  <c r="J400" i="6"/>
  <c r="J399" i="6"/>
  <c r="J398" i="6"/>
  <c r="J397" i="6"/>
  <c r="J396" i="6"/>
  <c r="J395" i="6"/>
  <c r="J394" i="6"/>
  <c r="J393" i="6"/>
  <c r="J392" i="6"/>
  <c r="J391" i="6"/>
  <c r="J390" i="6"/>
  <c r="J389" i="6"/>
  <c r="J388" i="6"/>
  <c r="J387" i="6"/>
  <c r="J386" i="6"/>
  <c r="J385" i="6"/>
  <c r="J384" i="6"/>
  <c r="J383" i="6"/>
  <c r="J382" i="6"/>
  <c r="J381" i="6"/>
  <c r="J380" i="6"/>
  <c r="J379" i="6"/>
  <c r="J378" i="6"/>
  <c r="J377" i="6"/>
  <c r="J376" i="6"/>
  <c r="J375" i="6"/>
  <c r="J374" i="6"/>
  <c r="J373" i="6"/>
  <c r="J372" i="6"/>
  <c r="J371" i="6"/>
  <c r="J370" i="6"/>
  <c r="J369" i="6"/>
  <c r="J368" i="6"/>
  <c r="J367" i="6"/>
  <c r="J366" i="6"/>
  <c r="J365" i="6"/>
  <c r="J364" i="6"/>
  <c r="J363" i="6"/>
  <c r="J362" i="6"/>
  <c r="J361" i="6"/>
  <c r="J360" i="6"/>
  <c r="J359" i="6"/>
  <c r="J358" i="6"/>
  <c r="J357" i="6"/>
  <c r="J356" i="6"/>
  <c r="J355" i="6"/>
  <c r="J354" i="6"/>
  <c r="J353" i="6"/>
  <c r="J352" i="6"/>
  <c r="J351" i="6"/>
  <c r="J350" i="6"/>
  <c r="J349" i="6"/>
  <c r="J348" i="6"/>
  <c r="J347" i="6"/>
  <c r="J346" i="6"/>
  <c r="J345" i="6"/>
  <c r="J344" i="6"/>
  <c r="J343" i="6"/>
  <c r="J342" i="6"/>
  <c r="J341" i="6"/>
  <c r="J340" i="6"/>
  <c r="J339" i="6"/>
  <c r="J338" i="6"/>
  <c r="J337" i="6"/>
  <c r="J336" i="6"/>
  <c r="J335" i="6"/>
  <c r="J334" i="6"/>
  <c r="J333" i="6"/>
  <c r="J332" i="6"/>
  <c r="J331" i="6"/>
  <c r="J330" i="6"/>
  <c r="J329" i="6"/>
  <c r="J328" i="6"/>
  <c r="J327" i="6"/>
  <c r="J326" i="6"/>
  <c r="J325" i="6"/>
  <c r="J324" i="6"/>
  <c r="J323" i="6"/>
  <c r="J322" i="6"/>
  <c r="J321" i="6"/>
  <c r="J320" i="6"/>
  <c r="J319" i="6"/>
  <c r="J318" i="6"/>
  <c r="J317" i="6"/>
  <c r="J316" i="6"/>
  <c r="J315" i="6"/>
  <c r="J314" i="6"/>
  <c r="J313" i="6"/>
  <c r="J312" i="6"/>
  <c r="J311" i="6"/>
  <c r="J310" i="6"/>
  <c r="J309" i="6"/>
  <c r="J308" i="6"/>
  <c r="J307" i="6"/>
  <c r="J306" i="6"/>
  <c r="J305" i="6"/>
  <c r="J304" i="6"/>
  <c r="J303" i="6"/>
  <c r="J302" i="6"/>
  <c r="J301" i="6"/>
  <c r="J300" i="6"/>
  <c r="J299" i="6"/>
  <c r="J298" i="6"/>
  <c r="J297" i="6"/>
  <c r="J296" i="6"/>
  <c r="J295" i="6"/>
  <c r="J294" i="6"/>
  <c r="J293" i="6"/>
  <c r="J292" i="6"/>
  <c r="J291" i="6"/>
  <c r="J290" i="6"/>
  <c r="J289" i="6"/>
  <c r="J288" i="6"/>
  <c r="J287" i="6"/>
  <c r="J286" i="6"/>
  <c r="J285" i="6"/>
  <c r="J284" i="6"/>
  <c r="J283" i="6"/>
  <c r="J282" i="6"/>
  <c r="J281" i="6"/>
  <c r="J280" i="6"/>
  <c r="J279" i="6"/>
  <c r="J278" i="6"/>
  <c r="J277" i="6"/>
  <c r="J276" i="6"/>
  <c r="J275" i="6"/>
  <c r="J274" i="6"/>
  <c r="J273" i="6"/>
  <c r="J272" i="6"/>
  <c r="J271" i="6"/>
  <c r="J270" i="6"/>
  <c r="J269" i="6"/>
  <c r="J268" i="6"/>
  <c r="J267" i="6"/>
  <c r="J266" i="6"/>
  <c r="J265" i="6"/>
  <c r="J264" i="6"/>
  <c r="J263" i="6"/>
  <c r="J262" i="6"/>
  <c r="J261" i="6"/>
  <c r="J260" i="6"/>
  <c r="J259" i="6"/>
  <c r="J258" i="6"/>
  <c r="J257" i="6"/>
  <c r="J256" i="6"/>
  <c r="J255" i="6"/>
  <c r="J254" i="6"/>
  <c r="J253" i="6"/>
  <c r="J252" i="6"/>
  <c r="J251" i="6"/>
  <c r="J250" i="6"/>
  <c r="J249" i="6"/>
  <c r="J248" i="6"/>
  <c r="J247" i="6"/>
  <c r="J246" i="6"/>
  <c r="J245" i="6"/>
  <c r="J244" i="6"/>
  <c r="J243" i="6"/>
  <c r="J242" i="6"/>
  <c r="J241" i="6"/>
  <c r="J240" i="6"/>
  <c r="J239" i="6"/>
  <c r="J238" i="6"/>
  <c r="J237" i="6"/>
  <c r="J236" i="6"/>
  <c r="J235" i="6"/>
  <c r="J234" i="6"/>
  <c r="J233" i="6"/>
  <c r="J232" i="6"/>
  <c r="J231" i="6"/>
  <c r="J230" i="6"/>
  <c r="J229" i="6"/>
  <c r="J228" i="6"/>
  <c r="J227" i="6"/>
  <c r="J226" i="6"/>
  <c r="J225" i="6"/>
  <c r="J224" i="6"/>
  <c r="J223" i="6"/>
  <c r="J222" i="6"/>
  <c r="J221" i="6"/>
  <c r="J220" i="6"/>
  <c r="J219" i="6"/>
  <c r="J218" i="6"/>
  <c r="J217" i="6"/>
  <c r="J216" i="6"/>
  <c r="J215" i="6"/>
  <c r="J214" i="6"/>
  <c r="J213" i="6"/>
  <c r="J212" i="6"/>
  <c r="J211" i="6"/>
  <c r="J210" i="6"/>
  <c r="J209" i="6"/>
  <c r="J208" i="6"/>
  <c r="J207" i="6"/>
  <c r="J206" i="6"/>
  <c r="J205" i="6"/>
  <c r="J204" i="6"/>
  <c r="J203" i="6"/>
  <c r="J202" i="6"/>
  <c r="J201" i="6"/>
  <c r="J200" i="6"/>
  <c r="J199" i="6"/>
  <c r="J198" i="6"/>
  <c r="J197" i="6"/>
  <c r="J196" i="6"/>
  <c r="J195" i="6"/>
  <c r="J194" i="6"/>
  <c r="J193" i="6"/>
  <c r="J192" i="6"/>
  <c r="J191" i="6"/>
  <c r="J190" i="6"/>
  <c r="J189" i="6"/>
  <c r="J188" i="6"/>
  <c r="J187" i="6"/>
  <c r="J186" i="6"/>
  <c r="J185" i="6"/>
  <c r="J184" i="6"/>
  <c r="J183" i="6"/>
  <c r="J182" i="6"/>
  <c r="J181" i="6"/>
  <c r="J180" i="6"/>
  <c r="J179" i="6"/>
  <c r="J178" i="6"/>
  <c r="J177" i="6"/>
  <c r="J176" i="6"/>
  <c r="J175" i="6"/>
  <c r="J174" i="6"/>
  <c r="J173" i="6"/>
  <c r="J172" i="6"/>
  <c r="J171" i="6"/>
  <c r="J170" i="6"/>
  <c r="J169" i="6"/>
  <c r="J168" i="6"/>
  <c r="J167" i="6"/>
  <c r="J166" i="6"/>
  <c r="J165" i="6"/>
  <c r="J164" i="6"/>
  <c r="J163" i="6"/>
  <c r="J162" i="6"/>
  <c r="J161" i="6"/>
  <c r="J160" i="6"/>
  <c r="J159" i="6"/>
  <c r="J158" i="6"/>
  <c r="J157" i="6"/>
  <c r="J156" i="6"/>
  <c r="J155" i="6"/>
  <c r="J154" i="6"/>
  <c r="J153" i="6"/>
  <c r="J152" i="6"/>
  <c r="J151" i="6"/>
  <c r="J150" i="6"/>
  <c r="J149" i="6"/>
  <c r="J148" i="6"/>
  <c r="J147" i="6"/>
  <c r="J146" i="6"/>
  <c r="J145" i="6"/>
  <c r="J144" i="6"/>
  <c r="J143" i="6"/>
  <c r="J142" i="6"/>
  <c r="J141" i="6"/>
  <c r="J140" i="6"/>
  <c r="J139" i="6"/>
  <c r="J138" i="6"/>
  <c r="J137" i="6"/>
  <c r="J136" i="6"/>
  <c r="J135" i="6"/>
  <c r="J134" i="6"/>
  <c r="J133" i="6"/>
  <c r="J132" i="6"/>
  <c r="J131" i="6"/>
  <c r="J130" i="6"/>
  <c r="J129" i="6"/>
  <c r="J128" i="6"/>
  <c r="J127" i="6"/>
  <c r="J126" i="6"/>
  <c r="J125" i="6"/>
  <c r="J124" i="6"/>
  <c r="J123" i="6"/>
  <c r="J122" i="6"/>
  <c r="J121" i="6"/>
  <c r="J120" i="6"/>
  <c r="J119" i="6"/>
  <c r="J118" i="6"/>
  <c r="J117" i="6"/>
  <c r="J116" i="6"/>
  <c r="J115" i="6"/>
  <c r="J114" i="6"/>
  <c r="J113" i="6"/>
  <c r="J112" i="6"/>
  <c r="J111" i="6"/>
  <c r="J110" i="6"/>
  <c r="J109" i="6"/>
  <c r="J108" i="6"/>
  <c r="J107" i="6"/>
  <c r="J106" i="6"/>
  <c r="J105" i="6"/>
  <c r="J104" i="6"/>
  <c r="J103" i="6"/>
  <c r="J102" i="6"/>
  <c r="J101" i="6"/>
  <c r="J100" i="6"/>
  <c r="J99" i="6"/>
  <c r="J98" i="6"/>
  <c r="J97" i="6"/>
  <c r="J96" i="6"/>
  <c r="J95" i="6"/>
  <c r="J94" i="6"/>
  <c r="J93" i="6"/>
  <c r="J92" i="6"/>
  <c r="J91" i="6"/>
  <c r="J90" i="6"/>
  <c r="J89" i="6"/>
  <c r="J88" i="6"/>
  <c r="J87" i="6"/>
  <c r="J86" i="6"/>
  <c r="J85" i="6"/>
  <c r="J84" i="6"/>
  <c r="J83" i="6"/>
  <c r="J82" i="6"/>
  <c r="J81" i="6"/>
  <c r="J80" i="6"/>
  <c r="J79" i="6"/>
  <c r="J78" i="6"/>
  <c r="J77" i="6"/>
  <c r="J76" i="6"/>
  <c r="J75" i="6"/>
  <c r="J74" i="6"/>
  <c r="J73" i="6"/>
  <c r="J72" i="6"/>
  <c r="J71" i="6"/>
  <c r="J70" i="6"/>
  <c r="J69" i="6"/>
  <c r="J68" i="6"/>
  <c r="J67" i="6"/>
  <c r="J66" i="6"/>
  <c r="J65" i="6"/>
  <c r="J64" i="6"/>
  <c r="J63" i="6"/>
  <c r="J62" i="6"/>
  <c r="J61" i="6"/>
  <c r="J60" i="6"/>
  <c r="J59" i="6"/>
  <c r="J58" i="6"/>
  <c r="J57" i="6"/>
  <c r="J56" i="6"/>
  <c r="J55" i="6"/>
  <c r="J54" i="6"/>
  <c r="J53" i="6"/>
  <c r="J52" i="6"/>
  <c r="J51" i="6"/>
  <c r="J50" i="6"/>
  <c r="J49" i="6"/>
  <c r="J48" i="6"/>
  <c r="J47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J7" i="6"/>
  <c r="J6" i="6"/>
  <c r="J5" i="6"/>
  <c r="J4" i="6"/>
  <c r="J3" i="6"/>
  <c r="I497" i="6"/>
  <c r="I496" i="6"/>
  <c r="I495" i="6"/>
  <c r="I494" i="6"/>
  <c r="I493" i="6"/>
  <c r="I492" i="6"/>
  <c r="I491" i="6"/>
  <c r="I490" i="6"/>
  <c r="I489" i="6"/>
  <c r="I488" i="6"/>
  <c r="I487" i="6"/>
  <c r="I486" i="6"/>
  <c r="I485" i="6"/>
  <c r="I484" i="6"/>
  <c r="I483" i="6"/>
  <c r="I482" i="6"/>
  <c r="I481" i="6"/>
  <c r="I480" i="6"/>
  <c r="I479" i="6"/>
  <c r="I478" i="6"/>
  <c r="I477" i="6"/>
  <c r="I476" i="6"/>
  <c r="I475" i="6"/>
  <c r="I474" i="6"/>
  <c r="I473" i="6"/>
  <c r="I472" i="6"/>
  <c r="I471" i="6"/>
  <c r="I470" i="6"/>
  <c r="I469" i="6"/>
  <c r="I468" i="6"/>
  <c r="I467" i="6"/>
  <c r="I466" i="6"/>
  <c r="I465" i="6"/>
  <c r="Q63" i="7" s="1"/>
  <c r="Q62" i="7" s="1"/>
  <c r="I464" i="6"/>
  <c r="I463" i="6"/>
  <c r="I462" i="6"/>
  <c r="I461" i="6"/>
  <c r="I460" i="6"/>
  <c r="I459" i="6"/>
  <c r="I458" i="6"/>
  <c r="I457" i="6"/>
  <c r="I456" i="6"/>
  <c r="I455" i="6"/>
  <c r="I454" i="6"/>
  <c r="I453" i="6"/>
  <c r="I452" i="6"/>
  <c r="I451" i="6"/>
  <c r="I450" i="6"/>
  <c r="I449" i="6"/>
  <c r="I448" i="6"/>
  <c r="I447" i="6"/>
  <c r="I446" i="6"/>
  <c r="I445" i="6"/>
  <c r="I444" i="6"/>
  <c r="I443" i="6"/>
  <c r="I442" i="6"/>
  <c r="I441" i="6"/>
  <c r="I440" i="6"/>
  <c r="I439" i="6"/>
  <c r="I438" i="6"/>
  <c r="I437" i="6"/>
  <c r="I436" i="6"/>
  <c r="I435" i="6"/>
  <c r="I434" i="6"/>
  <c r="I433" i="6"/>
  <c r="I432" i="6"/>
  <c r="I431" i="6"/>
  <c r="I430" i="6"/>
  <c r="I429" i="6"/>
  <c r="I428" i="6"/>
  <c r="I427" i="6"/>
  <c r="I426" i="6"/>
  <c r="I425" i="6"/>
  <c r="I424" i="6"/>
  <c r="I423" i="6"/>
  <c r="I422" i="6"/>
  <c r="I421" i="6"/>
  <c r="I420" i="6"/>
  <c r="I419" i="6"/>
  <c r="I418" i="6"/>
  <c r="I417" i="6"/>
  <c r="I416" i="6"/>
  <c r="I415" i="6"/>
  <c r="I414" i="6"/>
  <c r="I413" i="6"/>
  <c r="I412" i="6"/>
  <c r="I411" i="6"/>
  <c r="I410" i="6"/>
  <c r="I409" i="6"/>
  <c r="I408" i="6"/>
  <c r="I407" i="6"/>
  <c r="I406" i="6"/>
  <c r="I405" i="6"/>
  <c r="I404" i="6"/>
  <c r="I403" i="6"/>
  <c r="I402" i="6"/>
  <c r="I401" i="6"/>
  <c r="I400" i="6"/>
  <c r="I399" i="6"/>
  <c r="I398" i="6"/>
  <c r="I397" i="6"/>
  <c r="I396" i="6"/>
  <c r="I395" i="6"/>
  <c r="I394" i="6"/>
  <c r="I393" i="6"/>
  <c r="I392" i="6"/>
  <c r="I391" i="6"/>
  <c r="I390" i="6"/>
  <c r="I389" i="6"/>
  <c r="I388" i="6"/>
  <c r="I387" i="6"/>
  <c r="I386" i="6"/>
  <c r="I385" i="6"/>
  <c r="I384" i="6"/>
  <c r="I383" i="6"/>
  <c r="I382" i="6"/>
  <c r="I381" i="6"/>
  <c r="I380" i="6"/>
  <c r="I379" i="6"/>
  <c r="I378" i="6"/>
  <c r="I377" i="6"/>
  <c r="I376" i="6"/>
  <c r="I375" i="6"/>
  <c r="I374" i="6"/>
  <c r="I373" i="6"/>
  <c r="I372" i="6"/>
  <c r="I371" i="6"/>
  <c r="I370" i="6"/>
  <c r="I369" i="6"/>
  <c r="I368" i="6"/>
  <c r="I367" i="6"/>
  <c r="I366" i="6"/>
  <c r="I365" i="6"/>
  <c r="I364" i="6"/>
  <c r="I363" i="6"/>
  <c r="I362" i="6"/>
  <c r="I361" i="6"/>
  <c r="I360" i="6"/>
  <c r="I359" i="6"/>
  <c r="I358" i="6"/>
  <c r="I357" i="6"/>
  <c r="I356" i="6"/>
  <c r="I355" i="6"/>
  <c r="I354" i="6"/>
  <c r="I353" i="6"/>
  <c r="I352" i="6"/>
  <c r="I351" i="6"/>
  <c r="I350" i="6"/>
  <c r="I349" i="6"/>
  <c r="I348" i="6"/>
  <c r="I347" i="6"/>
  <c r="I346" i="6"/>
  <c r="I345" i="6"/>
  <c r="I344" i="6"/>
  <c r="I343" i="6"/>
  <c r="I342" i="6"/>
  <c r="I341" i="6"/>
  <c r="I340" i="6"/>
  <c r="I339" i="6"/>
  <c r="I338" i="6"/>
  <c r="I337" i="6"/>
  <c r="I336" i="6"/>
  <c r="I335" i="6"/>
  <c r="I334" i="6"/>
  <c r="I333" i="6"/>
  <c r="I332" i="6"/>
  <c r="I331" i="6"/>
  <c r="I330" i="6"/>
  <c r="I329" i="6"/>
  <c r="I328" i="6"/>
  <c r="I327" i="6"/>
  <c r="I326" i="6"/>
  <c r="I325" i="6"/>
  <c r="I324" i="6"/>
  <c r="I323" i="6"/>
  <c r="I322" i="6"/>
  <c r="I321" i="6"/>
  <c r="I320" i="6"/>
  <c r="I319" i="6"/>
  <c r="I318" i="6"/>
  <c r="I317" i="6"/>
  <c r="I316" i="6"/>
  <c r="I315" i="6"/>
  <c r="I314" i="6"/>
  <c r="I313" i="6"/>
  <c r="I312" i="6"/>
  <c r="I311" i="6"/>
  <c r="I310" i="6"/>
  <c r="I309" i="6"/>
  <c r="I308" i="6"/>
  <c r="I307" i="6"/>
  <c r="I306" i="6"/>
  <c r="I305" i="6"/>
  <c r="I304" i="6"/>
  <c r="I303" i="6"/>
  <c r="I302" i="6"/>
  <c r="I301" i="6"/>
  <c r="I300" i="6"/>
  <c r="I299" i="6"/>
  <c r="I298" i="6"/>
  <c r="I297" i="6"/>
  <c r="I296" i="6"/>
  <c r="I295" i="6"/>
  <c r="I294" i="6"/>
  <c r="I293" i="6"/>
  <c r="I292" i="6"/>
  <c r="I291" i="6"/>
  <c r="I290" i="6"/>
  <c r="I289" i="6"/>
  <c r="I288" i="6"/>
  <c r="I287" i="6"/>
  <c r="I286" i="6"/>
  <c r="I285" i="6"/>
  <c r="I284" i="6"/>
  <c r="I283" i="6"/>
  <c r="I282" i="6"/>
  <c r="I281" i="6"/>
  <c r="I280" i="6"/>
  <c r="I279" i="6"/>
  <c r="I278" i="6"/>
  <c r="I277" i="6"/>
  <c r="I276" i="6"/>
  <c r="I275" i="6"/>
  <c r="I274" i="6"/>
  <c r="I273" i="6"/>
  <c r="I272" i="6"/>
  <c r="I271" i="6"/>
  <c r="I270" i="6"/>
  <c r="I269" i="6"/>
  <c r="I268" i="6"/>
  <c r="I267" i="6"/>
  <c r="I266" i="6"/>
  <c r="I265" i="6"/>
  <c r="I264" i="6"/>
  <c r="I263" i="6"/>
  <c r="I262" i="6"/>
  <c r="I261" i="6"/>
  <c r="I260" i="6"/>
  <c r="I259" i="6"/>
  <c r="I258" i="6"/>
  <c r="I257" i="6"/>
  <c r="I256" i="6"/>
  <c r="I255" i="6"/>
  <c r="I254" i="6"/>
  <c r="I253" i="6"/>
  <c r="I252" i="6"/>
  <c r="I251" i="6"/>
  <c r="I250" i="6"/>
  <c r="I249" i="6"/>
  <c r="I248" i="6"/>
  <c r="I247" i="6"/>
  <c r="I246" i="6"/>
  <c r="I245" i="6"/>
  <c r="I244" i="6"/>
  <c r="I243" i="6"/>
  <c r="I242" i="6"/>
  <c r="I241" i="6"/>
  <c r="I240" i="6"/>
  <c r="I239" i="6"/>
  <c r="I238" i="6"/>
  <c r="I237" i="6"/>
  <c r="I236" i="6"/>
  <c r="I235" i="6"/>
  <c r="I234" i="6"/>
  <c r="I233" i="6"/>
  <c r="I232" i="6"/>
  <c r="I231" i="6"/>
  <c r="I230" i="6"/>
  <c r="I229" i="6"/>
  <c r="I228" i="6"/>
  <c r="I227" i="6"/>
  <c r="I226" i="6"/>
  <c r="I225" i="6"/>
  <c r="I224" i="6"/>
  <c r="I223" i="6"/>
  <c r="I222" i="6"/>
  <c r="I221" i="6"/>
  <c r="I220" i="6"/>
  <c r="I219" i="6"/>
  <c r="I218" i="6"/>
  <c r="I217" i="6"/>
  <c r="I216" i="6"/>
  <c r="I215" i="6"/>
  <c r="I214" i="6"/>
  <c r="I213" i="6"/>
  <c r="I212" i="6"/>
  <c r="I211" i="6"/>
  <c r="I210" i="6"/>
  <c r="I209" i="6"/>
  <c r="I208" i="6"/>
  <c r="I207" i="6"/>
  <c r="I206" i="6"/>
  <c r="I205" i="6"/>
  <c r="I204" i="6"/>
  <c r="I203" i="6"/>
  <c r="I202" i="6"/>
  <c r="I201" i="6"/>
  <c r="I200" i="6"/>
  <c r="I199" i="6"/>
  <c r="I198" i="6"/>
  <c r="I197" i="6"/>
  <c r="I196" i="6"/>
  <c r="I195" i="6"/>
  <c r="I194" i="6"/>
  <c r="I193" i="6"/>
  <c r="I192" i="6"/>
  <c r="I191" i="6"/>
  <c r="I190" i="6"/>
  <c r="I189" i="6"/>
  <c r="I188" i="6"/>
  <c r="I187" i="6"/>
  <c r="I186" i="6"/>
  <c r="I185" i="6"/>
  <c r="I184" i="6"/>
  <c r="I183" i="6"/>
  <c r="I182" i="6"/>
  <c r="I181" i="6"/>
  <c r="I180" i="6"/>
  <c r="I179" i="6"/>
  <c r="I178" i="6"/>
  <c r="I177" i="6"/>
  <c r="I176" i="6"/>
  <c r="I175" i="6"/>
  <c r="I174" i="6"/>
  <c r="I173" i="6"/>
  <c r="I172" i="6"/>
  <c r="I171" i="6"/>
  <c r="I170" i="6"/>
  <c r="I169" i="6"/>
  <c r="I168" i="6"/>
  <c r="I167" i="6"/>
  <c r="I166" i="6"/>
  <c r="I165" i="6"/>
  <c r="I164" i="6"/>
  <c r="I163" i="6"/>
  <c r="I162" i="6"/>
  <c r="I161" i="6"/>
  <c r="I160" i="6"/>
  <c r="I159" i="6"/>
  <c r="I158" i="6"/>
  <c r="I157" i="6"/>
  <c r="I156" i="6"/>
  <c r="I155" i="6"/>
  <c r="I154" i="6"/>
  <c r="I153" i="6"/>
  <c r="I152" i="6"/>
  <c r="I151" i="6"/>
  <c r="I150" i="6"/>
  <c r="I149" i="6"/>
  <c r="I148" i="6"/>
  <c r="I147" i="6"/>
  <c r="I146" i="6"/>
  <c r="I145" i="6"/>
  <c r="I144" i="6"/>
  <c r="I143" i="6"/>
  <c r="I142" i="6"/>
  <c r="I141" i="6"/>
  <c r="I140" i="6"/>
  <c r="I139" i="6"/>
  <c r="I138" i="6"/>
  <c r="I137" i="6"/>
  <c r="I136" i="6"/>
  <c r="I135" i="6"/>
  <c r="I134" i="6"/>
  <c r="I133" i="6"/>
  <c r="I132" i="6"/>
  <c r="I131" i="6"/>
  <c r="I130" i="6"/>
  <c r="I129" i="6"/>
  <c r="I128" i="6"/>
  <c r="I127" i="6"/>
  <c r="I126" i="6"/>
  <c r="I125" i="6"/>
  <c r="I124" i="6"/>
  <c r="I123" i="6"/>
  <c r="I122" i="6"/>
  <c r="I121" i="6"/>
  <c r="I120" i="6"/>
  <c r="I119" i="6"/>
  <c r="I118" i="6"/>
  <c r="I117" i="6"/>
  <c r="I116" i="6"/>
  <c r="I115" i="6"/>
  <c r="I114" i="6"/>
  <c r="I113" i="6"/>
  <c r="I112" i="6"/>
  <c r="I111" i="6"/>
  <c r="I110" i="6"/>
  <c r="I109" i="6"/>
  <c r="I108" i="6"/>
  <c r="I107" i="6"/>
  <c r="I106" i="6"/>
  <c r="I105" i="6"/>
  <c r="I104" i="6"/>
  <c r="I103" i="6"/>
  <c r="I102" i="6"/>
  <c r="I101" i="6"/>
  <c r="I100" i="6"/>
  <c r="I99" i="6"/>
  <c r="I98" i="6"/>
  <c r="I97" i="6"/>
  <c r="I96" i="6"/>
  <c r="I95" i="6"/>
  <c r="I94" i="6"/>
  <c r="I93" i="6"/>
  <c r="I92" i="6"/>
  <c r="I91" i="6"/>
  <c r="I90" i="6"/>
  <c r="I89" i="6"/>
  <c r="I88" i="6"/>
  <c r="I87" i="6"/>
  <c r="I86" i="6"/>
  <c r="I85" i="6"/>
  <c r="I84" i="6"/>
  <c r="I83" i="6"/>
  <c r="I82" i="6"/>
  <c r="I81" i="6"/>
  <c r="I80" i="6"/>
  <c r="I79" i="6"/>
  <c r="I78" i="6"/>
  <c r="I77" i="6"/>
  <c r="I76" i="6"/>
  <c r="I75" i="6"/>
  <c r="I74" i="6"/>
  <c r="I73" i="6"/>
  <c r="I72" i="6"/>
  <c r="I71" i="6"/>
  <c r="I70" i="6"/>
  <c r="I69" i="6"/>
  <c r="I68" i="6"/>
  <c r="I67" i="6"/>
  <c r="I66" i="6"/>
  <c r="I65" i="6"/>
  <c r="I64" i="6"/>
  <c r="I63" i="6"/>
  <c r="I62" i="6"/>
  <c r="I61" i="6"/>
  <c r="I60" i="6"/>
  <c r="I59" i="6"/>
  <c r="I58" i="6"/>
  <c r="I57" i="6"/>
  <c r="I56" i="6"/>
  <c r="I55" i="6"/>
  <c r="I54" i="6"/>
  <c r="I53" i="6"/>
  <c r="I52" i="6"/>
  <c r="I51" i="6"/>
  <c r="I50" i="6"/>
  <c r="I49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  <c r="I3" i="6"/>
  <c r="H497" i="6"/>
  <c r="H496" i="6"/>
  <c r="H495" i="6"/>
  <c r="H494" i="6"/>
  <c r="H493" i="6"/>
  <c r="H492" i="6"/>
  <c r="H491" i="6"/>
  <c r="H490" i="6"/>
  <c r="H489" i="6"/>
  <c r="H488" i="6"/>
  <c r="H487" i="6"/>
  <c r="H486" i="6"/>
  <c r="H485" i="6"/>
  <c r="H484" i="6"/>
  <c r="H483" i="6"/>
  <c r="H482" i="6"/>
  <c r="H481" i="6"/>
  <c r="H480" i="6"/>
  <c r="H479" i="6"/>
  <c r="H478" i="6"/>
  <c r="H477" i="6"/>
  <c r="H476" i="6"/>
  <c r="H475" i="6"/>
  <c r="H474" i="6"/>
  <c r="H473" i="6"/>
  <c r="H472" i="6"/>
  <c r="H471" i="6"/>
  <c r="H470" i="6"/>
  <c r="H469" i="6"/>
  <c r="H468" i="6"/>
  <c r="H467" i="6"/>
  <c r="H466" i="6"/>
  <c r="H465" i="6"/>
  <c r="Q56" i="7" s="1"/>
  <c r="H464" i="6"/>
  <c r="H463" i="6"/>
  <c r="H462" i="6"/>
  <c r="H461" i="6"/>
  <c r="H460" i="6"/>
  <c r="H459" i="6"/>
  <c r="H458" i="6"/>
  <c r="H457" i="6"/>
  <c r="H456" i="6"/>
  <c r="H455" i="6"/>
  <c r="H454" i="6"/>
  <c r="H453" i="6"/>
  <c r="H452" i="6"/>
  <c r="H451" i="6"/>
  <c r="H450" i="6"/>
  <c r="H449" i="6"/>
  <c r="H448" i="6"/>
  <c r="H447" i="6"/>
  <c r="H446" i="6"/>
  <c r="H445" i="6"/>
  <c r="H444" i="6"/>
  <c r="H443" i="6"/>
  <c r="H442" i="6"/>
  <c r="H441" i="6"/>
  <c r="H440" i="6"/>
  <c r="H439" i="6"/>
  <c r="H438" i="6"/>
  <c r="H437" i="6"/>
  <c r="H436" i="6"/>
  <c r="H435" i="6"/>
  <c r="H434" i="6"/>
  <c r="H433" i="6"/>
  <c r="H432" i="6"/>
  <c r="H431" i="6"/>
  <c r="H430" i="6"/>
  <c r="H429" i="6"/>
  <c r="H428" i="6"/>
  <c r="H427" i="6"/>
  <c r="H426" i="6"/>
  <c r="H425" i="6"/>
  <c r="H424" i="6"/>
  <c r="H423" i="6"/>
  <c r="H422" i="6"/>
  <c r="H421" i="6"/>
  <c r="H420" i="6"/>
  <c r="H419" i="6"/>
  <c r="H418" i="6"/>
  <c r="H417" i="6"/>
  <c r="H416" i="6"/>
  <c r="H415" i="6"/>
  <c r="H414" i="6"/>
  <c r="H413" i="6"/>
  <c r="H412" i="6"/>
  <c r="H411" i="6"/>
  <c r="H410" i="6"/>
  <c r="H409" i="6"/>
  <c r="H408" i="6"/>
  <c r="H407" i="6"/>
  <c r="H406" i="6"/>
  <c r="H405" i="6"/>
  <c r="H404" i="6"/>
  <c r="H403" i="6"/>
  <c r="H402" i="6"/>
  <c r="H401" i="6"/>
  <c r="H400" i="6"/>
  <c r="H399" i="6"/>
  <c r="H398" i="6"/>
  <c r="H397" i="6"/>
  <c r="H396" i="6"/>
  <c r="H395" i="6"/>
  <c r="H394" i="6"/>
  <c r="H393" i="6"/>
  <c r="H392" i="6"/>
  <c r="H391" i="6"/>
  <c r="H390" i="6"/>
  <c r="H389" i="6"/>
  <c r="H388" i="6"/>
  <c r="H387" i="6"/>
  <c r="H386" i="6"/>
  <c r="H385" i="6"/>
  <c r="H384" i="6"/>
  <c r="H383" i="6"/>
  <c r="H382" i="6"/>
  <c r="H381" i="6"/>
  <c r="H380" i="6"/>
  <c r="H379" i="6"/>
  <c r="H378" i="6"/>
  <c r="H377" i="6"/>
  <c r="H376" i="6"/>
  <c r="H375" i="6"/>
  <c r="H374" i="6"/>
  <c r="H373" i="6"/>
  <c r="H372" i="6"/>
  <c r="H371" i="6"/>
  <c r="H370" i="6"/>
  <c r="H369" i="6"/>
  <c r="H368" i="6"/>
  <c r="H367" i="6"/>
  <c r="H366" i="6"/>
  <c r="H365" i="6"/>
  <c r="H364" i="6"/>
  <c r="H363" i="6"/>
  <c r="H362" i="6"/>
  <c r="H361" i="6"/>
  <c r="H360" i="6"/>
  <c r="H359" i="6"/>
  <c r="H358" i="6"/>
  <c r="H357" i="6"/>
  <c r="H356" i="6"/>
  <c r="H355" i="6"/>
  <c r="H354" i="6"/>
  <c r="H353" i="6"/>
  <c r="H352" i="6"/>
  <c r="H351" i="6"/>
  <c r="H350" i="6"/>
  <c r="H349" i="6"/>
  <c r="H348" i="6"/>
  <c r="H347" i="6"/>
  <c r="H346" i="6"/>
  <c r="H345" i="6"/>
  <c r="H344" i="6"/>
  <c r="H343" i="6"/>
  <c r="H342" i="6"/>
  <c r="H341" i="6"/>
  <c r="H340" i="6"/>
  <c r="H339" i="6"/>
  <c r="H338" i="6"/>
  <c r="H337" i="6"/>
  <c r="H336" i="6"/>
  <c r="H335" i="6"/>
  <c r="H334" i="6"/>
  <c r="H333" i="6"/>
  <c r="H332" i="6"/>
  <c r="H331" i="6"/>
  <c r="H330" i="6"/>
  <c r="H329" i="6"/>
  <c r="H328" i="6"/>
  <c r="H327" i="6"/>
  <c r="H326" i="6"/>
  <c r="H325" i="6"/>
  <c r="H324" i="6"/>
  <c r="H323" i="6"/>
  <c r="H322" i="6"/>
  <c r="H321" i="6"/>
  <c r="H320" i="6"/>
  <c r="H319" i="6"/>
  <c r="H318" i="6"/>
  <c r="H317" i="6"/>
  <c r="H316" i="6"/>
  <c r="H315" i="6"/>
  <c r="H314" i="6"/>
  <c r="H313" i="6"/>
  <c r="H312" i="6"/>
  <c r="H311" i="6"/>
  <c r="H310" i="6"/>
  <c r="H309" i="6"/>
  <c r="H308" i="6"/>
  <c r="H307" i="6"/>
  <c r="H306" i="6"/>
  <c r="H305" i="6"/>
  <c r="H304" i="6"/>
  <c r="H303" i="6"/>
  <c r="H302" i="6"/>
  <c r="H301" i="6"/>
  <c r="H300" i="6"/>
  <c r="H299" i="6"/>
  <c r="H298" i="6"/>
  <c r="H297" i="6"/>
  <c r="H296" i="6"/>
  <c r="H295" i="6"/>
  <c r="H294" i="6"/>
  <c r="H293" i="6"/>
  <c r="H292" i="6"/>
  <c r="H291" i="6"/>
  <c r="H290" i="6"/>
  <c r="H289" i="6"/>
  <c r="H288" i="6"/>
  <c r="H287" i="6"/>
  <c r="H286" i="6"/>
  <c r="H285" i="6"/>
  <c r="H284" i="6"/>
  <c r="H283" i="6"/>
  <c r="H282" i="6"/>
  <c r="H281" i="6"/>
  <c r="H280" i="6"/>
  <c r="H279" i="6"/>
  <c r="H278" i="6"/>
  <c r="H277" i="6"/>
  <c r="H276" i="6"/>
  <c r="H275" i="6"/>
  <c r="H274" i="6"/>
  <c r="H273" i="6"/>
  <c r="H272" i="6"/>
  <c r="H271" i="6"/>
  <c r="H270" i="6"/>
  <c r="H269" i="6"/>
  <c r="H268" i="6"/>
  <c r="H267" i="6"/>
  <c r="H266" i="6"/>
  <c r="H265" i="6"/>
  <c r="H264" i="6"/>
  <c r="H263" i="6"/>
  <c r="H262" i="6"/>
  <c r="H261" i="6"/>
  <c r="H260" i="6"/>
  <c r="H259" i="6"/>
  <c r="H258" i="6"/>
  <c r="H257" i="6"/>
  <c r="H256" i="6"/>
  <c r="H255" i="6"/>
  <c r="H254" i="6"/>
  <c r="H253" i="6"/>
  <c r="H252" i="6"/>
  <c r="H251" i="6"/>
  <c r="H250" i="6"/>
  <c r="H249" i="6"/>
  <c r="H248" i="6"/>
  <c r="H247" i="6"/>
  <c r="H246" i="6"/>
  <c r="H245" i="6"/>
  <c r="H244" i="6"/>
  <c r="H243" i="6"/>
  <c r="H242" i="6"/>
  <c r="H241" i="6"/>
  <c r="H240" i="6"/>
  <c r="H239" i="6"/>
  <c r="H238" i="6"/>
  <c r="H237" i="6"/>
  <c r="H236" i="6"/>
  <c r="H235" i="6"/>
  <c r="H234" i="6"/>
  <c r="H233" i="6"/>
  <c r="H232" i="6"/>
  <c r="H231" i="6"/>
  <c r="H230" i="6"/>
  <c r="H229" i="6"/>
  <c r="H228" i="6"/>
  <c r="H227" i="6"/>
  <c r="H226" i="6"/>
  <c r="H225" i="6"/>
  <c r="H224" i="6"/>
  <c r="H223" i="6"/>
  <c r="H222" i="6"/>
  <c r="H221" i="6"/>
  <c r="H220" i="6"/>
  <c r="H219" i="6"/>
  <c r="H218" i="6"/>
  <c r="H217" i="6"/>
  <c r="H216" i="6"/>
  <c r="H215" i="6"/>
  <c r="H214" i="6"/>
  <c r="H213" i="6"/>
  <c r="H212" i="6"/>
  <c r="H211" i="6"/>
  <c r="H210" i="6"/>
  <c r="H209" i="6"/>
  <c r="H208" i="6"/>
  <c r="H207" i="6"/>
  <c r="H206" i="6"/>
  <c r="H205" i="6"/>
  <c r="H204" i="6"/>
  <c r="H203" i="6"/>
  <c r="H202" i="6"/>
  <c r="H201" i="6"/>
  <c r="H200" i="6"/>
  <c r="H199" i="6"/>
  <c r="H198" i="6"/>
  <c r="H197" i="6"/>
  <c r="H196" i="6"/>
  <c r="H195" i="6"/>
  <c r="H194" i="6"/>
  <c r="H193" i="6"/>
  <c r="H192" i="6"/>
  <c r="H191" i="6"/>
  <c r="H190" i="6"/>
  <c r="H189" i="6"/>
  <c r="H188" i="6"/>
  <c r="H187" i="6"/>
  <c r="H186" i="6"/>
  <c r="H185" i="6"/>
  <c r="H184" i="6"/>
  <c r="H183" i="6"/>
  <c r="H182" i="6"/>
  <c r="H181" i="6"/>
  <c r="H180" i="6"/>
  <c r="H179" i="6"/>
  <c r="H178" i="6"/>
  <c r="H177" i="6"/>
  <c r="H176" i="6"/>
  <c r="H175" i="6"/>
  <c r="H174" i="6"/>
  <c r="H173" i="6"/>
  <c r="H172" i="6"/>
  <c r="H171" i="6"/>
  <c r="H170" i="6"/>
  <c r="H169" i="6"/>
  <c r="H168" i="6"/>
  <c r="H167" i="6"/>
  <c r="H166" i="6"/>
  <c r="H165" i="6"/>
  <c r="H164" i="6"/>
  <c r="H163" i="6"/>
  <c r="H162" i="6"/>
  <c r="H161" i="6"/>
  <c r="H160" i="6"/>
  <c r="H159" i="6"/>
  <c r="H158" i="6"/>
  <c r="H157" i="6"/>
  <c r="H156" i="6"/>
  <c r="H155" i="6"/>
  <c r="H154" i="6"/>
  <c r="H153" i="6"/>
  <c r="H152" i="6"/>
  <c r="H151" i="6"/>
  <c r="H150" i="6"/>
  <c r="H149" i="6"/>
  <c r="H148" i="6"/>
  <c r="H147" i="6"/>
  <c r="H146" i="6"/>
  <c r="H145" i="6"/>
  <c r="H144" i="6"/>
  <c r="H143" i="6"/>
  <c r="H142" i="6"/>
  <c r="H141" i="6"/>
  <c r="H140" i="6"/>
  <c r="H139" i="6"/>
  <c r="H138" i="6"/>
  <c r="H137" i="6"/>
  <c r="H136" i="6"/>
  <c r="H135" i="6"/>
  <c r="H134" i="6"/>
  <c r="H133" i="6"/>
  <c r="H132" i="6"/>
  <c r="H131" i="6"/>
  <c r="H130" i="6"/>
  <c r="H129" i="6"/>
  <c r="H128" i="6"/>
  <c r="H127" i="6"/>
  <c r="H126" i="6"/>
  <c r="H125" i="6"/>
  <c r="H124" i="6"/>
  <c r="H123" i="6"/>
  <c r="H122" i="6"/>
  <c r="H121" i="6"/>
  <c r="H120" i="6"/>
  <c r="H119" i="6"/>
  <c r="H118" i="6"/>
  <c r="H117" i="6"/>
  <c r="H116" i="6"/>
  <c r="H115" i="6"/>
  <c r="H114" i="6"/>
  <c r="H113" i="6"/>
  <c r="H112" i="6"/>
  <c r="H111" i="6"/>
  <c r="H110" i="6"/>
  <c r="H109" i="6"/>
  <c r="H108" i="6"/>
  <c r="H107" i="6"/>
  <c r="H106" i="6"/>
  <c r="H105" i="6"/>
  <c r="H104" i="6"/>
  <c r="H103" i="6"/>
  <c r="H102" i="6"/>
  <c r="H101" i="6"/>
  <c r="H100" i="6"/>
  <c r="H99" i="6"/>
  <c r="H98" i="6"/>
  <c r="H97" i="6"/>
  <c r="H96" i="6"/>
  <c r="H95" i="6"/>
  <c r="H94" i="6"/>
  <c r="H93" i="6"/>
  <c r="H92" i="6"/>
  <c r="H91" i="6"/>
  <c r="H90" i="6"/>
  <c r="H89" i="6"/>
  <c r="H88" i="6"/>
  <c r="H87" i="6"/>
  <c r="H86" i="6"/>
  <c r="H85" i="6"/>
  <c r="H84" i="6"/>
  <c r="H83" i="6"/>
  <c r="H82" i="6"/>
  <c r="H81" i="6"/>
  <c r="H80" i="6"/>
  <c r="H79" i="6"/>
  <c r="H78" i="6"/>
  <c r="H77" i="6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H4" i="6"/>
  <c r="H3" i="6"/>
  <c r="F3" i="6"/>
  <c r="F36" i="6"/>
  <c r="F69" i="6"/>
  <c r="G69" i="6"/>
  <c r="F102" i="6"/>
  <c r="G102" i="6"/>
  <c r="F135" i="6"/>
  <c r="G135" i="6"/>
  <c r="F168" i="6"/>
  <c r="G168" i="6"/>
  <c r="F201" i="6"/>
  <c r="G201" i="6"/>
  <c r="F234" i="6"/>
  <c r="G234" i="6"/>
  <c r="F267" i="6"/>
  <c r="G267" i="6"/>
  <c r="F300" i="6"/>
  <c r="G300" i="6"/>
  <c r="F333" i="6"/>
  <c r="G333" i="6"/>
  <c r="F366" i="6"/>
  <c r="G366" i="6"/>
  <c r="F399" i="6"/>
  <c r="G399" i="6"/>
  <c r="F432" i="6"/>
  <c r="G432" i="6"/>
  <c r="F465" i="6"/>
  <c r="Q57" i="7" s="1"/>
  <c r="G465" i="6"/>
  <c r="Q59" i="7" s="1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174" i="6"/>
  <c r="E175" i="6"/>
  <c r="E176" i="6"/>
  <c r="E177" i="6"/>
  <c r="E178" i="6"/>
  <c r="E179" i="6"/>
  <c r="E180" i="6"/>
  <c r="E181" i="6"/>
  <c r="E182" i="6"/>
  <c r="E183" i="6"/>
  <c r="E184" i="6"/>
  <c r="E185" i="6"/>
  <c r="E186" i="6"/>
  <c r="E187" i="6"/>
  <c r="E188" i="6"/>
  <c r="E189" i="6"/>
  <c r="E190" i="6"/>
  <c r="E191" i="6"/>
  <c r="E192" i="6"/>
  <c r="E193" i="6"/>
  <c r="E194" i="6"/>
  <c r="E195" i="6"/>
  <c r="E196" i="6"/>
  <c r="E197" i="6"/>
  <c r="E198" i="6"/>
  <c r="E199" i="6"/>
  <c r="E200" i="6"/>
  <c r="E201" i="6"/>
  <c r="E202" i="6"/>
  <c r="E203" i="6"/>
  <c r="E204" i="6"/>
  <c r="E205" i="6"/>
  <c r="E206" i="6"/>
  <c r="E207" i="6"/>
  <c r="E208" i="6"/>
  <c r="E209" i="6"/>
  <c r="E210" i="6"/>
  <c r="E211" i="6"/>
  <c r="E212" i="6"/>
  <c r="E213" i="6"/>
  <c r="E214" i="6"/>
  <c r="E215" i="6"/>
  <c r="E216" i="6"/>
  <c r="E217" i="6"/>
  <c r="E218" i="6"/>
  <c r="E219" i="6"/>
  <c r="E220" i="6"/>
  <c r="E221" i="6"/>
  <c r="E222" i="6"/>
  <c r="E223" i="6"/>
  <c r="E224" i="6"/>
  <c r="E225" i="6"/>
  <c r="E226" i="6"/>
  <c r="E227" i="6"/>
  <c r="E228" i="6"/>
  <c r="E229" i="6"/>
  <c r="E230" i="6"/>
  <c r="E231" i="6"/>
  <c r="E232" i="6"/>
  <c r="E233" i="6"/>
  <c r="E234" i="6"/>
  <c r="E235" i="6"/>
  <c r="E236" i="6"/>
  <c r="E237" i="6"/>
  <c r="E238" i="6"/>
  <c r="E239" i="6"/>
  <c r="E240" i="6"/>
  <c r="E241" i="6"/>
  <c r="E242" i="6"/>
  <c r="E243" i="6"/>
  <c r="E244" i="6"/>
  <c r="E245" i="6"/>
  <c r="E246" i="6"/>
  <c r="E247" i="6"/>
  <c r="E248" i="6"/>
  <c r="E249" i="6"/>
  <c r="E250" i="6"/>
  <c r="E251" i="6"/>
  <c r="E252" i="6"/>
  <c r="E253" i="6"/>
  <c r="E254" i="6"/>
  <c r="E255" i="6"/>
  <c r="E256" i="6"/>
  <c r="E257" i="6"/>
  <c r="E258" i="6"/>
  <c r="E259" i="6"/>
  <c r="E260" i="6"/>
  <c r="E261" i="6"/>
  <c r="E262" i="6"/>
  <c r="E263" i="6"/>
  <c r="E264" i="6"/>
  <c r="E265" i="6"/>
  <c r="E266" i="6"/>
  <c r="E267" i="6"/>
  <c r="E268" i="6"/>
  <c r="E269" i="6"/>
  <c r="E270" i="6"/>
  <c r="E271" i="6"/>
  <c r="E272" i="6"/>
  <c r="E273" i="6"/>
  <c r="E274" i="6"/>
  <c r="E275" i="6"/>
  <c r="E276" i="6"/>
  <c r="E277" i="6"/>
  <c r="E278" i="6"/>
  <c r="E279" i="6"/>
  <c r="E280" i="6"/>
  <c r="E281" i="6"/>
  <c r="E282" i="6"/>
  <c r="E283" i="6"/>
  <c r="E284" i="6"/>
  <c r="E285" i="6"/>
  <c r="E286" i="6"/>
  <c r="E287" i="6"/>
  <c r="E288" i="6"/>
  <c r="E289" i="6"/>
  <c r="E290" i="6"/>
  <c r="E291" i="6"/>
  <c r="E292" i="6"/>
  <c r="E293" i="6"/>
  <c r="E294" i="6"/>
  <c r="E295" i="6"/>
  <c r="E296" i="6"/>
  <c r="E297" i="6"/>
  <c r="E298" i="6"/>
  <c r="E299" i="6"/>
  <c r="E300" i="6"/>
  <c r="E301" i="6"/>
  <c r="E302" i="6"/>
  <c r="E303" i="6"/>
  <c r="E304" i="6"/>
  <c r="E305" i="6"/>
  <c r="E306" i="6"/>
  <c r="E307" i="6"/>
  <c r="E308" i="6"/>
  <c r="E309" i="6"/>
  <c r="E310" i="6"/>
  <c r="E311" i="6"/>
  <c r="E312" i="6"/>
  <c r="E313" i="6"/>
  <c r="E314" i="6"/>
  <c r="E315" i="6"/>
  <c r="E316" i="6"/>
  <c r="E317" i="6"/>
  <c r="E318" i="6"/>
  <c r="E319" i="6"/>
  <c r="E320" i="6"/>
  <c r="E321" i="6"/>
  <c r="E322" i="6"/>
  <c r="E323" i="6"/>
  <c r="E324" i="6"/>
  <c r="E325" i="6"/>
  <c r="E326" i="6"/>
  <c r="E327" i="6"/>
  <c r="E328" i="6"/>
  <c r="E329" i="6"/>
  <c r="E330" i="6"/>
  <c r="E331" i="6"/>
  <c r="E332" i="6"/>
  <c r="E333" i="6"/>
  <c r="E334" i="6"/>
  <c r="E335" i="6"/>
  <c r="E336" i="6"/>
  <c r="E337" i="6"/>
  <c r="E338" i="6"/>
  <c r="E339" i="6"/>
  <c r="E340" i="6"/>
  <c r="E341" i="6"/>
  <c r="E342" i="6"/>
  <c r="E343" i="6"/>
  <c r="E344" i="6"/>
  <c r="E345" i="6"/>
  <c r="E346" i="6"/>
  <c r="E347" i="6"/>
  <c r="E348" i="6"/>
  <c r="E349" i="6"/>
  <c r="E350" i="6"/>
  <c r="E351" i="6"/>
  <c r="E352" i="6"/>
  <c r="E353" i="6"/>
  <c r="E354" i="6"/>
  <c r="E355" i="6"/>
  <c r="E356" i="6"/>
  <c r="E357" i="6"/>
  <c r="E358" i="6"/>
  <c r="E359" i="6"/>
  <c r="E360" i="6"/>
  <c r="E361" i="6"/>
  <c r="E362" i="6"/>
  <c r="E363" i="6"/>
  <c r="E364" i="6"/>
  <c r="E365" i="6"/>
  <c r="E366" i="6"/>
  <c r="E367" i="6"/>
  <c r="E368" i="6"/>
  <c r="E369" i="6"/>
  <c r="E370" i="6"/>
  <c r="E371" i="6"/>
  <c r="E372" i="6"/>
  <c r="E373" i="6"/>
  <c r="E374" i="6"/>
  <c r="E375" i="6"/>
  <c r="E376" i="6"/>
  <c r="E377" i="6"/>
  <c r="E378" i="6"/>
  <c r="E379" i="6"/>
  <c r="E380" i="6"/>
  <c r="E381" i="6"/>
  <c r="E382" i="6"/>
  <c r="E383" i="6"/>
  <c r="E384" i="6"/>
  <c r="E385" i="6"/>
  <c r="E386" i="6"/>
  <c r="E387" i="6"/>
  <c r="E388" i="6"/>
  <c r="E389" i="6"/>
  <c r="E390" i="6"/>
  <c r="E391" i="6"/>
  <c r="E392" i="6"/>
  <c r="E393" i="6"/>
  <c r="E394" i="6"/>
  <c r="E395" i="6"/>
  <c r="E396" i="6"/>
  <c r="E397" i="6"/>
  <c r="E398" i="6"/>
  <c r="E399" i="6"/>
  <c r="E400" i="6"/>
  <c r="E401" i="6"/>
  <c r="E402" i="6"/>
  <c r="E403" i="6"/>
  <c r="E404" i="6"/>
  <c r="E405" i="6"/>
  <c r="E406" i="6"/>
  <c r="E407" i="6"/>
  <c r="E408" i="6"/>
  <c r="E409" i="6"/>
  <c r="E410" i="6"/>
  <c r="E411" i="6"/>
  <c r="E412" i="6"/>
  <c r="E413" i="6"/>
  <c r="E414" i="6"/>
  <c r="E415" i="6"/>
  <c r="E416" i="6"/>
  <c r="E417" i="6"/>
  <c r="E418" i="6"/>
  <c r="E419" i="6"/>
  <c r="E420" i="6"/>
  <c r="E421" i="6"/>
  <c r="E422" i="6"/>
  <c r="E423" i="6"/>
  <c r="E424" i="6"/>
  <c r="E425" i="6"/>
  <c r="E426" i="6"/>
  <c r="E427" i="6"/>
  <c r="E428" i="6"/>
  <c r="E429" i="6"/>
  <c r="E430" i="6"/>
  <c r="E431" i="6"/>
  <c r="E432" i="6"/>
  <c r="E433" i="6"/>
  <c r="E434" i="6"/>
  <c r="E435" i="6"/>
  <c r="E436" i="6"/>
  <c r="E437" i="6"/>
  <c r="E438" i="6"/>
  <c r="E439" i="6"/>
  <c r="E440" i="6"/>
  <c r="E441" i="6"/>
  <c r="E442" i="6"/>
  <c r="E443" i="6"/>
  <c r="E444" i="6"/>
  <c r="E445" i="6"/>
  <c r="E446" i="6"/>
  <c r="E447" i="6"/>
  <c r="E448" i="6"/>
  <c r="E449" i="6"/>
  <c r="E450" i="6"/>
  <c r="E451" i="6"/>
  <c r="E452" i="6"/>
  <c r="E453" i="6"/>
  <c r="E454" i="6"/>
  <c r="E455" i="6"/>
  <c r="E456" i="6"/>
  <c r="E457" i="6"/>
  <c r="E458" i="6"/>
  <c r="E459" i="6"/>
  <c r="E460" i="6"/>
  <c r="E461" i="6"/>
  <c r="E462" i="6"/>
  <c r="E463" i="6"/>
  <c r="E464" i="6"/>
  <c r="E465" i="6"/>
  <c r="Q60" i="7" s="1"/>
  <c r="E466" i="6"/>
  <c r="E467" i="6"/>
  <c r="E468" i="6"/>
  <c r="E469" i="6"/>
  <c r="E470" i="6"/>
  <c r="E471" i="6"/>
  <c r="E472" i="6"/>
  <c r="E473" i="6"/>
  <c r="E474" i="6"/>
  <c r="E475" i="6"/>
  <c r="E476" i="6"/>
  <c r="E477" i="6"/>
  <c r="E478" i="6"/>
  <c r="E479" i="6"/>
  <c r="E480" i="6"/>
  <c r="E481" i="6"/>
  <c r="E482" i="6"/>
  <c r="E483" i="6"/>
  <c r="E484" i="6"/>
  <c r="E485" i="6"/>
  <c r="E486" i="6"/>
  <c r="E487" i="6"/>
  <c r="E488" i="6"/>
  <c r="E489" i="6"/>
  <c r="E490" i="6"/>
  <c r="E491" i="6"/>
  <c r="E492" i="6"/>
  <c r="E493" i="6"/>
  <c r="E494" i="6"/>
  <c r="E495" i="6"/>
  <c r="E496" i="6"/>
  <c r="E497" i="6"/>
  <c r="D3" i="6"/>
  <c r="D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D105" i="6"/>
  <c r="D106" i="6"/>
  <c r="D107" i="6"/>
  <c r="D108" i="6"/>
  <c r="D109" i="6"/>
  <c r="D110" i="6"/>
  <c r="D111" i="6"/>
  <c r="D112" i="6"/>
  <c r="D113" i="6"/>
  <c r="D114" i="6"/>
  <c r="D115" i="6"/>
  <c r="D116" i="6"/>
  <c r="D117" i="6"/>
  <c r="D118" i="6"/>
  <c r="D119" i="6"/>
  <c r="D120" i="6"/>
  <c r="D121" i="6"/>
  <c r="D122" i="6"/>
  <c r="D123" i="6"/>
  <c r="D124" i="6"/>
  <c r="D125" i="6"/>
  <c r="D126" i="6"/>
  <c r="D127" i="6"/>
  <c r="D128" i="6"/>
  <c r="D129" i="6"/>
  <c r="D130" i="6"/>
  <c r="D131" i="6"/>
  <c r="D132" i="6"/>
  <c r="D133" i="6"/>
  <c r="D134" i="6"/>
  <c r="D135" i="6"/>
  <c r="D136" i="6"/>
  <c r="D137" i="6"/>
  <c r="D138" i="6"/>
  <c r="D139" i="6"/>
  <c r="D140" i="6"/>
  <c r="D141" i="6"/>
  <c r="D142" i="6"/>
  <c r="D143" i="6"/>
  <c r="D144" i="6"/>
  <c r="D145" i="6"/>
  <c r="D146" i="6"/>
  <c r="D147" i="6"/>
  <c r="D148" i="6"/>
  <c r="D149" i="6"/>
  <c r="D150" i="6"/>
  <c r="D151" i="6"/>
  <c r="D152" i="6"/>
  <c r="D153" i="6"/>
  <c r="D154" i="6"/>
  <c r="D155" i="6"/>
  <c r="D156" i="6"/>
  <c r="D157" i="6"/>
  <c r="D158" i="6"/>
  <c r="D159" i="6"/>
  <c r="D160" i="6"/>
  <c r="D161" i="6"/>
  <c r="D162" i="6"/>
  <c r="D163" i="6"/>
  <c r="D164" i="6"/>
  <c r="D165" i="6"/>
  <c r="D166" i="6"/>
  <c r="D167" i="6"/>
  <c r="D168" i="6"/>
  <c r="D169" i="6"/>
  <c r="D170" i="6"/>
  <c r="D171" i="6"/>
  <c r="D172" i="6"/>
  <c r="D173" i="6"/>
  <c r="D174" i="6"/>
  <c r="D175" i="6"/>
  <c r="D176" i="6"/>
  <c r="D177" i="6"/>
  <c r="D178" i="6"/>
  <c r="D179" i="6"/>
  <c r="D180" i="6"/>
  <c r="D181" i="6"/>
  <c r="D182" i="6"/>
  <c r="D183" i="6"/>
  <c r="D184" i="6"/>
  <c r="D185" i="6"/>
  <c r="D186" i="6"/>
  <c r="D187" i="6"/>
  <c r="D188" i="6"/>
  <c r="D189" i="6"/>
  <c r="D190" i="6"/>
  <c r="D191" i="6"/>
  <c r="D192" i="6"/>
  <c r="D193" i="6"/>
  <c r="D194" i="6"/>
  <c r="D195" i="6"/>
  <c r="D196" i="6"/>
  <c r="D197" i="6"/>
  <c r="D198" i="6"/>
  <c r="D199" i="6"/>
  <c r="D200" i="6"/>
  <c r="D201" i="6"/>
  <c r="D202" i="6"/>
  <c r="D203" i="6"/>
  <c r="D204" i="6"/>
  <c r="D205" i="6"/>
  <c r="D206" i="6"/>
  <c r="D207" i="6"/>
  <c r="D208" i="6"/>
  <c r="D209" i="6"/>
  <c r="D210" i="6"/>
  <c r="D211" i="6"/>
  <c r="D212" i="6"/>
  <c r="D213" i="6"/>
  <c r="D214" i="6"/>
  <c r="D215" i="6"/>
  <c r="D216" i="6"/>
  <c r="D217" i="6"/>
  <c r="D218" i="6"/>
  <c r="D219" i="6"/>
  <c r="D220" i="6"/>
  <c r="D221" i="6"/>
  <c r="D222" i="6"/>
  <c r="D223" i="6"/>
  <c r="D224" i="6"/>
  <c r="D225" i="6"/>
  <c r="D226" i="6"/>
  <c r="D227" i="6"/>
  <c r="D228" i="6"/>
  <c r="D229" i="6"/>
  <c r="D230" i="6"/>
  <c r="D231" i="6"/>
  <c r="D232" i="6"/>
  <c r="D233" i="6"/>
  <c r="D234" i="6"/>
  <c r="D235" i="6"/>
  <c r="D236" i="6"/>
  <c r="D237" i="6"/>
  <c r="D238" i="6"/>
  <c r="D239" i="6"/>
  <c r="D240" i="6"/>
  <c r="D241" i="6"/>
  <c r="D242" i="6"/>
  <c r="D243" i="6"/>
  <c r="D244" i="6"/>
  <c r="D245" i="6"/>
  <c r="D246" i="6"/>
  <c r="D247" i="6"/>
  <c r="D248" i="6"/>
  <c r="D249" i="6"/>
  <c r="D250" i="6"/>
  <c r="D251" i="6"/>
  <c r="D252" i="6"/>
  <c r="D253" i="6"/>
  <c r="D254" i="6"/>
  <c r="D255" i="6"/>
  <c r="D256" i="6"/>
  <c r="D257" i="6"/>
  <c r="D258" i="6"/>
  <c r="D259" i="6"/>
  <c r="D260" i="6"/>
  <c r="D261" i="6"/>
  <c r="D262" i="6"/>
  <c r="D263" i="6"/>
  <c r="D264" i="6"/>
  <c r="D265" i="6"/>
  <c r="D266" i="6"/>
  <c r="D267" i="6"/>
  <c r="D268" i="6"/>
  <c r="D269" i="6"/>
  <c r="D270" i="6"/>
  <c r="D271" i="6"/>
  <c r="D272" i="6"/>
  <c r="D273" i="6"/>
  <c r="D274" i="6"/>
  <c r="D275" i="6"/>
  <c r="D276" i="6"/>
  <c r="D277" i="6"/>
  <c r="D278" i="6"/>
  <c r="D279" i="6"/>
  <c r="D280" i="6"/>
  <c r="D281" i="6"/>
  <c r="D282" i="6"/>
  <c r="D283" i="6"/>
  <c r="D284" i="6"/>
  <c r="D285" i="6"/>
  <c r="D286" i="6"/>
  <c r="D287" i="6"/>
  <c r="D288" i="6"/>
  <c r="D289" i="6"/>
  <c r="D290" i="6"/>
  <c r="D291" i="6"/>
  <c r="D292" i="6"/>
  <c r="D293" i="6"/>
  <c r="D294" i="6"/>
  <c r="D295" i="6"/>
  <c r="D296" i="6"/>
  <c r="D297" i="6"/>
  <c r="D298" i="6"/>
  <c r="D299" i="6"/>
  <c r="D300" i="6"/>
  <c r="D301" i="6"/>
  <c r="D302" i="6"/>
  <c r="D303" i="6"/>
  <c r="D304" i="6"/>
  <c r="D305" i="6"/>
  <c r="D306" i="6"/>
  <c r="D307" i="6"/>
  <c r="D308" i="6"/>
  <c r="D309" i="6"/>
  <c r="D310" i="6"/>
  <c r="D311" i="6"/>
  <c r="D312" i="6"/>
  <c r="D313" i="6"/>
  <c r="D314" i="6"/>
  <c r="D315" i="6"/>
  <c r="D316" i="6"/>
  <c r="D317" i="6"/>
  <c r="D318" i="6"/>
  <c r="D319" i="6"/>
  <c r="D320" i="6"/>
  <c r="D321" i="6"/>
  <c r="D322" i="6"/>
  <c r="D323" i="6"/>
  <c r="D324" i="6"/>
  <c r="D325" i="6"/>
  <c r="D326" i="6"/>
  <c r="D327" i="6"/>
  <c r="D328" i="6"/>
  <c r="D329" i="6"/>
  <c r="D330" i="6"/>
  <c r="D331" i="6"/>
  <c r="D332" i="6"/>
  <c r="D333" i="6"/>
  <c r="D334" i="6"/>
  <c r="D335" i="6"/>
  <c r="D336" i="6"/>
  <c r="D337" i="6"/>
  <c r="D338" i="6"/>
  <c r="D339" i="6"/>
  <c r="D340" i="6"/>
  <c r="D341" i="6"/>
  <c r="D342" i="6"/>
  <c r="D343" i="6"/>
  <c r="D344" i="6"/>
  <c r="D345" i="6"/>
  <c r="D346" i="6"/>
  <c r="D347" i="6"/>
  <c r="D348" i="6"/>
  <c r="D349" i="6"/>
  <c r="D350" i="6"/>
  <c r="D351" i="6"/>
  <c r="D352" i="6"/>
  <c r="D353" i="6"/>
  <c r="D354" i="6"/>
  <c r="D355" i="6"/>
  <c r="D356" i="6"/>
  <c r="D357" i="6"/>
  <c r="D358" i="6"/>
  <c r="D359" i="6"/>
  <c r="D360" i="6"/>
  <c r="D361" i="6"/>
  <c r="D362" i="6"/>
  <c r="D363" i="6"/>
  <c r="D364" i="6"/>
  <c r="D365" i="6"/>
  <c r="D366" i="6"/>
  <c r="D367" i="6"/>
  <c r="D368" i="6"/>
  <c r="D369" i="6"/>
  <c r="D370" i="6"/>
  <c r="D371" i="6"/>
  <c r="D372" i="6"/>
  <c r="D373" i="6"/>
  <c r="D374" i="6"/>
  <c r="D375" i="6"/>
  <c r="D376" i="6"/>
  <c r="D377" i="6"/>
  <c r="D378" i="6"/>
  <c r="D379" i="6"/>
  <c r="D380" i="6"/>
  <c r="D381" i="6"/>
  <c r="D382" i="6"/>
  <c r="D383" i="6"/>
  <c r="D384" i="6"/>
  <c r="D385" i="6"/>
  <c r="D386" i="6"/>
  <c r="D387" i="6"/>
  <c r="D388" i="6"/>
  <c r="D389" i="6"/>
  <c r="D390" i="6"/>
  <c r="D391" i="6"/>
  <c r="D392" i="6"/>
  <c r="D393" i="6"/>
  <c r="D394" i="6"/>
  <c r="D395" i="6"/>
  <c r="D396" i="6"/>
  <c r="D397" i="6"/>
  <c r="D398" i="6"/>
  <c r="D399" i="6"/>
  <c r="D400" i="6"/>
  <c r="D401" i="6"/>
  <c r="D402" i="6"/>
  <c r="D403" i="6"/>
  <c r="D404" i="6"/>
  <c r="D405" i="6"/>
  <c r="D406" i="6"/>
  <c r="D407" i="6"/>
  <c r="D408" i="6"/>
  <c r="D409" i="6"/>
  <c r="D410" i="6"/>
  <c r="D411" i="6"/>
  <c r="D412" i="6"/>
  <c r="D413" i="6"/>
  <c r="D414" i="6"/>
  <c r="D415" i="6"/>
  <c r="D416" i="6"/>
  <c r="D417" i="6"/>
  <c r="D418" i="6"/>
  <c r="D419" i="6"/>
  <c r="D420" i="6"/>
  <c r="D421" i="6"/>
  <c r="D422" i="6"/>
  <c r="D423" i="6"/>
  <c r="D424" i="6"/>
  <c r="D425" i="6"/>
  <c r="D426" i="6"/>
  <c r="D427" i="6"/>
  <c r="D428" i="6"/>
  <c r="D429" i="6"/>
  <c r="D430" i="6"/>
  <c r="D431" i="6"/>
  <c r="D432" i="6"/>
  <c r="D433" i="6"/>
  <c r="D434" i="6"/>
  <c r="D435" i="6"/>
  <c r="D436" i="6"/>
  <c r="D437" i="6"/>
  <c r="D438" i="6"/>
  <c r="D439" i="6"/>
  <c r="D440" i="6"/>
  <c r="D441" i="6"/>
  <c r="D442" i="6"/>
  <c r="D443" i="6"/>
  <c r="D444" i="6"/>
  <c r="D445" i="6"/>
  <c r="D446" i="6"/>
  <c r="D447" i="6"/>
  <c r="D448" i="6"/>
  <c r="D449" i="6"/>
  <c r="D450" i="6"/>
  <c r="D451" i="6"/>
  <c r="D452" i="6"/>
  <c r="D453" i="6"/>
  <c r="D454" i="6"/>
  <c r="D455" i="6"/>
  <c r="D456" i="6"/>
  <c r="D457" i="6"/>
  <c r="D458" i="6"/>
  <c r="D459" i="6"/>
  <c r="D460" i="6"/>
  <c r="D461" i="6"/>
  <c r="D462" i="6"/>
  <c r="D463" i="6"/>
  <c r="D464" i="6"/>
  <c r="D465" i="6"/>
  <c r="Q61" i="7" s="1"/>
  <c r="D466" i="6"/>
  <c r="D467" i="6"/>
  <c r="D468" i="6"/>
  <c r="D469" i="6"/>
  <c r="D470" i="6"/>
  <c r="D471" i="6"/>
  <c r="D472" i="6"/>
  <c r="D473" i="6"/>
  <c r="D474" i="6"/>
  <c r="D475" i="6"/>
  <c r="D476" i="6"/>
  <c r="D477" i="6"/>
  <c r="D478" i="6"/>
  <c r="D479" i="6"/>
  <c r="D480" i="6"/>
  <c r="D481" i="6"/>
  <c r="D482" i="6"/>
  <c r="D483" i="6"/>
  <c r="D484" i="6"/>
  <c r="D485" i="6"/>
  <c r="D486" i="6"/>
  <c r="D487" i="6"/>
  <c r="D488" i="6"/>
  <c r="D489" i="6"/>
  <c r="D490" i="6"/>
  <c r="D491" i="6"/>
  <c r="D492" i="6"/>
  <c r="D493" i="6"/>
  <c r="D494" i="6"/>
  <c r="D495" i="6"/>
  <c r="D496" i="6"/>
  <c r="D497" i="6"/>
  <c r="C466" i="6"/>
  <c r="C467" i="6"/>
  <c r="C468" i="6"/>
  <c r="C469" i="6"/>
  <c r="C470" i="6"/>
  <c r="C471" i="6"/>
  <c r="C472" i="6"/>
  <c r="C473" i="6"/>
  <c r="C474" i="6"/>
  <c r="C475" i="6"/>
  <c r="C476" i="6"/>
  <c r="C477" i="6"/>
  <c r="C478" i="6"/>
  <c r="C479" i="6"/>
  <c r="C480" i="6"/>
  <c r="C481" i="6"/>
  <c r="C482" i="6"/>
  <c r="C483" i="6"/>
  <c r="C484" i="6"/>
  <c r="C485" i="6"/>
  <c r="C486" i="6"/>
  <c r="C487" i="6"/>
  <c r="C488" i="6"/>
  <c r="C489" i="6"/>
  <c r="C490" i="6"/>
  <c r="C491" i="6"/>
  <c r="C492" i="6"/>
  <c r="C493" i="6"/>
  <c r="C494" i="6"/>
  <c r="C495" i="6"/>
  <c r="C496" i="6"/>
  <c r="C497" i="6"/>
  <c r="C465" i="6"/>
  <c r="Q58" i="7" s="1"/>
  <c r="C433" i="6"/>
  <c r="C434" i="6"/>
  <c r="C435" i="6"/>
  <c r="C436" i="6"/>
  <c r="C437" i="6"/>
  <c r="C438" i="6"/>
  <c r="C439" i="6"/>
  <c r="C440" i="6"/>
  <c r="C441" i="6"/>
  <c r="C442" i="6"/>
  <c r="C443" i="6"/>
  <c r="C444" i="6"/>
  <c r="C445" i="6"/>
  <c r="C446" i="6"/>
  <c r="C447" i="6"/>
  <c r="C448" i="6"/>
  <c r="C449" i="6"/>
  <c r="C450" i="6"/>
  <c r="C451" i="6"/>
  <c r="C452" i="6"/>
  <c r="C453" i="6"/>
  <c r="C454" i="6"/>
  <c r="C455" i="6"/>
  <c r="C456" i="6"/>
  <c r="C457" i="6"/>
  <c r="C458" i="6"/>
  <c r="C459" i="6"/>
  <c r="C460" i="6"/>
  <c r="C461" i="6"/>
  <c r="C462" i="6"/>
  <c r="C463" i="6"/>
  <c r="C464" i="6"/>
  <c r="C432" i="6"/>
  <c r="C400" i="6"/>
  <c r="C401" i="6"/>
  <c r="C402" i="6"/>
  <c r="C403" i="6"/>
  <c r="C404" i="6"/>
  <c r="C405" i="6"/>
  <c r="C406" i="6"/>
  <c r="C407" i="6"/>
  <c r="C408" i="6"/>
  <c r="C409" i="6"/>
  <c r="C410" i="6"/>
  <c r="C411" i="6"/>
  <c r="C412" i="6"/>
  <c r="C413" i="6"/>
  <c r="C414" i="6"/>
  <c r="C415" i="6"/>
  <c r="C416" i="6"/>
  <c r="C417" i="6"/>
  <c r="C418" i="6"/>
  <c r="C419" i="6"/>
  <c r="C420" i="6"/>
  <c r="C421" i="6"/>
  <c r="C422" i="6"/>
  <c r="C423" i="6"/>
  <c r="C424" i="6"/>
  <c r="C425" i="6"/>
  <c r="C426" i="6"/>
  <c r="C427" i="6"/>
  <c r="C428" i="6"/>
  <c r="C429" i="6"/>
  <c r="C430" i="6"/>
  <c r="C431" i="6"/>
  <c r="C399" i="6"/>
  <c r="C367" i="6"/>
  <c r="C368" i="6"/>
  <c r="C369" i="6"/>
  <c r="C370" i="6"/>
  <c r="C371" i="6"/>
  <c r="C372" i="6"/>
  <c r="C373" i="6"/>
  <c r="C374" i="6"/>
  <c r="C375" i="6"/>
  <c r="C376" i="6"/>
  <c r="C377" i="6"/>
  <c r="C378" i="6"/>
  <c r="C379" i="6"/>
  <c r="C380" i="6"/>
  <c r="C381" i="6"/>
  <c r="C382" i="6"/>
  <c r="C383" i="6"/>
  <c r="C384" i="6"/>
  <c r="C385" i="6"/>
  <c r="C386" i="6"/>
  <c r="C387" i="6"/>
  <c r="C388" i="6"/>
  <c r="C389" i="6"/>
  <c r="C390" i="6"/>
  <c r="C391" i="6"/>
  <c r="C392" i="6"/>
  <c r="C393" i="6"/>
  <c r="C394" i="6"/>
  <c r="C395" i="6"/>
  <c r="C396" i="6"/>
  <c r="C397" i="6"/>
  <c r="C398" i="6"/>
  <c r="C366" i="6"/>
  <c r="C334" i="6"/>
  <c r="C335" i="6"/>
  <c r="C336" i="6"/>
  <c r="C337" i="6"/>
  <c r="C338" i="6"/>
  <c r="C339" i="6"/>
  <c r="C340" i="6"/>
  <c r="C341" i="6"/>
  <c r="C342" i="6"/>
  <c r="C343" i="6"/>
  <c r="C344" i="6"/>
  <c r="C345" i="6"/>
  <c r="C346" i="6"/>
  <c r="C347" i="6"/>
  <c r="C348" i="6"/>
  <c r="C349" i="6"/>
  <c r="C350" i="6"/>
  <c r="C351" i="6"/>
  <c r="C352" i="6"/>
  <c r="C353" i="6"/>
  <c r="C354" i="6"/>
  <c r="C355" i="6"/>
  <c r="C356" i="6"/>
  <c r="C357" i="6"/>
  <c r="C358" i="6"/>
  <c r="C359" i="6"/>
  <c r="C360" i="6"/>
  <c r="C361" i="6"/>
  <c r="C362" i="6"/>
  <c r="C363" i="6"/>
  <c r="C364" i="6"/>
  <c r="C365" i="6"/>
  <c r="C333" i="6"/>
  <c r="C301" i="6"/>
  <c r="C302" i="6"/>
  <c r="C303" i="6"/>
  <c r="C304" i="6"/>
  <c r="C305" i="6"/>
  <c r="C306" i="6"/>
  <c r="C307" i="6"/>
  <c r="C308" i="6"/>
  <c r="C309" i="6"/>
  <c r="C310" i="6"/>
  <c r="C311" i="6"/>
  <c r="C312" i="6"/>
  <c r="C313" i="6"/>
  <c r="C314" i="6"/>
  <c r="C315" i="6"/>
  <c r="C316" i="6"/>
  <c r="C317" i="6"/>
  <c r="C318" i="6"/>
  <c r="C319" i="6"/>
  <c r="C320" i="6"/>
  <c r="C321" i="6"/>
  <c r="C322" i="6"/>
  <c r="C323" i="6"/>
  <c r="C324" i="6"/>
  <c r="C325" i="6"/>
  <c r="C326" i="6"/>
  <c r="C327" i="6"/>
  <c r="C328" i="6"/>
  <c r="C329" i="6"/>
  <c r="C330" i="6"/>
  <c r="C331" i="6"/>
  <c r="C332" i="6"/>
  <c r="C300" i="6"/>
  <c r="C268" i="6"/>
  <c r="C269" i="6"/>
  <c r="C270" i="6"/>
  <c r="C271" i="6"/>
  <c r="C272" i="6"/>
  <c r="C273" i="6"/>
  <c r="C274" i="6"/>
  <c r="C275" i="6"/>
  <c r="C276" i="6"/>
  <c r="C277" i="6"/>
  <c r="C278" i="6"/>
  <c r="C279" i="6"/>
  <c r="C280" i="6"/>
  <c r="C281" i="6"/>
  <c r="C282" i="6"/>
  <c r="C283" i="6"/>
  <c r="C284" i="6"/>
  <c r="C285" i="6"/>
  <c r="C286" i="6"/>
  <c r="C287" i="6"/>
  <c r="C288" i="6"/>
  <c r="C289" i="6"/>
  <c r="C290" i="6"/>
  <c r="C291" i="6"/>
  <c r="C292" i="6"/>
  <c r="C293" i="6"/>
  <c r="C294" i="6"/>
  <c r="C295" i="6"/>
  <c r="C296" i="6"/>
  <c r="C297" i="6"/>
  <c r="C298" i="6"/>
  <c r="C299" i="6"/>
  <c r="C267" i="6"/>
  <c r="C235" i="6"/>
  <c r="C236" i="6"/>
  <c r="C237" i="6"/>
  <c r="C238" i="6"/>
  <c r="C239" i="6"/>
  <c r="C240" i="6"/>
  <c r="C241" i="6"/>
  <c r="C242" i="6"/>
  <c r="C243" i="6"/>
  <c r="C244" i="6"/>
  <c r="C245" i="6"/>
  <c r="C246" i="6"/>
  <c r="C247" i="6"/>
  <c r="C248" i="6"/>
  <c r="C249" i="6"/>
  <c r="C250" i="6"/>
  <c r="C251" i="6"/>
  <c r="C252" i="6"/>
  <c r="C253" i="6"/>
  <c r="C254" i="6"/>
  <c r="C255" i="6"/>
  <c r="C256" i="6"/>
  <c r="C257" i="6"/>
  <c r="C258" i="6"/>
  <c r="C259" i="6"/>
  <c r="C260" i="6"/>
  <c r="C261" i="6"/>
  <c r="C262" i="6"/>
  <c r="C263" i="6"/>
  <c r="C264" i="6"/>
  <c r="C265" i="6"/>
  <c r="C266" i="6"/>
  <c r="C234" i="6"/>
  <c r="C202" i="6"/>
  <c r="C203" i="6"/>
  <c r="C204" i="6"/>
  <c r="C205" i="6"/>
  <c r="C206" i="6"/>
  <c r="C207" i="6"/>
  <c r="C208" i="6"/>
  <c r="C209" i="6"/>
  <c r="C210" i="6"/>
  <c r="C211" i="6"/>
  <c r="C212" i="6"/>
  <c r="C213" i="6"/>
  <c r="C214" i="6"/>
  <c r="C215" i="6"/>
  <c r="C216" i="6"/>
  <c r="C217" i="6"/>
  <c r="C218" i="6"/>
  <c r="C219" i="6"/>
  <c r="C220" i="6"/>
  <c r="C221" i="6"/>
  <c r="C222" i="6"/>
  <c r="C223" i="6"/>
  <c r="C224" i="6"/>
  <c r="C225" i="6"/>
  <c r="C226" i="6"/>
  <c r="C227" i="6"/>
  <c r="C228" i="6"/>
  <c r="C229" i="6"/>
  <c r="C230" i="6"/>
  <c r="C231" i="6"/>
  <c r="C232" i="6"/>
  <c r="C233" i="6"/>
  <c r="C201" i="6"/>
  <c r="C169" i="6"/>
  <c r="C170" i="6"/>
  <c r="C171" i="6"/>
  <c r="C172" i="6"/>
  <c r="C173" i="6"/>
  <c r="C174" i="6"/>
  <c r="C175" i="6"/>
  <c r="C176" i="6"/>
  <c r="C177" i="6"/>
  <c r="C178" i="6"/>
  <c r="C179" i="6"/>
  <c r="C180" i="6"/>
  <c r="C181" i="6"/>
  <c r="C182" i="6"/>
  <c r="C183" i="6"/>
  <c r="C184" i="6"/>
  <c r="C185" i="6"/>
  <c r="C186" i="6"/>
  <c r="C187" i="6"/>
  <c r="C188" i="6"/>
  <c r="C189" i="6"/>
  <c r="C190" i="6"/>
  <c r="C191" i="6"/>
  <c r="C192" i="6"/>
  <c r="C193" i="6"/>
  <c r="C194" i="6"/>
  <c r="C195" i="6"/>
  <c r="C196" i="6"/>
  <c r="C197" i="6"/>
  <c r="C198" i="6"/>
  <c r="C199" i="6"/>
  <c r="C200" i="6"/>
  <c r="C168" i="6"/>
  <c r="C136" i="6"/>
  <c r="C137" i="6"/>
  <c r="C138" i="6"/>
  <c r="C139" i="6"/>
  <c r="C140" i="6"/>
  <c r="C141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167" i="6"/>
  <c r="C135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02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69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36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" i="6"/>
  <c r="AV36" i="6" l="1"/>
  <c r="BC34" i="6"/>
  <c r="BC30" i="6"/>
  <c r="BC26" i="6"/>
  <c r="BC22" i="6"/>
  <c r="BC18" i="6"/>
  <c r="BC14" i="6"/>
  <c r="BC10" i="6"/>
  <c r="BC6" i="6"/>
  <c r="BC98" i="6"/>
  <c r="BC94" i="6"/>
  <c r="BC90" i="6"/>
  <c r="BC86" i="6"/>
  <c r="BC78" i="6"/>
  <c r="BC70" i="6"/>
  <c r="BC166" i="6"/>
  <c r="BC162" i="6"/>
  <c r="BC158" i="6"/>
  <c r="BC154" i="6"/>
  <c r="BC150" i="6"/>
  <c r="BC146" i="6"/>
  <c r="BC142" i="6"/>
  <c r="BC138" i="6"/>
  <c r="BC230" i="6"/>
  <c r="BC226" i="6"/>
  <c r="BC222" i="6"/>
  <c r="BC218" i="6"/>
  <c r="BC214" i="6"/>
  <c r="BC210" i="6"/>
  <c r="BC206" i="6"/>
  <c r="BC202" i="6"/>
  <c r="BC298" i="6"/>
  <c r="BC294" i="6"/>
  <c r="BC290" i="6"/>
  <c r="BC286" i="6"/>
  <c r="BC282" i="6"/>
  <c r="BC278" i="6"/>
  <c r="BC274" i="6"/>
  <c r="BC270" i="6"/>
  <c r="BC362" i="6"/>
  <c r="BC358" i="6"/>
  <c r="BC354" i="6"/>
  <c r="BC350" i="6"/>
  <c r="BC346" i="6"/>
  <c r="BC342" i="6"/>
  <c r="BC338" i="6"/>
  <c r="BC334" i="6"/>
  <c r="BC430" i="6"/>
  <c r="BC426" i="6"/>
  <c r="BC422" i="6"/>
  <c r="BC418" i="6"/>
  <c r="BC414" i="6"/>
  <c r="BC410" i="6"/>
  <c r="BC406" i="6"/>
  <c r="BC402" i="6"/>
  <c r="BC494" i="6"/>
  <c r="BC490" i="6"/>
  <c r="BC486" i="6"/>
  <c r="BC482" i="6"/>
  <c r="BC478" i="6"/>
  <c r="BC474" i="6"/>
  <c r="BC470" i="6"/>
  <c r="Q55" i="7"/>
  <c r="Q48" i="7" s="1"/>
  <c r="BC112" i="6"/>
  <c r="BC312" i="6"/>
  <c r="BC32" i="6"/>
  <c r="BC24" i="6"/>
  <c r="BC136" i="6"/>
  <c r="BC74" i="6"/>
  <c r="BC242" i="6"/>
  <c r="BC370" i="6"/>
  <c r="BC11" i="6"/>
  <c r="BC19" i="6"/>
  <c r="BC27" i="6"/>
  <c r="BC35" i="6"/>
  <c r="BC71" i="6"/>
  <c r="BC79" i="6"/>
  <c r="BC87" i="6"/>
  <c r="BC95" i="6"/>
  <c r="BC57" i="6"/>
  <c r="BC65" i="6"/>
  <c r="BC104" i="6"/>
  <c r="BC328" i="6"/>
  <c r="BC144" i="6"/>
  <c r="BC82" i="6"/>
  <c r="BC178" i="6"/>
  <c r="BC194" i="6"/>
  <c r="BC258" i="6"/>
  <c r="BC386" i="6"/>
  <c r="BC466" i="6"/>
  <c r="BC462" i="6"/>
  <c r="BC458" i="6"/>
  <c r="BC454" i="6"/>
  <c r="BC450" i="6"/>
  <c r="BC446" i="6"/>
  <c r="BC442" i="6"/>
  <c r="BC438" i="6"/>
  <c r="BC434" i="6"/>
  <c r="BC398" i="6"/>
  <c r="BC394" i="6"/>
  <c r="BC390" i="6"/>
  <c r="BC382" i="6"/>
  <c r="BC378" i="6"/>
  <c r="BC374" i="6"/>
  <c r="BC326" i="6"/>
  <c r="BC318" i="6"/>
  <c r="BC310" i="6"/>
  <c r="BC302" i="6"/>
  <c r="BC266" i="6"/>
  <c r="BC262" i="6"/>
  <c r="BC254" i="6"/>
  <c r="BC250" i="6"/>
  <c r="BC246" i="6"/>
  <c r="BC238" i="6"/>
  <c r="BC198" i="6"/>
  <c r="BC190" i="6"/>
  <c r="BC186" i="6"/>
  <c r="BC182" i="6"/>
  <c r="BC174" i="6"/>
  <c r="BC170" i="6"/>
  <c r="BC134" i="6"/>
  <c r="BC130" i="6"/>
  <c r="BC126" i="6"/>
  <c r="BC122" i="6"/>
  <c r="BC118" i="6"/>
  <c r="BC114" i="6"/>
  <c r="BC110" i="6"/>
  <c r="BC106" i="6"/>
  <c r="BC41" i="6"/>
  <c r="BC49" i="6"/>
  <c r="BC4" i="6"/>
  <c r="BC8" i="6"/>
  <c r="BC12" i="6"/>
  <c r="BC16" i="6"/>
  <c r="BC20" i="6"/>
  <c r="BC28" i="6"/>
  <c r="BC72" i="6"/>
  <c r="BC76" i="6"/>
  <c r="BC80" i="6"/>
  <c r="BC84" i="6"/>
  <c r="BC88" i="6"/>
  <c r="BC92" i="6"/>
  <c r="BC96" i="6"/>
  <c r="BC100" i="6"/>
  <c r="BC120" i="6"/>
  <c r="BC128" i="6"/>
  <c r="BC140" i="6"/>
  <c r="BC148" i="6"/>
  <c r="BC152" i="6"/>
  <c r="BC156" i="6"/>
  <c r="BC160" i="6"/>
  <c r="BC164" i="6"/>
  <c r="BC204" i="6"/>
  <c r="BC208" i="6"/>
  <c r="BC212" i="6"/>
  <c r="BC216" i="6"/>
  <c r="BC220" i="6"/>
  <c r="BC224" i="6"/>
  <c r="BC228" i="6"/>
  <c r="BC232" i="6"/>
  <c r="BC268" i="6"/>
  <c r="BC272" i="6"/>
  <c r="BC276" i="6"/>
  <c r="BC280" i="6"/>
  <c r="BC284" i="6"/>
  <c r="BC288" i="6"/>
  <c r="BC292" i="6"/>
  <c r="BC296" i="6"/>
  <c r="BC36" i="6"/>
  <c r="BC40" i="6"/>
  <c r="BC44" i="6"/>
  <c r="BC48" i="6"/>
  <c r="BC52" i="6"/>
  <c r="BC56" i="6"/>
  <c r="BC60" i="6"/>
  <c r="BC64" i="6"/>
  <c r="BC68" i="6"/>
  <c r="BC108" i="6"/>
  <c r="BC116" i="6"/>
  <c r="BC124" i="6"/>
  <c r="BC132" i="6"/>
  <c r="BC168" i="6"/>
  <c r="BC172" i="6"/>
  <c r="BC176" i="6"/>
  <c r="BC180" i="6"/>
  <c r="BC184" i="6"/>
  <c r="BC188" i="6"/>
  <c r="BC192" i="6"/>
  <c r="BC196" i="6"/>
  <c r="BC200" i="6"/>
  <c r="BC236" i="6"/>
  <c r="BC240" i="6"/>
  <c r="BC244" i="6"/>
  <c r="BC248" i="6"/>
  <c r="BC252" i="6"/>
  <c r="BC256" i="6"/>
  <c r="BC260" i="6"/>
  <c r="BC264" i="6"/>
  <c r="BC300" i="6"/>
  <c r="BC304" i="6"/>
  <c r="BC308" i="6"/>
  <c r="BC316" i="6"/>
  <c r="BC320" i="6"/>
  <c r="BC324" i="6"/>
  <c r="BC332" i="6"/>
  <c r="BC336" i="6"/>
  <c r="BC340" i="6"/>
  <c r="BC344" i="6"/>
  <c r="BC348" i="6"/>
  <c r="BC352" i="6"/>
  <c r="BC356" i="6"/>
  <c r="BC360" i="6"/>
  <c r="BC364" i="6"/>
  <c r="BC368" i="6"/>
  <c r="BC372" i="6"/>
  <c r="BC376" i="6"/>
  <c r="BC380" i="6"/>
  <c r="BC384" i="6"/>
  <c r="BC388" i="6"/>
  <c r="BC392" i="6"/>
  <c r="BC396" i="6"/>
  <c r="BC400" i="6"/>
  <c r="BC404" i="6"/>
  <c r="BC408" i="6"/>
  <c r="BC412" i="6"/>
  <c r="BC416" i="6"/>
  <c r="BC420" i="6"/>
  <c r="BC424" i="6"/>
  <c r="BC428" i="6"/>
  <c r="BC432" i="6"/>
  <c r="BC436" i="6"/>
  <c r="BC440" i="6"/>
  <c r="BC444" i="6"/>
  <c r="BC448" i="6"/>
  <c r="BC452" i="6"/>
  <c r="BC456" i="6"/>
  <c r="BC460" i="6"/>
  <c r="BC464" i="6"/>
  <c r="BC468" i="6"/>
  <c r="BC472" i="6"/>
  <c r="BC476" i="6"/>
  <c r="BC480" i="6"/>
  <c r="BC484" i="6"/>
  <c r="BC488" i="6"/>
  <c r="BC492" i="6"/>
  <c r="BC496" i="6"/>
  <c r="BC234" i="6"/>
  <c r="BC7" i="6"/>
  <c r="BC15" i="6"/>
  <c r="BC23" i="6"/>
  <c r="BC31" i="6"/>
  <c r="BC75" i="6"/>
  <c r="BC83" i="6"/>
  <c r="BC91" i="6"/>
  <c r="BC99" i="6"/>
  <c r="BC37" i="6"/>
  <c r="BC45" i="6"/>
  <c r="BC53" i="6"/>
  <c r="BC61" i="6"/>
  <c r="BC69" i="6"/>
  <c r="BC105" i="6"/>
  <c r="BC109" i="6"/>
  <c r="BC113" i="6"/>
  <c r="BC117" i="6"/>
  <c r="BC121" i="6"/>
  <c r="BC125" i="6"/>
  <c r="BC129" i="6"/>
  <c r="BC133" i="6"/>
  <c r="BC137" i="6"/>
  <c r="BC141" i="6"/>
  <c r="BC145" i="6"/>
  <c r="BC149" i="6"/>
  <c r="BC153" i="6"/>
  <c r="BC157" i="6"/>
  <c r="BC102" i="6"/>
  <c r="BC366" i="6"/>
  <c r="BC5" i="6"/>
  <c r="BC9" i="6"/>
  <c r="BC13" i="6"/>
  <c r="BC17" i="6"/>
  <c r="BC21" i="6"/>
  <c r="BC25" i="6"/>
  <c r="BC29" i="6"/>
  <c r="BC33" i="6"/>
  <c r="BC73" i="6"/>
  <c r="BC77" i="6"/>
  <c r="BC81" i="6"/>
  <c r="BC85" i="6"/>
  <c r="BC89" i="6"/>
  <c r="BC93" i="6"/>
  <c r="BC97" i="6"/>
  <c r="BC101" i="6"/>
  <c r="BC161" i="6"/>
  <c r="BC165" i="6"/>
  <c r="BC169" i="6"/>
  <c r="BC173" i="6"/>
  <c r="BC177" i="6"/>
  <c r="BC181" i="6"/>
  <c r="BC185" i="6"/>
  <c r="BC189" i="6"/>
  <c r="BC193" i="6"/>
  <c r="BC197" i="6"/>
  <c r="BC201" i="6"/>
  <c r="BC205" i="6"/>
  <c r="BC209" i="6"/>
  <c r="BC213" i="6"/>
  <c r="BC217" i="6"/>
  <c r="BC221" i="6"/>
  <c r="BC225" i="6"/>
  <c r="BC229" i="6"/>
  <c r="BC233" i="6"/>
  <c r="BC237" i="6"/>
  <c r="BC241" i="6"/>
  <c r="BC245" i="6"/>
  <c r="BC249" i="6"/>
  <c r="BC253" i="6"/>
  <c r="BC257" i="6"/>
  <c r="BC261" i="6"/>
  <c r="BC265" i="6"/>
  <c r="BC269" i="6"/>
  <c r="BC273" i="6"/>
  <c r="BC277" i="6"/>
  <c r="BC281" i="6"/>
  <c r="BC285" i="6"/>
  <c r="BC289" i="6"/>
  <c r="BC293" i="6"/>
  <c r="BC297" i="6"/>
  <c r="BC301" i="6"/>
  <c r="BC305" i="6"/>
  <c r="BC309" i="6"/>
  <c r="BC313" i="6"/>
  <c r="BC317" i="6"/>
  <c r="BC321" i="6"/>
  <c r="BC325" i="6"/>
  <c r="BC329" i="6"/>
  <c r="BC333" i="6"/>
  <c r="BC337" i="6"/>
  <c r="BC341" i="6"/>
  <c r="BC345" i="6"/>
  <c r="BC349" i="6"/>
  <c r="BC353" i="6"/>
  <c r="BC357" i="6"/>
  <c r="BC361" i="6"/>
  <c r="BC365" i="6"/>
  <c r="BC369" i="6"/>
  <c r="BC373" i="6"/>
  <c r="BC377" i="6"/>
  <c r="BC381" i="6"/>
  <c r="BC385" i="6"/>
  <c r="BC389" i="6"/>
  <c r="BC393" i="6"/>
  <c r="BC397" i="6"/>
  <c r="BC401" i="6"/>
  <c r="BC405" i="6"/>
  <c r="BC409" i="6"/>
  <c r="BC413" i="6"/>
  <c r="BC417" i="6"/>
  <c r="BC421" i="6"/>
  <c r="BC425" i="6"/>
  <c r="BC429" i="6"/>
  <c r="BC433" i="6"/>
  <c r="BC437" i="6"/>
  <c r="BC441" i="6"/>
  <c r="BC445" i="6"/>
  <c r="BC449" i="6"/>
  <c r="BC453" i="6"/>
  <c r="BC457" i="6"/>
  <c r="BC461" i="6"/>
  <c r="BC465" i="6"/>
  <c r="BC469" i="6"/>
  <c r="BC38" i="6"/>
  <c r="BC42" i="6"/>
  <c r="BC46" i="6"/>
  <c r="BC50" i="6"/>
  <c r="BC54" i="6"/>
  <c r="BC58" i="6"/>
  <c r="BC62" i="6"/>
  <c r="BC66" i="6"/>
  <c r="BC306" i="6"/>
  <c r="BC314" i="6"/>
  <c r="BC322" i="6"/>
  <c r="BC330" i="6"/>
  <c r="BC3" i="6"/>
  <c r="BC39" i="6"/>
  <c r="BC43" i="6"/>
  <c r="BC47" i="6"/>
  <c r="BC51" i="6"/>
  <c r="BC55" i="6"/>
  <c r="BC59" i="6"/>
  <c r="BC63" i="6"/>
  <c r="BC67" i="6"/>
  <c r="BC103" i="6"/>
  <c r="BC107" i="6"/>
  <c r="BC111" i="6"/>
  <c r="BC115" i="6"/>
  <c r="BC119" i="6"/>
  <c r="BC123" i="6"/>
  <c r="BC127" i="6"/>
  <c r="BC131" i="6"/>
  <c r="BC135" i="6"/>
  <c r="BC139" i="6"/>
  <c r="BC143" i="6"/>
  <c r="BC147" i="6"/>
  <c r="BC151" i="6"/>
  <c r="BC155" i="6"/>
  <c r="BC159" i="6"/>
  <c r="BC163" i="6"/>
  <c r="BC167" i="6"/>
  <c r="BC171" i="6"/>
  <c r="BC175" i="6"/>
  <c r="BC179" i="6"/>
  <c r="BC183" i="6"/>
  <c r="BC187" i="6"/>
  <c r="BC191" i="6"/>
  <c r="BC195" i="6"/>
  <c r="BC199" i="6"/>
  <c r="BC203" i="6"/>
  <c r="BC207" i="6"/>
  <c r="BC211" i="6"/>
  <c r="BC215" i="6"/>
  <c r="BC219" i="6"/>
  <c r="BC223" i="6"/>
  <c r="BC227" i="6"/>
  <c r="BC231" i="6"/>
  <c r="BC235" i="6"/>
  <c r="BC239" i="6"/>
  <c r="BC243" i="6"/>
  <c r="BC247" i="6"/>
  <c r="BC251" i="6"/>
  <c r="BC255" i="6"/>
  <c r="BC259" i="6"/>
  <c r="BC263" i="6"/>
  <c r="BC267" i="6"/>
  <c r="BC271" i="6"/>
  <c r="BC275" i="6"/>
  <c r="BC279" i="6"/>
  <c r="BC283" i="6"/>
  <c r="BC287" i="6"/>
  <c r="BC291" i="6"/>
  <c r="BC295" i="6"/>
  <c r="BC299" i="6"/>
  <c r="BC303" i="6"/>
  <c r="BC307" i="6"/>
  <c r="BC311" i="6"/>
  <c r="BC315" i="6"/>
  <c r="BC319" i="6"/>
  <c r="BC323" i="6"/>
  <c r="BC327" i="6"/>
  <c r="BC331" i="6"/>
  <c r="BC335" i="6"/>
  <c r="BC339" i="6"/>
  <c r="BC343" i="6"/>
  <c r="BC347" i="6"/>
  <c r="BC351" i="6"/>
  <c r="BC355" i="6"/>
  <c r="BC359" i="6"/>
  <c r="BC363" i="6"/>
  <c r="BC367" i="6"/>
  <c r="BC371" i="6"/>
  <c r="BC375" i="6"/>
  <c r="BC379" i="6"/>
  <c r="BC383" i="6"/>
  <c r="BC387" i="6"/>
  <c r="BC391" i="6"/>
  <c r="BC395" i="6"/>
  <c r="BC399" i="6"/>
  <c r="BC403" i="6"/>
  <c r="BC407" i="6"/>
  <c r="BC411" i="6"/>
  <c r="BC415" i="6"/>
  <c r="BC419" i="6"/>
  <c r="BC423" i="6"/>
  <c r="BC427" i="6"/>
  <c r="BC431" i="6"/>
  <c r="BC435" i="6"/>
  <c r="BC439" i="6"/>
  <c r="BC443" i="6"/>
  <c r="BC447" i="6"/>
  <c r="BC451" i="6"/>
  <c r="BC455" i="6"/>
  <c r="BC459" i="6"/>
  <c r="BC463" i="6"/>
  <c r="BC467" i="6"/>
  <c r="BC471" i="6"/>
  <c r="BC475" i="6"/>
  <c r="BC479" i="6"/>
  <c r="BC483" i="6"/>
  <c r="BC487" i="6"/>
  <c r="BC491" i="6"/>
  <c r="BC495" i="6"/>
  <c r="BC473" i="6"/>
  <c r="BC477" i="6"/>
  <c r="BC481" i="6"/>
  <c r="BC485" i="6"/>
  <c r="BC489" i="6"/>
  <c r="BC493" i="6"/>
  <c r="BC497" i="6"/>
  <c r="AV497" i="6" l="1"/>
  <c r="AV496" i="6"/>
  <c r="AV495" i="6"/>
  <c r="AV494" i="6"/>
  <c r="AV493" i="6"/>
  <c r="AV492" i="6"/>
  <c r="AV491" i="6"/>
  <c r="AV490" i="6"/>
  <c r="AV489" i="6"/>
  <c r="AV488" i="6"/>
  <c r="AV487" i="6"/>
  <c r="AV486" i="6"/>
  <c r="AV485" i="6"/>
  <c r="AV484" i="6"/>
  <c r="AV483" i="6"/>
  <c r="AV482" i="6"/>
  <c r="AV481" i="6"/>
  <c r="AV480" i="6"/>
  <c r="AV479" i="6"/>
  <c r="AV478" i="6"/>
  <c r="AV477" i="6"/>
  <c r="AV476" i="6"/>
  <c r="AV475" i="6"/>
  <c r="AV474" i="6"/>
  <c r="AV473" i="6"/>
  <c r="AV472" i="6"/>
  <c r="AV471" i="6"/>
  <c r="AV470" i="6"/>
  <c r="AV469" i="6"/>
  <c r="AV468" i="6"/>
  <c r="AV467" i="6"/>
  <c r="AV466" i="6"/>
  <c r="AW465" i="6"/>
  <c r="Q53" i="8" s="1"/>
  <c r="AV465" i="6"/>
  <c r="Q52" i="8" s="1"/>
  <c r="Q22" i="8"/>
  <c r="Q20" i="8"/>
  <c r="Q19" i="8"/>
  <c r="Q18" i="8"/>
  <c r="Q17" i="8"/>
  <c r="Q16" i="8"/>
  <c r="Q14" i="8"/>
  <c r="Q13" i="8"/>
  <c r="Q12" i="8"/>
  <c r="Q37" i="7"/>
  <c r="Q36" i="7"/>
  <c r="Q35" i="7"/>
  <c r="Q34" i="7"/>
  <c r="Q33" i="7"/>
  <c r="Q32" i="7"/>
  <c r="Q31" i="7"/>
  <c r="Q30" i="7"/>
  <c r="Q29" i="7"/>
  <c r="Q28" i="7"/>
  <c r="Q27" i="7"/>
  <c r="Q25" i="7"/>
  <c r="Q24" i="7"/>
  <c r="Q23" i="7"/>
  <c r="Q22" i="7"/>
  <c r="Q21" i="7"/>
  <c r="Q20" i="7"/>
  <c r="Q18" i="7"/>
  <c r="Q17" i="7"/>
  <c r="Q16" i="7"/>
  <c r="Q15" i="7"/>
  <c r="Q14" i="7"/>
  <c r="Q13" i="7"/>
  <c r="Q11" i="7"/>
  <c r="BA465" i="1"/>
  <c r="BB465" i="1" s="1"/>
  <c r="BB95" i="1"/>
  <c r="BB165" i="1"/>
  <c r="BB191" i="1"/>
  <c r="BB319" i="1"/>
  <c r="BB427" i="1"/>
  <c r="BA466" i="1"/>
  <c r="BB466" i="1" s="1"/>
  <c r="BA467" i="1"/>
  <c r="BB467" i="1" s="1"/>
  <c r="BA468" i="1"/>
  <c r="BB468" i="1" s="1"/>
  <c r="BA469" i="1"/>
  <c r="BB469" i="1" s="1"/>
  <c r="BA470" i="1"/>
  <c r="BB470" i="1" s="1"/>
  <c r="BA471" i="1"/>
  <c r="BB471" i="1" s="1"/>
  <c r="BA472" i="1"/>
  <c r="BB472" i="1" s="1"/>
  <c r="BA473" i="1"/>
  <c r="BB473" i="1" s="1"/>
  <c r="BA474" i="1"/>
  <c r="BB474" i="1" s="1"/>
  <c r="BA475" i="1"/>
  <c r="BB475" i="1" s="1"/>
  <c r="BA476" i="1"/>
  <c r="BB476" i="1" s="1"/>
  <c r="BA477" i="1"/>
  <c r="BB477" i="1" s="1"/>
  <c r="BA478" i="1"/>
  <c r="BB478" i="1" s="1"/>
  <c r="BA479" i="1"/>
  <c r="BB479" i="1" s="1"/>
  <c r="BA480" i="1"/>
  <c r="BB480" i="1" s="1"/>
  <c r="BA481" i="1"/>
  <c r="BB481" i="1" s="1"/>
  <c r="BA482" i="1"/>
  <c r="BB482" i="1" s="1"/>
  <c r="BA483" i="1"/>
  <c r="BB483" i="1" s="1"/>
  <c r="BA484" i="1"/>
  <c r="BB484" i="1" s="1"/>
  <c r="BA485" i="1"/>
  <c r="BB485" i="1" s="1"/>
  <c r="BA486" i="1"/>
  <c r="BB486" i="1" s="1"/>
  <c r="BA487" i="1"/>
  <c r="BB487" i="1" s="1"/>
  <c r="BA488" i="1"/>
  <c r="BB488" i="1" s="1"/>
  <c r="BA489" i="1"/>
  <c r="BB489" i="1" s="1"/>
  <c r="BA490" i="1"/>
  <c r="BB490" i="1" s="1"/>
  <c r="BA491" i="1"/>
  <c r="BB491" i="1" s="1"/>
  <c r="BA492" i="1"/>
  <c r="BB492" i="1" s="1"/>
  <c r="BA493" i="1"/>
  <c r="BB493" i="1" s="1"/>
  <c r="BA494" i="1"/>
  <c r="BB494" i="1" s="1"/>
  <c r="BA495" i="1"/>
  <c r="BB495" i="1" s="1"/>
  <c r="BA496" i="1"/>
  <c r="BB496" i="1" s="1"/>
  <c r="BA497" i="1"/>
  <c r="BB497" i="1" s="1"/>
  <c r="BA4" i="1"/>
  <c r="BB4" i="1" s="1"/>
  <c r="BA5" i="1"/>
  <c r="BB5" i="1" s="1"/>
  <c r="BA6" i="1"/>
  <c r="BB6" i="1" s="1"/>
  <c r="BA7" i="1"/>
  <c r="BB7" i="1" s="1"/>
  <c r="BA8" i="1"/>
  <c r="BB8" i="1" s="1"/>
  <c r="BA9" i="1"/>
  <c r="BB9" i="1" s="1"/>
  <c r="BA10" i="1"/>
  <c r="BB10" i="1" s="1"/>
  <c r="BA11" i="1"/>
  <c r="BB11" i="1" s="1"/>
  <c r="BA12" i="1"/>
  <c r="BB12" i="1" s="1"/>
  <c r="BA13" i="1"/>
  <c r="BB13" i="1" s="1"/>
  <c r="BA14" i="1"/>
  <c r="BB14" i="1" s="1"/>
  <c r="BA15" i="1"/>
  <c r="BB15" i="1" s="1"/>
  <c r="BA16" i="1"/>
  <c r="BB16" i="1" s="1"/>
  <c r="BA17" i="1"/>
  <c r="BB17" i="1" s="1"/>
  <c r="BA18" i="1"/>
  <c r="BB18" i="1" s="1"/>
  <c r="BA19" i="1"/>
  <c r="BB19" i="1" s="1"/>
  <c r="BA20" i="1"/>
  <c r="BB20" i="1" s="1"/>
  <c r="BA21" i="1"/>
  <c r="BB21" i="1" s="1"/>
  <c r="BA22" i="1"/>
  <c r="BB22" i="1" s="1"/>
  <c r="BA23" i="1"/>
  <c r="BB23" i="1" s="1"/>
  <c r="BA24" i="1"/>
  <c r="BB24" i="1" s="1"/>
  <c r="BA25" i="1"/>
  <c r="BB25" i="1" s="1"/>
  <c r="BA26" i="1"/>
  <c r="BB26" i="1" s="1"/>
  <c r="BA27" i="1"/>
  <c r="BB27" i="1" s="1"/>
  <c r="BA28" i="1"/>
  <c r="BB28" i="1" s="1"/>
  <c r="BA29" i="1"/>
  <c r="BB29" i="1" s="1"/>
  <c r="BA30" i="1"/>
  <c r="BB30" i="1" s="1"/>
  <c r="BA31" i="1"/>
  <c r="BB31" i="1" s="1"/>
  <c r="BA32" i="1"/>
  <c r="BB32" i="1" s="1"/>
  <c r="BA33" i="1"/>
  <c r="BB33" i="1" s="1"/>
  <c r="BA34" i="1"/>
  <c r="BB34" i="1" s="1"/>
  <c r="BA35" i="1"/>
  <c r="BB35" i="1" s="1"/>
  <c r="BA36" i="1"/>
  <c r="BB36" i="1" s="1"/>
  <c r="BA37" i="1"/>
  <c r="BB37" i="1" s="1"/>
  <c r="BA38" i="1"/>
  <c r="BB38" i="1" s="1"/>
  <c r="BA39" i="1"/>
  <c r="BB39" i="1" s="1"/>
  <c r="BA40" i="1"/>
  <c r="BB40" i="1" s="1"/>
  <c r="BA41" i="1"/>
  <c r="BB41" i="1" s="1"/>
  <c r="BA42" i="1"/>
  <c r="BB42" i="1" s="1"/>
  <c r="BA43" i="1"/>
  <c r="BB43" i="1" s="1"/>
  <c r="BA44" i="1"/>
  <c r="BB44" i="1" s="1"/>
  <c r="BA45" i="1"/>
  <c r="BB45" i="1" s="1"/>
  <c r="BA46" i="1"/>
  <c r="BB46" i="1" s="1"/>
  <c r="BA47" i="1"/>
  <c r="BB47" i="1" s="1"/>
  <c r="BA48" i="1"/>
  <c r="BB48" i="1" s="1"/>
  <c r="BA49" i="1"/>
  <c r="BB49" i="1" s="1"/>
  <c r="BA50" i="1"/>
  <c r="BB50" i="1" s="1"/>
  <c r="BA51" i="1"/>
  <c r="BB51" i="1" s="1"/>
  <c r="BA52" i="1"/>
  <c r="BB52" i="1" s="1"/>
  <c r="BA53" i="1"/>
  <c r="BB53" i="1" s="1"/>
  <c r="BA54" i="1"/>
  <c r="BB54" i="1" s="1"/>
  <c r="BA55" i="1"/>
  <c r="BB55" i="1" s="1"/>
  <c r="BA56" i="1"/>
  <c r="BB56" i="1" s="1"/>
  <c r="BA57" i="1"/>
  <c r="BB57" i="1" s="1"/>
  <c r="BA58" i="1"/>
  <c r="BB58" i="1" s="1"/>
  <c r="BA59" i="1"/>
  <c r="BB59" i="1" s="1"/>
  <c r="BA60" i="1"/>
  <c r="BB60" i="1" s="1"/>
  <c r="BA61" i="1"/>
  <c r="BB61" i="1" s="1"/>
  <c r="BA62" i="1"/>
  <c r="BB62" i="1" s="1"/>
  <c r="BA63" i="1"/>
  <c r="BB63" i="1" s="1"/>
  <c r="BA64" i="1"/>
  <c r="BB64" i="1" s="1"/>
  <c r="BA65" i="1"/>
  <c r="BB65" i="1" s="1"/>
  <c r="BA66" i="1"/>
  <c r="BB66" i="1" s="1"/>
  <c r="BA67" i="1"/>
  <c r="BB67" i="1" s="1"/>
  <c r="BA68" i="1"/>
  <c r="BB68" i="1" s="1"/>
  <c r="BA69" i="1"/>
  <c r="BB69" i="1" s="1"/>
  <c r="BA70" i="1"/>
  <c r="BB70" i="1" s="1"/>
  <c r="BA71" i="1"/>
  <c r="BB71" i="1" s="1"/>
  <c r="BA72" i="1"/>
  <c r="BB72" i="1" s="1"/>
  <c r="BA73" i="1"/>
  <c r="BB73" i="1" s="1"/>
  <c r="BA74" i="1"/>
  <c r="BB74" i="1" s="1"/>
  <c r="BA75" i="1"/>
  <c r="BB75" i="1" s="1"/>
  <c r="BA76" i="1"/>
  <c r="BB76" i="1" s="1"/>
  <c r="BA77" i="1"/>
  <c r="BB77" i="1" s="1"/>
  <c r="BA78" i="1"/>
  <c r="BB78" i="1" s="1"/>
  <c r="BA79" i="1"/>
  <c r="BB79" i="1" s="1"/>
  <c r="BA80" i="1"/>
  <c r="BB80" i="1" s="1"/>
  <c r="BA81" i="1"/>
  <c r="BB81" i="1" s="1"/>
  <c r="BA82" i="1"/>
  <c r="BB82" i="1" s="1"/>
  <c r="BA83" i="1"/>
  <c r="BB83" i="1" s="1"/>
  <c r="BA84" i="1"/>
  <c r="BB84" i="1" s="1"/>
  <c r="BA85" i="1"/>
  <c r="BB85" i="1" s="1"/>
  <c r="BA86" i="1"/>
  <c r="BB86" i="1" s="1"/>
  <c r="BA87" i="1"/>
  <c r="BB87" i="1" s="1"/>
  <c r="BA88" i="1"/>
  <c r="BB88" i="1" s="1"/>
  <c r="BA89" i="1"/>
  <c r="BB89" i="1" s="1"/>
  <c r="BA90" i="1"/>
  <c r="BB90" i="1" s="1"/>
  <c r="BA91" i="1"/>
  <c r="BB91" i="1" s="1"/>
  <c r="BA92" i="1"/>
  <c r="BB92" i="1" s="1"/>
  <c r="BA93" i="1"/>
  <c r="BB93" i="1" s="1"/>
  <c r="BA94" i="1"/>
  <c r="BB94" i="1" s="1"/>
  <c r="BA95" i="1"/>
  <c r="BA96" i="1"/>
  <c r="BB96" i="1" s="1"/>
  <c r="BA97" i="1"/>
  <c r="BB97" i="1" s="1"/>
  <c r="BA98" i="1"/>
  <c r="BB98" i="1" s="1"/>
  <c r="BA99" i="1"/>
  <c r="BB99" i="1" s="1"/>
  <c r="BA100" i="1"/>
  <c r="BB100" i="1" s="1"/>
  <c r="BA101" i="1"/>
  <c r="BB101" i="1" s="1"/>
  <c r="BA102" i="1"/>
  <c r="BB102" i="1" s="1"/>
  <c r="BA103" i="1"/>
  <c r="BB103" i="1" s="1"/>
  <c r="BA104" i="1"/>
  <c r="BB104" i="1" s="1"/>
  <c r="BA105" i="1"/>
  <c r="BB105" i="1" s="1"/>
  <c r="BA106" i="1"/>
  <c r="BB106" i="1" s="1"/>
  <c r="BA107" i="1"/>
  <c r="BB107" i="1" s="1"/>
  <c r="BA108" i="1"/>
  <c r="BB108" i="1" s="1"/>
  <c r="BA109" i="1"/>
  <c r="BB109" i="1" s="1"/>
  <c r="BA110" i="1"/>
  <c r="BB110" i="1" s="1"/>
  <c r="BA111" i="1"/>
  <c r="BB111" i="1" s="1"/>
  <c r="BA112" i="1"/>
  <c r="BB112" i="1" s="1"/>
  <c r="BA113" i="1"/>
  <c r="BB113" i="1" s="1"/>
  <c r="BA114" i="1"/>
  <c r="BB114" i="1" s="1"/>
  <c r="BA115" i="1"/>
  <c r="BB115" i="1" s="1"/>
  <c r="BA116" i="1"/>
  <c r="BB116" i="1" s="1"/>
  <c r="BA117" i="1"/>
  <c r="BB117" i="1" s="1"/>
  <c r="BA118" i="1"/>
  <c r="BB118" i="1" s="1"/>
  <c r="BA119" i="1"/>
  <c r="BB119" i="1" s="1"/>
  <c r="BA120" i="1"/>
  <c r="BB120" i="1" s="1"/>
  <c r="BA121" i="1"/>
  <c r="BB121" i="1" s="1"/>
  <c r="BA122" i="1"/>
  <c r="BB122" i="1" s="1"/>
  <c r="BA123" i="1"/>
  <c r="BB123" i="1" s="1"/>
  <c r="BA124" i="1"/>
  <c r="BB124" i="1" s="1"/>
  <c r="BA125" i="1"/>
  <c r="BB125" i="1" s="1"/>
  <c r="BA126" i="1"/>
  <c r="BB126" i="1" s="1"/>
  <c r="BA127" i="1"/>
  <c r="BB127" i="1" s="1"/>
  <c r="BA128" i="1"/>
  <c r="BB128" i="1" s="1"/>
  <c r="BA129" i="1"/>
  <c r="BB129" i="1" s="1"/>
  <c r="BA130" i="1"/>
  <c r="BB130" i="1" s="1"/>
  <c r="BA131" i="1"/>
  <c r="BB131" i="1" s="1"/>
  <c r="BA132" i="1"/>
  <c r="BB132" i="1" s="1"/>
  <c r="BA133" i="1"/>
  <c r="BB133" i="1" s="1"/>
  <c r="BA134" i="1"/>
  <c r="BB134" i="1" s="1"/>
  <c r="BA135" i="1"/>
  <c r="BB135" i="1" s="1"/>
  <c r="BA136" i="1"/>
  <c r="BB136" i="1" s="1"/>
  <c r="BA137" i="1"/>
  <c r="BB137" i="1" s="1"/>
  <c r="BA138" i="1"/>
  <c r="BB138" i="1" s="1"/>
  <c r="BA139" i="1"/>
  <c r="BB139" i="1" s="1"/>
  <c r="BA140" i="1"/>
  <c r="BB140" i="1" s="1"/>
  <c r="BA141" i="1"/>
  <c r="BB141" i="1" s="1"/>
  <c r="BA142" i="1"/>
  <c r="BB142" i="1" s="1"/>
  <c r="BA143" i="1"/>
  <c r="BB143" i="1" s="1"/>
  <c r="BA144" i="1"/>
  <c r="BB144" i="1" s="1"/>
  <c r="BA145" i="1"/>
  <c r="BB145" i="1" s="1"/>
  <c r="BA146" i="1"/>
  <c r="BB146" i="1" s="1"/>
  <c r="BA147" i="1"/>
  <c r="BB147" i="1" s="1"/>
  <c r="BA148" i="1"/>
  <c r="BB148" i="1" s="1"/>
  <c r="BA149" i="1"/>
  <c r="BB149" i="1" s="1"/>
  <c r="BA150" i="1"/>
  <c r="BB150" i="1" s="1"/>
  <c r="BA151" i="1"/>
  <c r="BB151" i="1" s="1"/>
  <c r="BA152" i="1"/>
  <c r="BB152" i="1" s="1"/>
  <c r="BA153" i="1"/>
  <c r="BB153" i="1" s="1"/>
  <c r="BA154" i="1"/>
  <c r="BB154" i="1" s="1"/>
  <c r="BA155" i="1"/>
  <c r="BB155" i="1" s="1"/>
  <c r="BA156" i="1"/>
  <c r="BB156" i="1" s="1"/>
  <c r="BA157" i="1"/>
  <c r="BB157" i="1" s="1"/>
  <c r="BA158" i="1"/>
  <c r="BB158" i="1" s="1"/>
  <c r="BA159" i="1"/>
  <c r="BB159" i="1" s="1"/>
  <c r="BA160" i="1"/>
  <c r="BB160" i="1" s="1"/>
  <c r="BA161" i="1"/>
  <c r="BB161" i="1" s="1"/>
  <c r="BA162" i="1"/>
  <c r="BB162" i="1" s="1"/>
  <c r="BA163" i="1"/>
  <c r="BB163" i="1" s="1"/>
  <c r="BA164" i="1"/>
  <c r="BB164" i="1" s="1"/>
  <c r="BA165" i="1"/>
  <c r="BA166" i="1"/>
  <c r="BB166" i="1" s="1"/>
  <c r="BA167" i="1"/>
  <c r="BB167" i="1" s="1"/>
  <c r="BA168" i="1"/>
  <c r="BB168" i="1" s="1"/>
  <c r="BA169" i="1"/>
  <c r="BB169" i="1" s="1"/>
  <c r="BA170" i="1"/>
  <c r="BB170" i="1" s="1"/>
  <c r="BA171" i="1"/>
  <c r="BB171" i="1" s="1"/>
  <c r="BA172" i="1"/>
  <c r="BB172" i="1" s="1"/>
  <c r="BA173" i="1"/>
  <c r="BB173" i="1" s="1"/>
  <c r="BA174" i="1"/>
  <c r="BB174" i="1" s="1"/>
  <c r="BA175" i="1"/>
  <c r="BB175" i="1" s="1"/>
  <c r="BA176" i="1"/>
  <c r="BB176" i="1" s="1"/>
  <c r="BA177" i="1"/>
  <c r="BB177" i="1" s="1"/>
  <c r="BA178" i="1"/>
  <c r="BB178" i="1" s="1"/>
  <c r="BA179" i="1"/>
  <c r="BB179" i="1" s="1"/>
  <c r="BA180" i="1"/>
  <c r="BB180" i="1" s="1"/>
  <c r="BA181" i="1"/>
  <c r="BB181" i="1" s="1"/>
  <c r="BA182" i="1"/>
  <c r="BB182" i="1" s="1"/>
  <c r="BA183" i="1"/>
  <c r="BB183" i="1" s="1"/>
  <c r="BA184" i="1"/>
  <c r="BB184" i="1" s="1"/>
  <c r="BA185" i="1"/>
  <c r="BB185" i="1" s="1"/>
  <c r="BA186" i="1"/>
  <c r="BB186" i="1" s="1"/>
  <c r="BA187" i="1"/>
  <c r="BB187" i="1" s="1"/>
  <c r="BA188" i="1"/>
  <c r="BB188" i="1" s="1"/>
  <c r="BA189" i="1"/>
  <c r="BB189" i="1" s="1"/>
  <c r="BA190" i="1"/>
  <c r="BB190" i="1" s="1"/>
  <c r="BA191" i="1"/>
  <c r="BA192" i="1"/>
  <c r="BB192" i="1" s="1"/>
  <c r="BA193" i="1"/>
  <c r="BB193" i="1" s="1"/>
  <c r="BA194" i="1"/>
  <c r="BB194" i="1" s="1"/>
  <c r="BA195" i="1"/>
  <c r="BB195" i="1" s="1"/>
  <c r="BA196" i="1"/>
  <c r="BB196" i="1" s="1"/>
  <c r="BA197" i="1"/>
  <c r="BB197" i="1" s="1"/>
  <c r="BA198" i="1"/>
  <c r="BB198" i="1" s="1"/>
  <c r="BA199" i="1"/>
  <c r="BB199" i="1" s="1"/>
  <c r="BA200" i="1"/>
  <c r="BB200" i="1" s="1"/>
  <c r="BA201" i="1"/>
  <c r="BB201" i="1" s="1"/>
  <c r="BA202" i="1"/>
  <c r="BB202" i="1" s="1"/>
  <c r="BA203" i="1"/>
  <c r="BB203" i="1" s="1"/>
  <c r="BA204" i="1"/>
  <c r="BB204" i="1" s="1"/>
  <c r="BA205" i="1"/>
  <c r="BB205" i="1" s="1"/>
  <c r="BA206" i="1"/>
  <c r="BB206" i="1" s="1"/>
  <c r="BA207" i="1"/>
  <c r="BB207" i="1" s="1"/>
  <c r="BA208" i="1"/>
  <c r="BB208" i="1" s="1"/>
  <c r="BA209" i="1"/>
  <c r="BB209" i="1" s="1"/>
  <c r="BA210" i="1"/>
  <c r="BB210" i="1" s="1"/>
  <c r="BA211" i="1"/>
  <c r="BB211" i="1" s="1"/>
  <c r="BA212" i="1"/>
  <c r="BB212" i="1" s="1"/>
  <c r="BA213" i="1"/>
  <c r="BB213" i="1" s="1"/>
  <c r="BA214" i="1"/>
  <c r="BB214" i="1" s="1"/>
  <c r="BA215" i="1"/>
  <c r="BB215" i="1" s="1"/>
  <c r="BA216" i="1"/>
  <c r="BB216" i="1" s="1"/>
  <c r="BA217" i="1"/>
  <c r="BB217" i="1" s="1"/>
  <c r="BA218" i="1"/>
  <c r="BB218" i="1" s="1"/>
  <c r="BA219" i="1"/>
  <c r="BB219" i="1" s="1"/>
  <c r="BA220" i="1"/>
  <c r="BB220" i="1" s="1"/>
  <c r="BA221" i="1"/>
  <c r="BB221" i="1" s="1"/>
  <c r="BA222" i="1"/>
  <c r="BB222" i="1" s="1"/>
  <c r="BA223" i="1"/>
  <c r="BB223" i="1" s="1"/>
  <c r="BA224" i="1"/>
  <c r="BB224" i="1" s="1"/>
  <c r="BA225" i="1"/>
  <c r="BB225" i="1" s="1"/>
  <c r="BA226" i="1"/>
  <c r="BB226" i="1" s="1"/>
  <c r="BA227" i="1"/>
  <c r="BB227" i="1" s="1"/>
  <c r="BA228" i="1"/>
  <c r="BB228" i="1" s="1"/>
  <c r="BA229" i="1"/>
  <c r="BB229" i="1" s="1"/>
  <c r="BA230" i="1"/>
  <c r="BB230" i="1" s="1"/>
  <c r="BA231" i="1"/>
  <c r="BB231" i="1" s="1"/>
  <c r="BA232" i="1"/>
  <c r="BB232" i="1" s="1"/>
  <c r="BA233" i="1"/>
  <c r="BB233" i="1" s="1"/>
  <c r="BA234" i="1"/>
  <c r="BB234" i="1" s="1"/>
  <c r="BA235" i="1"/>
  <c r="BB235" i="1" s="1"/>
  <c r="BA236" i="1"/>
  <c r="BB236" i="1" s="1"/>
  <c r="BA237" i="1"/>
  <c r="BB237" i="1" s="1"/>
  <c r="BA238" i="1"/>
  <c r="BB238" i="1" s="1"/>
  <c r="BA239" i="1"/>
  <c r="BB239" i="1" s="1"/>
  <c r="BA240" i="1"/>
  <c r="BB240" i="1" s="1"/>
  <c r="BA241" i="1"/>
  <c r="BB241" i="1" s="1"/>
  <c r="BA242" i="1"/>
  <c r="BB242" i="1" s="1"/>
  <c r="BA243" i="1"/>
  <c r="BB243" i="1" s="1"/>
  <c r="BA244" i="1"/>
  <c r="BB244" i="1" s="1"/>
  <c r="BA245" i="1"/>
  <c r="BB245" i="1" s="1"/>
  <c r="BA246" i="1"/>
  <c r="BB246" i="1" s="1"/>
  <c r="BA247" i="1"/>
  <c r="BB247" i="1" s="1"/>
  <c r="BA248" i="1"/>
  <c r="BB248" i="1" s="1"/>
  <c r="BA249" i="1"/>
  <c r="BB249" i="1" s="1"/>
  <c r="BA250" i="1"/>
  <c r="BB250" i="1" s="1"/>
  <c r="BA251" i="1"/>
  <c r="BB251" i="1" s="1"/>
  <c r="BA252" i="1"/>
  <c r="BB252" i="1" s="1"/>
  <c r="BA253" i="1"/>
  <c r="BB253" i="1" s="1"/>
  <c r="BA254" i="1"/>
  <c r="BB254" i="1" s="1"/>
  <c r="BA255" i="1"/>
  <c r="BB255" i="1" s="1"/>
  <c r="BA256" i="1"/>
  <c r="BB256" i="1" s="1"/>
  <c r="BA257" i="1"/>
  <c r="BB257" i="1" s="1"/>
  <c r="BA258" i="1"/>
  <c r="BB258" i="1" s="1"/>
  <c r="BA259" i="1"/>
  <c r="BB259" i="1" s="1"/>
  <c r="BA260" i="1"/>
  <c r="BB260" i="1" s="1"/>
  <c r="BA261" i="1"/>
  <c r="BB261" i="1" s="1"/>
  <c r="BA262" i="1"/>
  <c r="BB262" i="1" s="1"/>
  <c r="BA263" i="1"/>
  <c r="BB263" i="1" s="1"/>
  <c r="BA264" i="1"/>
  <c r="BB264" i="1" s="1"/>
  <c r="BA265" i="1"/>
  <c r="BB265" i="1" s="1"/>
  <c r="BA266" i="1"/>
  <c r="BB266" i="1" s="1"/>
  <c r="BA267" i="1"/>
  <c r="BB267" i="1" s="1"/>
  <c r="BA268" i="1"/>
  <c r="BB268" i="1" s="1"/>
  <c r="BA269" i="1"/>
  <c r="BB269" i="1" s="1"/>
  <c r="BA270" i="1"/>
  <c r="BB270" i="1" s="1"/>
  <c r="BA271" i="1"/>
  <c r="BB271" i="1" s="1"/>
  <c r="BA272" i="1"/>
  <c r="BB272" i="1" s="1"/>
  <c r="BA273" i="1"/>
  <c r="BB273" i="1" s="1"/>
  <c r="BA274" i="1"/>
  <c r="BB274" i="1" s="1"/>
  <c r="BA275" i="1"/>
  <c r="BB275" i="1" s="1"/>
  <c r="BA276" i="1"/>
  <c r="BB276" i="1" s="1"/>
  <c r="BA277" i="1"/>
  <c r="BB277" i="1" s="1"/>
  <c r="BA278" i="1"/>
  <c r="BB278" i="1" s="1"/>
  <c r="BA279" i="1"/>
  <c r="BB279" i="1" s="1"/>
  <c r="BA280" i="1"/>
  <c r="BB280" i="1" s="1"/>
  <c r="BA281" i="1"/>
  <c r="BB281" i="1" s="1"/>
  <c r="BA282" i="1"/>
  <c r="BB282" i="1" s="1"/>
  <c r="BA283" i="1"/>
  <c r="BB283" i="1" s="1"/>
  <c r="BA284" i="1"/>
  <c r="BB284" i="1" s="1"/>
  <c r="BA285" i="1"/>
  <c r="BB285" i="1" s="1"/>
  <c r="BA286" i="1"/>
  <c r="BB286" i="1" s="1"/>
  <c r="BA287" i="1"/>
  <c r="BB287" i="1" s="1"/>
  <c r="BA288" i="1"/>
  <c r="BB288" i="1" s="1"/>
  <c r="BA289" i="1"/>
  <c r="BB289" i="1" s="1"/>
  <c r="BA290" i="1"/>
  <c r="BB290" i="1" s="1"/>
  <c r="BA291" i="1"/>
  <c r="BB291" i="1" s="1"/>
  <c r="BA292" i="1"/>
  <c r="BB292" i="1" s="1"/>
  <c r="BA293" i="1"/>
  <c r="BB293" i="1" s="1"/>
  <c r="BA294" i="1"/>
  <c r="BB294" i="1" s="1"/>
  <c r="BA295" i="1"/>
  <c r="BB295" i="1" s="1"/>
  <c r="BA296" i="1"/>
  <c r="BB296" i="1" s="1"/>
  <c r="BA297" i="1"/>
  <c r="BB297" i="1" s="1"/>
  <c r="BA298" i="1"/>
  <c r="BB298" i="1" s="1"/>
  <c r="BA299" i="1"/>
  <c r="BB299" i="1" s="1"/>
  <c r="BA300" i="1"/>
  <c r="BB300" i="1" s="1"/>
  <c r="BA301" i="1"/>
  <c r="BB301" i="1" s="1"/>
  <c r="BA302" i="1"/>
  <c r="BB302" i="1" s="1"/>
  <c r="BA303" i="1"/>
  <c r="BB303" i="1" s="1"/>
  <c r="BA304" i="1"/>
  <c r="BB304" i="1" s="1"/>
  <c r="BA305" i="1"/>
  <c r="BB305" i="1" s="1"/>
  <c r="BA306" i="1"/>
  <c r="BB306" i="1" s="1"/>
  <c r="BA307" i="1"/>
  <c r="BB307" i="1" s="1"/>
  <c r="BA308" i="1"/>
  <c r="BB308" i="1" s="1"/>
  <c r="BA309" i="1"/>
  <c r="BB309" i="1" s="1"/>
  <c r="BA310" i="1"/>
  <c r="BB310" i="1" s="1"/>
  <c r="BA311" i="1"/>
  <c r="BB311" i="1" s="1"/>
  <c r="BA312" i="1"/>
  <c r="BB312" i="1" s="1"/>
  <c r="BA313" i="1"/>
  <c r="BB313" i="1" s="1"/>
  <c r="BA314" i="1"/>
  <c r="BB314" i="1" s="1"/>
  <c r="BA315" i="1"/>
  <c r="BB315" i="1" s="1"/>
  <c r="BA316" i="1"/>
  <c r="BB316" i="1" s="1"/>
  <c r="BA317" i="1"/>
  <c r="BB317" i="1" s="1"/>
  <c r="BA318" i="1"/>
  <c r="BB318" i="1" s="1"/>
  <c r="BA319" i="1"/>
  <c r="BA320" i="1"/>
  <c r="BB320" i="1" s="1"/>
  <c r="BA321" i="1"/>
  <c r="BB321" i="1" s="1"/>
  <c r="BA322" i="1"/>
  <c r="BB322" i="1" s="1"/>
  <c r="BA323" i="1"/>
  <c r="BB323" i="1" s="1"/>
  <c r="BA324" i="1"/>
  <c r="BB324" i="1" s="1"/>
  <c r="BA325" i="1"/>
  <c r="BB325" i="1" s="1"/>
  <c r="BA326" i="1"/>
  <c r="BB326" i="1" s="1"/>
  <c r="BA327" i="1"/>
  <c r="BB327" i="1" s="1"/>
  <c r="BA328" i="1"/>
  <c r="BB328" i="1" s="1"/>
  <c r="BA329" i="1"/>
  <c r="BB329" i="1" s="1"/>
  <c r="BA330" i="1"/>
  <c r="BB330" i="1" s="1"/>
  <c r="BA331" i="1"/>
  <c r="BB331" i="1" s="1"/>
  <c r="BA332" i="1"/>
  <c r="BB332" i="1" s="1"/>
  <c r="BA333" i="1"/>
  <c r="BB333" i="1" s="1"/>
  <c r="BA334" i="1"/>
  <c r="BB334" i="1" s="1"/>
  <c r="BA335" i="1"/>
  <c r="BB335" i="1" s="1"/>
  <c r="BA336" i="1"/>
  <c r="BB336" i="1" s="1"/>
  <c r="BA337" i="1"/>
  <c r="BB337" i="1" s="1"/>
  <c r="BA338" i="1"/>
  <c r="BB338" i="1" s="1"/>
  <c r="BA339" i="1"/>
  <c r="BB339" i="1" s="1"/>
  <c r="BA340" i="1"/>
  <c r="BB340" i="1" s="1"/>
  <c r="BA341" i="1"/>
  <c r="BB341" i="1" s="1"/>
  <c r="BA342" i="1"/>
  <c r="BB342" i="1" s="1"/>
  <c r="BA343" i="1"/>
  <c r="BB343" i="1" s="1"/>
  <c r="BA344" i="1"/>
  <c r="BB344" i="1" s="1"/>
  <c r="BA345" i="1"/>
  <c r="BB345" i="1" s="1"/>
  <c r="BA346" i="1"/>
  <c r="BB346" i="1" s="1"/>
  <c r="BA347" i="1"/>
  <c r="BB347" i="1" s="1"/>
  <c r="BA348" i="1"/>
  <c r="BB348" i="1" s="1"/>
  <c r="BA349" i="1"/>
  <c r="BB349" i="1" s="1"/>
  <c r="BA350" i="1"/>
  <c r="BB350" i="1" s="1"/>
  <c r="BA351" i="1"/>
  <c r="BB351" i="1" s="1"/>
  <c r="BA352" i="1"/>
  <c r="BB352" i="1" s="1"/>
  <c r="BA353" i="1"/>
  <c r="BB353" i="1" s="1"/>
  <c r="BA354" i="1"/>
  <c r="BB354" i="1" s="1"/>
  <c r="BA355" i="1"/>
  <c r="BB355" i="1" s="1"/>
  <c r="BA356" i="1"/>
  <c r="BB356" i="1" s="1"/>
  <c r="BA357" i="1"/>
  <c r="BB357" i="1" s="1"/>
  <c r="BA358" i="1"/>
  <c r="BB358" i="1" s="1"/>
  <c r="BA359" i="1"/>
  <c r="BB359" i="1" s="1"/>
  <c r="BA360" i="1"/>
  <c r="BB360" i="1" s="1"/>
  <c r="BA361" i="1"/>
  <c r="BB361" i="1" s="1"/>
  <c r="BA362" i="1"/>
  <c r="BB362" i="1" s="1"/>
  <c r="BA363" i="1"/>
  <c r="BB363" i="1" s="1"/>
  <c r="BA364" i="1"/>
  <c r="BB364" i="1" s="1"/>
  <c r="BA365" i="1"/>
  <c r="BB365" i="1" s="1"/>
  <c r="BA366" i="1"/>
  <c r="BB366" i="1" s="1"/>
  <c r="BA367" i="1"/>
  <c r="BB367" i="1" s="1"/>
  <c r="BA368" i="1"/>
  <c r="BB368" i="1" s="1"/>
  <c r="BA369" i="1"/>
  <c r="BB369" i="1" s="1"/>
  <c r="BA370" i="1"/>
  <c r="BB370" i="1" s="1"/>
  <c r="BA371" i="1"/>
  <c r="BB371" i="1" s="1"/>
  <c r="BA372" i="1"/>
  <c r="BB372" i="1" s="1"/>
  <c r="BA373" i="1"/>
  <c r="BB373" i="1" s="1"/>
  <c r="BA374" i="1"/>
  <c r="BB374" i="1" s="1"/>
  <c r="BA375" i="1"/>
  <c r="BB375" i="1" s="1"/>
  <c r="BA376" i="1"/>
  <c r="BB376" i="1" s="1"/>
  <c r="BA377" i="1"/>
  <c r="BB377" i="1" s="1"/>
  <c r="BA378" i="1"/>
  <c r="BB378" i="1" s="1"/>
  <c r="BA379" i="1"/>
  <c r="BB379" i="1" s="1"/>
  <c r="BA380" i="1"/>
  <c r="BB380" i="1" s="1"/>
  <c r="BA381" i="1"/>
  <c r="BB381" i="1" s="1"/>
  <c r="BA382" i="1"/>
  <c r="BB382" i="1" s="1"/>
  <c r="BA383" i="1"/>
  <c r="BB383" i="1" s="1"/>
  <c r="BA384" i="1"/>
  <c r="BB384" i="1" s="1"/>
  <c r="BA385" i="1"/>
  <c r="BB385" i="1" s="1"/>
  <c r="BA386" i="1"/>
  <c r="BB386" i="1" s="1"/>
  <c r="BA387" i="1"/>
  <c r="BB387" i="1" s="1"/>
  <c r="BA388" i="1"/>
  <c r="BB388" i="1" s="1"/>
  <c r="BA389" i="1"/>
  <c r="BB389" i="1" s="1"/>
  <c r="BA390" i="1"/>
  <c r="BB390" i="1" s="1"/>
  <c r="BA391" i="1"/>
  <c r="BB391" i="1" s="1"/>
  <c r="BA392" i="1"/>
  <c r="BB392" i="1" s="1"/>
  <c r="BA393" i="1"/>
  <c r="BB393" i="1" s="1"/>
  <c r="BA394" i="1"/>
  <c r="BB394" i="1" s="1"/>
  <c r="BA395" i="1"/>
  <c r="BB395" i="1" s="1"/>
  <c r="BA396" i="1"/>
  <c r="BB396" i="1" s="1"/>
  <c r="BA397" i="1"/>
  <c r="BB397" i="1" s="1"/>
  <c r="BA398" i="1"/>
  <c r="BB398" i="1" s="1"/>
  <c r="BA399" i="1"/>
  <c r="BB399" i="1" s="1"/>
  <c r="BA400" i="1"/>
  <c r="BB400" i="1" s="1"/>
  <c r="BA401" i="1"/>
  <c r="BB401" i="1" s="1"/>
  <c r="BA402" i="1"/>
  <c r="BB402" i="1" s="1"/>
  <c r="BA403" i="1"/>
  <c r="BB403" i="1" s="1"/>
  <c r="BA404" i="1"/>
  <c r="BB404" i="1" s="1"/>
  <c r="BA405" i="1"/>
  <c r="BB405" i="1" s="1"/>
  <c r="BA406" i="1"/>
  <c r="BB406" i="1" s="1"/>
  <c r="BA407" i="1"/>
  <c r="BB407" i="1" s="1"/>
  <c r="BA408" i="1"/>
  <c r="BB408" i="1" s="1"/>
  <c r="BA409" i="1"/>
  <c r="BB409" i="1" s="1"/>
  <c r="BA410" i="1"/>
  <c r="BB410" i="1" s="1"/>
  <c r="BA411" i="1"/>
  <c r="BB411" i="1" s="1"/>
  <c r="BA412" i="1"/>
  <c r="BB412" i="1" s="1"/>
  <c r="BA413" i="1"/>
  <c r="BB413" i="1" s="1"/>
  <c r="BA414" i="1"/>
  <c r="BB414" i="1" s="1"/>
  <c r="BA415" i="1"/>
  <c r="BB415" i="1" s="1"/>
  <c r="BA416" i="1"/>
  <c r="BB416" i="1" s="1"/>
  <c r="BA417" i="1"/>
  <c r="BB417" i="1" s="1"/>
  <c r="BA418" i="1"/>
  <c r="BB418" i="1" s="1"/>
  <c r="BA419" i="1"/>
  <c r="BB419" i="1" s="1"/>
  <c r="BA420" i="1"/>
  <c r="BB420" i="1" s="1"/>
  <c r="BA421" i="1"/>
  <c r="BB421" i="1" s="1"/>
  <c r="BA422" i="1"/>
  <c r="BB422" i="1" s="1"/>
  <c r="BA423" i="1"/>
  <c r="BB423" i="1" s="1"/>
  <c r="BA424" i="1"/>
  <c r="BB424" i="1" s="1"/>
  <c r="BA425" i="1"/>
  <c r="BB425" i="1" s="1"/>
  <c r="BA426" i="1"/>
  <c r="BB426" i="1" s="1"/>
  <c r="BA427" i="1"/>
  <c r="BA428" i="1"/>
  <c r="BB428" i="1" s="1"/>
  <c r="BA429" i="1"/>
  <c r="BB429" i="1" s="1"/>
  <c r="BA430" i="1"/>
  <c r="BB430" i="1" s="1"/>
  <c r="BA431" i="1"/>
  <c r="BB431" i="1" s="1"/>
  <c r="BA432" i="1"/>
  <c r="BB432" i="1" s="1"/>
  <c r="BA433" i="1"/>
  <c r="BB433" i="1" s="1"/>
  <c r="BA434" i="1"/>
  <c r="BB434" i="1" s="1"/>
  <c r="BA435" i="1"/>
  <c r="BB435" i="1" s="1"/>
  <c r="BA436" i="1"/>
  <c r="BB436" i="1" s="1"/>
  <c r="BA437" i="1"/>
  <c r="BB437" i="1" s="1"/>
  <c r="BA438" i="1"/>
  <c r="BB438" i="1" s="1"/>
  <c r="BA439" i="1"/>
  <c r="BB439" i="1" s="1"/>
  <c r="BA440" i="1"/>
  <c r="BB440" i="1" s="1"/>
  <c r="BA441" i="1"/>
  <c r="BB441" i="1" s="1"/>
  <c r="BA442" i="1"/>
  <c r="BB442" i="1" s="1"/>
  <c r="BA443" i="1"/>
  <c r="BB443" i="1" s="1"/>
  <c r="BA444" i="1"/>
  <c r="BB444" i="1" s="1"/>
  <c r="BA445" i="1"/>
  <c r="BB445" i="1" s="1"/>
  <c r="BA446" i="1"/>
  <c r="BB446" i="1" s="1"/>
  <c r="BA447" i="1"/>
  <c r="BB447" i="1" s="1"/>
  <c r="BA448" i="1"/>
  <c r="BB448" i="1" s="1"/>
  <c r="BA449" i="1"/>
  <c r="BB449" i="1" s="1"/>
  <c r="BA450" i="1"/>
  <c r="BB450" i="1" s="1"/>
  <c r="BA451" i="1"/>
  <c r="BB451" i="1" s="1"/>
  <c r="BA452" i="1"/>
  <c r="BB452" i="1" s="1"/>
  <c r="BA453" i="1"/>
  <c r="BB453" i="1" s="1"/>
  <c r="BA454" i="1"/>
  <c r="BB454" i="1" s="1"/>
  <c r="BA455" i="1"/>
  <c r="BB455" i="1" s="1"/>
  <c r="BA456" i="1"/>
  <c r="BB456" i="1" s="1"/>
  <c r="BA457" i="1"/>
  <c r="BB457" i="1" s="1"/>
  <c r="BA458" i="1"/>
  <c r="BB458" i="1" s="1"/>
  <c r="BA459" i="1"/>
  <c r="BB459" i="1" s="1"/>
  <c r="BA460" i="1"/>
  <c r="BB460" i="1" s="1"/>
  <c r="BA461" i="1"/>
  <c r="BB461" i="1" s="1"/>
  <c r="BA462" i="1"/>
  <c r="BB462" i="1" s="1"/>
  <c r="BA463" i="1"/>
  <c r="BB463" i="1" s="1"/>
  <c r="BA464" i="1"/>
  <c r="BB464" i="1" s="1"/>
  <c r="BA3" i="1"/>
  <c r="BB3" i="1" s="1"/>
  <c r="AV465" i="1"/>
  <c r="Q27" i="8" s="1"/>
  <c r="Q26" i="8"/>
  <c r="Q25" i="8"/>
  <c r="AS466" i="1"/>
  <c r="AS467" i="1"/>
  <c r="AS468" i="1"/>
  <c r="AS469" i="1"/>
  <c r="AS470" i="1"/>
  <c r="AS471" i="1"/>
  <c r="AS472" i="1"/>
  <c r="AS473" i="1"/>
  <c r="AS474" i="1"/>
  <c r="AS475" i="1"/>
  <c r="AS476" i="1"/>
  <c r="AS477" i="1"/>
  <c r="AS478" i="1"/>
  <c r="AS479" i="1"/>
  <c r="AS480" i="1"/>
  <c r="AS481" i="1"/>
  <c r="AS482" i="1"/>
  <c r="AS483" i="1"/>
  <c r="AS484" i="1"/>
  <c r="AS485" i="1"/>
  <c r="AS486" i="1"/>
  <c r="AS487" i="1"/>
  <c r="AS488" i="1"/>
  <c r="AS489" i="1"/>
  <c r="AS490" i="1"/>
  <c r="AS491" i="1"/>
  <c r="AS492" i="1"/>
  <c r="AS493" i="1"/>
  <c r="AS494" i="1"/>
  <c r="AS495" i="1"/>
  <c r="AS496" i="1"/>
  <c r="AS497" i="1"/>
  <c r="AS465" i="1"/>
  <c r="Q21" i="8" s="1"/>
  <c r="AR466" i="1"/>
  <c r="AR467" i="1"/>
  <c r="AR468" i="1"/>
  <c r="AR469" i="1"/>
  <c r="AR470" i="1"/>
  <c r="AR471" i="1"/>
  <c r="AR472" i="1"/>
  <c r="AR473" i="1"/>
  <c r="AR474" i="1"/>
  <c r="AR475" i="1"/>
  <c r="AR476" i="1"/>
  <c r="AR477" i="1"/>
  <c r="AR478" i="1"/>
  <c r="AR479" i="1"/>
  <c r="AR480" i="1"/>
  <c r="AR481" i="1"/>
  <c r="AR482" i="1"/>
  <c r="AR483" i="1"/>
  <c r="AR484" i="1"/>
  <c r="AR485" i="1"/>
  <c r="AR486" i="1"/>
  <c r="AR487" i="1"/>
  <c r="AR488" i="1"/>
  <c r="AR489" i="1"/>
  <c r="AR490" i="1"/>
  <c r="AR491" i="1"/>
  <c r="AR492" i="1"/>
  <c r="AR493" i="1"/>
  <c r="AR494" i="1"/>
  <c r="AR495" i="1"/>
  <c r="AR496" i="1"/>
  <c r="AR497" i="1"/>
  <c r="AR465" i="1"/>
  <c r="Q24" i="8" s="1"/>
  <c r="AQ466" i="1"/>
  <c r="AQ467" i="1"/>
  <c r="AQ468" i="1"/>
  <c r="AQ469" i="1"/>
  <c r="AQ470" i="1"/>
  <c r="AQ471" i="1"/>
  <c r="AQ472" i="1"/>
  <c r="AQ473" i="1"/>
  <c r="AQ474" i="1"/>
  <c r="AQ475" i="1"/>
  <c r="AQ476" i="1"/>
  <c r="AQ477" i="1"/>
  <c r="AQ478" i="1"/>
  <c r="AQ479" i="1"/>
  <c r="AQ480" i="1"/>
  <c r="AQ481" i="1"/>
  <c r="AQ482" i="1"/>
  <c r="AQ483" i="1"/>
  <c r="AQ484" i="1"/>
  <c r="AQ485" i="1"/>
  <c r="AQ486" i="1"/>
  <c r="AQ487" i="1"/>
  <c r="AQ488" i="1"/>
  <c r="AQ489" i="1"/>
  <c r="AQ490" i="1"/>
  <c r="AQ491" i="1"/>
  <c r="AQ492" i="1"/>
  <c r="AQ493" i="1"/>
  <c r="AQ494" i="1"/>
  <c r="AQ495" i="1"/>
  <c r="AQ496" i="1"/>
  <c r="AQ497" i="1"/>
  <c r="AQ465" i="1"/>
  <c r="Q23" i="8" s="1"/>
  <c r="AP467" i="6"/>
  <c r="AP468" i="6"/>
  <c r="AP469" i="6"/>
  <c r="AP470" i="6"/>
  <c r="AP471" i="6"/>
  <c r="AP472" i="6"/>
  <c r="AP473" i="6"/>
  <c r="AP474" i="6"/>
  <c r="AP475" i="6"/>
  <c r="AP476" i="6"/>
  <c r="AP477" i="6"/>
  <c r="AP478" i="6"/>
  <c r="AP479" i="6"/>
  <c r="AP480" i="6"/>
  <c r="AP481" i="6"/>
  <c r="AP482" i="6"/>
  <c r="AP483" i="6"/>
  <c r="AP484" i="6"/>
  <c r="AP485" i="6"/>
  <c r="AP486" i="6"/>
  <c r="AP487" i="6"/>
  <c r="AP488" i="6"/>
  <c r="AP489" i="6"/>
  <c r="AP490" i="6"/>
  <c r="AP491" i="6"/>
  <c r="AP492" i="6"/>
  <c r="AP493" i="6"/>
  <c r="AP494" i="6"/>
  <c r="AP495" i="6"/>
  <c r="AP496" i="6"/>
  <c r="AP497" i="6"/>
  <c r="AP466" i="6"/>
  <c r="Q26" i="7" l="1"/>
  <c r="Q19" i="7" s="1"/>
  <c r="Q12" i="7" s="1"/>
  <c r="M61" i="9" s="1"/>
  <c r="M69" i="9" l="1"/>
  <c r="M68" i="9"/>
  <c r="M62" i="9"/>
  <c r="M60" i="9"/>
  <c r="M64" i="9"/>
  <c r="M63" i="9"/>
  <c r="M66" i="9"/>
  <c r="AV497" i="1" l="1"/>
  <c r="AV496" i="1"/>
  <c r="AV495" i="1"/>
  <c r="AV494" i="1"/>
  <c r="AV493" i="1"/>
  <c r="AV492" i="1"/>
  <c r="AV491" i="1"/>
  <c r="AV490" i="1"/>
  <c r="AV489" i="1"/>
  <c r="AV488" i="1"/>
  <c r="AV487" i="1"/>
  <c r="AV486" i="1"/>
  <c r="AV485" i="1"/>
  <c r="AV484" i="1"/>
  <c r="AV483" i="1"/>
  <c r="AV482" i="1"/>
  <c r="AV481" i="1"/>
  <c r="AV480" i="1"/>
  <c r="AV479" i="1"/>
  <c r="AV478" i="1"/>
  <c r="AV477" i="1"/>
  <c r="AV476" i="1"/>
  <c r="AV475" i="1"/>
  <c r="AV474" i="1"/>
  <c r="AV473" i="1"/>
  <c r="AV472" i="1"/>
  <c r="AV471" i="1"/>
  <c r="AV470" i="1"/>
  <c r="AV469" i="1"/>
  <c r="AV468" i="1"/>
  <c r="AV467" i="1"/>
  <c r="AV466" i="1"/>
  <c r="AW465" i="1"/>
  <c r="Q28" i="8" s="1"/>
  <c r="P66" i="7" l="1"/>
  <c r="O66" i="7"/>
  <c r="M66" i="7"/>
  <c r="L66" i="7"/>
  <c r="K66" i="7"/>
  <c r="J66" i="7"/>
  <c r="I66" i="7"/>
  <c r="H66" i="7"/>
  <c r="P30" i="7"/>
  <c r="O30" i="7"/>
  <c r="N30" i="7"/>
  <c r="M30" i="7"/>
  <c r="L30" i="7"/>
  <c r="K30" i="7"/>
  <c r="J30" i="7"/>
  <c r="I30" i="7"/>
  <c r="H30" i="7"/>
  <c r="AW135" i="6" l="1"/>
  <c r="AW102" i="6"/>
  <c r="AW69" i="6"/>
  <c r="AW36" i="1"/>
  <c r="AW36" i="6"/>
  <c r="AW168" i="6"/>
  <c r="AW201" i="6"/>
  <c r="AW234" i="6"/>
  <c r="AW267" i="6"/>
  <c r="AW300" i="6"/>
  <c r="AW333" i="6"/>
  <c r="AW432" i="6"/>
  <c r="AW432" i="1"/>
  <c r="AW399" i="1"/>
  <c r="AW366" i="1"/>
  <c r="AW333" i="1"/>
  <c r="AW300" i="1"/>
  <c r="AW267" i="1"/>
  <c r="AW234" i="1"/>
  <c r="AW201" i="1"/>
  <c r="AW168" i="1"/>
  <c r="AW135" i="1"/>
  <c r="AW102" i="1"/>
  <c r="AW69" i="1"/>
  <c r="AV37" i="1"/>
  <c r="AV38" i="1"/>
  <c r="AV39" i="1"/>
  <c r="AV40" i="1"/>
  <c r="AV41" i="1"/>
  <c r="AV42" i="1"/>
  <c r="AV43" i="1"/>
  <c r="AV44" i="1"/>
  <c r="AV45" i="1"/>
  <c r="AV46" i="1"/>
  <c r="AV47" i="1"/>
  <c r="AV48" i="1"/>
  <c r="AV49" i="1"/>
  <c r="AV50" i="1"/>
  <c r="AV51" i="1"/>
  <c r="AV52" i="1"/>
  <c r="AV53" i="1"/>
  <c r="AV54" i="1"/>
  <c r="AV55" i="1"/>
  <c r="AV56" i="1"/>
  <c r="AV57" i="1"/>
  <c r="AV58" i="1"/>
  <c r="AV59" i="1"/>
  <c r="AV60" i="1"/>
  <c r="AV61" i="1"/>
  <c r="AV62" i="1"/>
  <c r="AV63" i="1"/>
  <c r="AV64" i="1"/>
  <c r="AV65" i="1"/>
  <c r="AV66" i="1"/>
  <c r="AV67" i="1"/>
  <c r="AV68" i="1"/>
  <c r="AV69" i="1"/>
  <c r="AV70" i="1"/>
  <c r="AV71" i="1"/>
  <c r="AV72" i="1"/>
  <c r="AV73" i="1"/>
  <c r="AV74" i="1"/>
  <c r="AV75" i="1"/>
  <c r="AV76" i="1"/>
  <c r="AV77" i="1"/>
  <c r="AV78" i="1"/>
  <c r="AV79" i="1"/>
  <c r="AV80" i="1"/>
  <c r="AV81" i="1"/>
  <c r="AV82" i="1"/>
  <c r="AV83" i="1"/>
  <c r="AV84" i="1"/>
  <c r="AV85" i="1"/>
  <c r="AV86" i="1"/>
  <c r="AV87" i="1"/>
  <c r="AV88" i="1"/>
  <c r="AV89" i="1"/>
  <c r="AV90" i="1"/>
  <c r="AV91" i="1"/>
  <c r="AV92" i="1"/>
  <c r="AV93" i="1"/>
  <c r="AV94" i="1"/>
  <c r="AV95" i="1"/>
  <c r="AV96" i="1"/>
  <c r="AV97" i="1"/>
  <c r="AV98" i="1"/>
  <c r="AV99" i="1"/>
  <c r="AV100" i="1"/>
  <c r="AV101" i="1"/>
  <c r="AV102" i="1"/>
  <c r="AV103" i="1"/>
  <c r="AV104" i="1"/>
  <c r="AV105" i="1"/>
  <c r="AV106" i="1"/>
  <c r="AV107" i="1"/>
  <c r="AV108" i="1"/>
  <c r="AV109" i="1"/>
  <c r="AV110" i="1"/>
  <c r="AV111" i="1"/>
  <c r="AV112" i="1"/>
  <c r="AV113" i="1"/>
  <c r="AV114" i="1"/>
  <c r="AV115" i="1"/>
  <c r="AV116" i="1"/>
  <c r="AV117" i="1"/>
  <c r="AV118" i="1"/>
  <c r="AV119" i="1"/>
  <c r="AV120" i="1"/>
  <c r="AV121" i="1"/>
  <c r="AV122" i="1"/>
  <c r="AV123" i="1"/>
  <c r="AV124" i="1"/>
  <c r="AV125" i="1"/>
  <c r="AV126" i="1"/>
  <c r="AV127" i="1"/>
  <c r="AV128" i="1"/>
  <c r="AV129" i="1"/>
  <c r="AV130" i="1"/>
  <c r="AV131" i="1"/>
  <c r="AV132" i="1"/>
  <c r="AV133" i="1"/>
  <c r="AV134" i="1"/>
  <c r="AV135" i="1"/>
  <c r="AV136" i="1"/>
  <c r="AV137" i="1"/>
  <c r="AV138" i="1"/>
  <c r="AV139" i="1"/>
  <c r="AV140" i="1"/>
  <c r="AV141" i="1"/>
  <c r="AV142" i="1"/>
  <c r="AV143" i="1"/>
  <c r="AV144" i="1"/>
  <c r="AV145" i="1"/>
  <c r="AV146" i="1"/>
  <c r="AV147" i="1"/>
  <c r="AV148" i="1"/>
  <c r="AV149" i="1"/>
  <c r="AV150" i="1"/>
  <c r="AV151" i="1"/>
  <c r="AV152" i="1"/>
  <c r="AV153" i="1"/>
  <c r="AV154" i="1"/>
  <c r="AV155" i="1"/>
  <c r="AV156" i="1"/>
  <c r="AV157" i="1"/>
  <c r="AV158" i="1"/>
  <c r="AV159" i="1"/>
  <c r="AV160" i="1"/>
  <c r="AV161" i="1"/>
  <c r="AV162" i="1"/>
  <c r="AV163" i="1"/>
  <c r="AV164" i="1"/>
  <c r="AV165" i="1"/>
  <c r="AV166" i="1"/>
  <c r="AV167" i="1"/>
  <c r="AV168" i="1"/>
  <c r="AV169" i="1"/>
  <c r="AV170" i="1"/>
  <c r="AV171" i="1"/>
  <c r="AV172" i="1"/>
  <c r="AV173" i="1"/>
  <c r="AV174" i="1"/>
  <c r="AV175" i="1"/>
  <c r="AV176" i="1"/>
  <c r="AV177" i="1"/>
  <c r="AV178" i="1"/>
  <c r="AV179" i="1"/>
  <c r="AV180" i="1"/>
  <c r="AV181" i="1"/>
  <c r="AV182" i="1"/>
  <c r="AV183" i="1"/>
  <c r="AV184" i="1"/>
  <c r="AV185" i="1"/>
  <c r="AV186" i="1"/>
  <c r="AV187" i="1"/>
  <c r="AV188" i="1"/>
  <c r="AV189" i="1"/>
  <c r="AV190" i="1"/>
  <c r="AV191" i="1"/>
  <c r="AV192" i="1"/>
  <c r="AV193" i="1"/>
  <c r="AV194" i="1"/>
  <c r="AV195" i="1"/>
  <c r="AV196" i="1"/>
  <c r="AV197" i="1"/>
  <c r="AV198" i="1"/>
  <c r="AV199" i="1"/>
  <c r="AV200" i="1"/>
  <c r="AV201" i="1"/>
  <c r="AV202" i="1"/>
  <c r="AV203" i="1"/>
  <c r="AV204" i="1"/>
  <c r="AV205" i="1"/>
  <c r="AV206" i="1"/>
  <c r="AV207" i="1"/>
  <c r="AV208" i="1"/>
  <c r="AV209" i="1"/>
  <c r="AV210" i="1"/>
  <c r="AV211" i="1"/>
  <c r="AV212" i="1"/>
  <c r="AV213" i="1"/>
  <c r="AV214" i="1"/>
  <c r="AV215" i="1"/>
  <c r="AV216" i="1"/>
  <c r="AV217" i="1"/>
  <c r="AV218" i="1"/>
  <c r="AV219" i="1"/>
  <c r="AV220" i="1"/>
  <c r="AV221" i="1"/>
  <c r="AV222" i="1"/>
  <c r="AV223" i="1"/>
  <c r="AV224" i="1"/>
  <c r="AV225" i="1"/>
  <c r="AV226" i="1"/>
  <c r="AV227" i="1"/>
  <c r="AV228" i="1"/>
  <c r="AV229" i="1"/>
  <c r="AV230" i="1"/>
  <c r="AV231" i="1"/>
  <c r="AV232" i="1"/>
  <c r="AV233" i="1"/>
  <c r="AV234" i="1"/>
  <c r="AV235" i="1"/>
  <c r="AV236" i="1"/>
  <c r="AV237" i="1"/>
  <c r="AV238" i="1"/>
  <c r="AV239" i="1"/>
  <c r="AV240" i="1"/>
  <c r="AV241" i="1"/>
  <c r="AV242" i="1"/>
  <c r="AV243" i="1"/>
  <c r="AV244" i="1"/>
  <c r="AV245" i="1"/>
  <c r="AV246" i="1"/>
  <c r="AV247" i="1"/>
  <c r="AV248" i="1"/>
  <c r="AV249" i="1"/>
  <c r="AV250" i="1"/>
  <c r="AV251" i="1"/>
  <c r="AV252" i="1"/>
  <c r="AV253" i="1"/>
  <c r="AV254" i="1"/>
  <c r="AV255" i="1"/>
  <c r="AV256" i="1"/>
  <c r="AV257" i="1"/>
  <c r="AV258" i="1"/>
  <c r="AV259" i="1"/>
  <c r="AV260" i="1"/>
  <c r="AV261" i="1"/>
  <c r="AV262" i="1"/>
  <c r="AV263" i="1"/>
  <c r="AV264" i="1"/>
  <c r="AV265" i="1"/>
  <c r="AV266" i="1"/>
  <c r="AV267" i="1"/>
  <c r="AV268" i="1"/>
  <c r="AV269" i="1"/>
  <c r="AV270" i="1"/>
  <c r="AV271" i="1"/>
  <c r="AV272" i="1"/>
  <c r="AV273" i="1"/>
  <c r="AV274" i="1"/>
  <c r="AV275" i="1"/>
  <c r="AV276" i="1"/>
  <c r="AV277" i="1"/>
  <c r="AV278" i="1"/>
  <c r="AV279" i="1"/>
  <c r="AV280" i="1"/>
  <c r="AV281" i="1"/>
  <c r="AV282" i="1"/>
  <c r="AV283" i="1"/>
  <c r="AV284" i="1"/>
  <c r="AV285" i="1"/>
  <c r="AV286" i="1"/>
  <c r="AV287" i="1"/>
  <c r="AV288" i="1"/>
  <c r="AV289" i="1"/>
  <c r="AV290" i="1"/>
  <c r="AV291" i="1"/>
  <c r="AV292" i="1"/>
  <c r="AV293" i="1"/>
  <c r="AV294" i="1"/>
  <c r="AV295" i="1"/>
  <c r="AV296" i="1"/>
  <c r="AV297" i="1"/>
  <c r="AV298" i="1"/>
  <c r="AV299" i="1"/>
  <c r="AV300" i="1"/>
  <c r="AV301" i="1"/>
  <c r="AV302" i="1"/>
  <c r="AV303" i="1"/>
  <c r="AV304" i="1"/>
  <c r="AV305" i="1"/>
  <c r="AV306" i="1"/>
  <c r="AV307" i="1"/>
  <c r="AV308" i="1"/>
  <c r="AV309" i="1"/>
  <c r="AV310" i="1"/>
  <c r="AV311" i="1"/>
  <c r="AV312" i="1"/>
  <c r="AV313" i="1"/>
  <c r="AV314" i="1"/>
  <c r="AV315" i="1"/>
  <c r="AV316" i="1"/>
  <c r="AV317" i="1"/>
  <c r="AV318" i="1"/>
  <c r="AV319" i="1"/>
  <c r="AV320" i="1"/>
  <c r="AV321" i="1"/>
  <c r="AV322" i="1"/>
  <c r="AV323" i="1"/>
  <c r="AV324" i="1"/>
  <c r="AV325" i="1"/>
  <c r="AV326" i="1"/>
  <c r="AV327" i="1"/>
  <c r="AV328" i="1"/>
  <c r="AV329" i="1"/>
  <c r="AV330" i="1"/>
  <c r="AV331" i="1"/>
  <c r="AV332" i="1"/>
  <c r="AV333" i="1"/>
  <c r="AV334" i="1"/>
  <c r="AV335" i="1"/>
  <c r="AV336" i="1"/>
  <c r="AV337" i="1"/>
  <c r="AV338" i="1"/>
  <c r="AV339" i="1"/>
  <c r="AV340" i="1"/>
  <c r="AV341" i="1"/>
  <c r="AV342" i="1"/>
  <c r="AV343" i="1"/>
  <c r="AV344" i="1"/>
  <c r="AV345" i="1"/>
  <c r="AV346" i="1"/>
  <c r="AV347" i="1"/>
  <c r="AV348" i="1"/>
  <c r="AV349" i="1"/>
  <c r="AV350" i="1"/>
  <c r="AV351" i="1"/>
  <c r="AV352" i="1"/>
  <c r="AV353" i="1"/>
  <c r="AV354" i="1"/>
  <c r="AV355" i="1"/>
  <c r="AV356" i="1"/>
  <c r="AV357" i="1"/>
  <c r="AV358" i="1"/>
  <c r="AV359" i="1"/>
  <c r="AV360" i="1"/>
  <c r="AV361" i="1"/>
  <c r="AV362" i="1"/>
  <c r="AV363" i="1"/>
  <c r="AV364" i="1"/>
  <c r="AV365" i="1"/>
  <c r="AV366" i="1"/>
  <c r="AV367" i="1"/>
  <c r="AV368" i="1"/>
  <c r="AV369" i="1"/>
  <c r="AV370" i="1"/>
  <c r="AV371" i="1"/>
  <c r="AV372" i="1"/>
  <c r="AV373" i="1"/>
  <c r="AV374" i="1"/>
  <c r="AV375" i="1"/>
  <c r="AV376" i="1"/>
  <c r="AV377" i="1"/>
  <c r="AV378" i="1"/>
  <c r="AV379" i="1"/>
  <c r="AV380" i="1"/>
  <c r="AV381" i="1"/>
  <c r="AV382" i="1"/>
  <c r="AV383" i="1"/>
  <c r="AV384" i="1"/>
  <c r="AV385" i="1"/>
  <c r="AV386" i="1"/>
  <c r="AV387" i="1"/>
  <c r="AV388" i="1"/>
  <c r="AV389" i="1"/>
  <c r="AV390" i="1"/>
  <c r="AV391" i="1"/>
  <c r="AV392" i="1"/>
  <c r="AV393" i="1"/>
  <c r="AV394" i="1"/>
  <c r="AV395" i="1"/>
  <c r="AV396" i="1"/>
  <c r="AV397" i="1"/>
  <c r="AV398" i="1"/>
  <c r="AV399" i="1"/>
  <c r="AV400" i="1"/>
  <c r="AV401" i="1"/>
  <c r="AV402" i="1"/>
  <c r="AV403" i="1"/>
  <c r="AV404" i="1"/>
  <c r="AV405" i="1"/>
  <c r="AV406" i="1"/>
  <c r="AV407" i="1"/>
  <c r="AV408" i="1"/>
  <c r="AV409" i="1"/>
  <c r="AV410" i="1"/>
  <c r="AV411" i="1"/>
  <c r="AV412" i="1"/>
  <c r="AV413" i="1"/>
  <c r="AV414" i="1"/>
  <c r="AV415" i="1"/>
  <c r="AV416" i="1"/>
  <c r="AV417" i="1"/>
  <c r="AV418" i="1"/>
  <c r="AV419" i="1"/>
  <c r="AV420" i="1"/>
  <c r="AV421" i="1"/>
  <c r="AV422" i="1"/>
  <c r="AV423" i="1"/>
  <c r="AV424" i="1"/>
  <c r="AV425" i="1"/>
  <c r="AV426" i="1"/>
  <c r="AV427" i="1"/>
  <c r="AV428" i="1"/>
  <c r="AV429" i="1"/>
  <c r="AV430" i="1"/>
  <c r="AV431" i="1"/>
  <c r="AV432" i="1"/>
  <c r="AV433" i="1"/>
  <c r="AV434" i="1"/>
  <c r="AV435" i="1"/>
  <c r="AV436" i="1"/>
  <c r="AV437" i="1"/>
  <c r="AV438" i="1"/>
  <c r="AV439" i="1"/>
  <c r="AV440" i="1"/>
  <c r="AV441" i="1"/>
  <c r="AV442" i="1"/>
  <c r="AV443" i="1"/>
  <c r="AV444" i="1"/>
  <c r="AV445" i="1"/>
  <c r="AV446" i="1"/>
  <c r="AV447" i="1"/>
  <c r="AV448" i="1"/>
  <c r="AV449" i="1"/>
  <c r="AV450" i="1"/>
  <c r="AV451" i="1"/>
  <c r="AV452" i="1"/>
  <c r="AV453" i="1"/>
  <c r="AV454" i="1"/>
  <c r="AV455" i="1"/>
  <c r="AV456" i="1"/>
  <c r="AV457" i="1"/>
  <c r="AV458" i="1"/>
  <c r="AV459" i="1"/>
  <c r="AV460" i="1"/>
  <c r="AV461" i="1"/>
  <c r="AV462" i="1"/>
  <c r="AV463" i="1"/>
  <c r="AV464" i="1"/>
  <c r="AV36" i="1"/>
  <c r="N66" i="7" l="1"/>
  <c r="AE367" i="6" l="1"/>
  <c r="AE371" i="6"/>
  <c r="AE375" i="6"/>
  <c r="AE379" i="6"/>
  <c r="AE383" i="6"/>
  <c r="AE387" i="6"/>
  <c r="AE391" i="6"/>
  <c r="AE395" i="6"/>
  <c r="AE369" i="6"/>
  <c r="AE373" i="6"/>
  <c r="AE377" i="6"/>
  <c r="AE381" i="6"/>
  <c r="AE385" i="6"/>
  <c r="AE389" i="6"/>
  <c r="AE393" i="6"/>
  <c r="AE397" i="6"/>
  <c r="AE368" i="6"/>
  <c r="AE372" i="6"/>
  <c r="AE376" i="6"/>
  <c r="AE380" i="6"/>
  <c r="AE384" i="6"/>
  <c r="AE388" i="6"/>
  <c r="AE392" i="6"/>
  <c r="AE396" i="6"/>
  <c r="AW399" i="6"/>
  <c r="AW366" i="6"/>
  <c r="AE366" i="6"/>
  <c r="AE370" i="6"/>
  <c r="AE374" i="6"/>
  <c r="AE378" i="6"/>
  <c r="AE382" i="6"/>
  <c r="AE386" i="6"/>
  <c r="AE390" i="6"/>
  <c r="AE394" i="6"/>
  <c r="AE398" i="6"/>
  <c r="P53" i="8" l="1"/>
  <c r="P51" i="8"/>
  <c r="P50" i="8"/>
  <c r="P49" i="8"/>
  <c r="P48" i="8"/>
  <c r="P47" i="8"/>
  <c r="P46" i="8"/>
  <c r="P45" i="8"/>
  <c r="P44" i="8"/>
  <c r="P43" i="8"/>
  <c r="P42" i="8"/>
  <c r="P41" i="8"/>
  <c r="P39" i="8"/>
  <c r="P38" i="8"/>
  <c r="P37" i="8"/>
  <c r="O53" i="8"/>
  <c r="O51" i="8"/>
  <c r="O50" i="8"/>
  <c r="O49" i="8"/>
  <c r="O48" i="8"/>
  <c r="O47" i="8"/>
  <c r="O46" i="8"/>
  <c r="O45" i="8"/>
  <c r="O44" i="8"/>
  <c r="O43" i="8"/>
  <c r="O42" i="8"/>
  <c r="O41" i="8"/>
  <c r="O39" i="8"/>
  <c r="O38" i="8"/>
  <c r="O37" i="8"/>
  <c r="P68" i="7"/>
  <c r="N68" i="7"/>
  <c r="M68" i="7"/>
  <c r="O68" i="7"/>
  <c r="P73" i="7"/>
  <c r="P72" i="7"/>
  <c r="P71" i="7"/>
  <c r="P70" i="7"/>
  <c r="P69" i="7"/>
  <c r="P67" i="7"/>
  <c r="P65" i="7"/>
  <c r="P64" i="7"/>
  <c r="P63" i="7"/>
  <c r="P61" i="7"/>
  <c r="P60" i="7"/>
  <c r="P59" i="7"/>
  <c r="P58" i="7"/>
  <c r="P57" i="7"/>
  <c r="P56" i="7"/>
  <c r="P54" i="7"/>
  <c r="P53" i="7"/>
  <c r="P52" i="7"/>
  <c r="P51" i="7"/>
  <c r="P50" i="7"/>
  <c r="P49" i="7"/>
  <c r="P47" i="7"/>
  <c r="O73" i="7"/>
  <c r="O72" i="7"/>
  <c r="O71" i="7"/>
  <c r="O70" i="7"/>
  <c r="O69" i="7"/>
  <c r="O67" i="7"/>
  <c r="O65" i="7"/>
  <c r="O64" i="7"/>
  <c r="O63" i="7"/>
  <c r="O62" i="7" s="1"/>
  <c r="O61" i="7"/>
  <c r="O60" i="7"/>
  <c r="O59" i="7"/>
  <c r="O58" i="7"/>
  <c r="O57" i="7"/>
  <c r="O56" i="7"/>
  <c r="O54" i="7"/>
  <c r="O53" i="7"/>
  <c r="O52" i="7"/>
  <c r="O51" i="7"/>
  <c r="O50" i="7"/>
  <c r="O49" i="7"/>
  <c r="O47" i="7"/>
  <c r="P62" i="7"/>
  <c r="AV37" i="6"/>
  <c r="AV38" i="6"/>
  <c r="AV39" i="6"/>
  <c r="AV40" i="6"/>
  <c r="AV41" i="6"/>
  <c r="AV42" i="6"/>
  <c r="AV43" i="6"/>
  <c r="AV44" i="6"/>
  <c r="AV45" i="6"/>
  <c r="AV46" i="6"/>
  <c r="AV47" i="6"/>
  <c r="AV48" i="6"/>
  <c r="AV49" i="6"/>
  <c r="AV50" i="6"/>
  <c r="AV51" i="6"/>
  <c r="AV52" i="6"/>
  <c r="AV53" i="6"/>
  <c r="AV54" i="6"/>
  <c r="AV55" i="6"/>
  <c r="AV56" i="6"/>
  <c r="AV57" i="6"/>
  <c r="AV58" i="6"/>
  <c r="AV59" i="6"/>
  <c r="AV60" i="6"/>
  <c r="AV61" i="6"/>
  <c r="AV62" i="6"/>
  <c r="AV63" i="6"/>
  <c r="AV64" i="6"/>
  <c r="AV65" i="6"/>
  <c r="AV66" i="6"/>
  <c r="AV67" i="6"/>
  <c r="AV68" i="6"/>
  <c r="AV69" i="6"/>
  <c r="AV70" i="6"/>
  <c r="AV71" i="6"/>
  <c r="AV72" i="6"/>
  <c r="AV73" i="6"/>
  <c r="AV74" i="6"/>
  <c r="AV75" i="6"/>
  <c r="AV76" i="6"/>
  <c r="AV77" i="6"/>
  <c r="AV78" i="6"/>
  <c r="AV79" i="6"/>
  <c r="AV80" i="6"/>
  <c r="AV81" i="6"/>
  <c r="AV82" i="6"/>
  <c r="AV83" i="6"/>
  <c r="AV84" i="6"/>
  <c r="AV85" i="6"/>
  <c r="AV86" i="6"/>
  <c r="AV87" i="6"/>
  <c r="AV88" i="6"/>
  <c r="AV89" i="6"/>
  <c r="AV90" i="6"/>
  <c r="AV91" i="6"/>
  <c r="AV92" i="6"/>
  <c r="AV93" i="6"/>
  <c r="AV94" i="6"/>
  <c r="AV95" i="6"/>
  <c r="AV96" i="6"/>
  <c r="AV97" i="6"/>
  <c r="AV98" i="6"/>
  <c r="AV99" i="6"/>
  <c r="AV100" i="6"/>
  <c r="AV101" i="6"/>
  <c r="AV102" i="6"/>
  <c r="AV103" i="6"/>
  <c r="AV104" i="6"/>
  <c r="AV105" i="6"/>
  <c r="AV106" i="6"/>
  <c r="AV107" i="6"/>
  <c r="AV108" i="6"/>
  <c r="AV109" i="6"/>
  <c r="AV110" i="6"/>
  <c r="AV111" i="6"/>
  <c r="AV112" i="6"/>
  <c r="AV113" i="6"/>
  <c r="AV114" i="6"/>
  <c r="AV115" i="6"/>
  <c r="AV116" i="6"/>
  <c r="AV117" i="6"/>
  <c r="AV118" i="6"/>
  <c r="AV119" i="6"/>
  <c r="AV120" i="6"/>
  <c r="AV121" i="6"/>
  <c r="AV122" i="6"/>
  <c r="AV123" i="6"/>
  <c r="AV124" i="6"/>
  <c r="AV125" i="6"/>
  <c r="AV126" i="6"/>
  <c r="AV127" i="6"/>
  <c r="AV128" i="6"/>
  <c r="AV129" i="6"/>
  <c r="AV130" i="6"/>
  <c r="AV131" i="6"/>
  <c r="AV132" i="6"/>
  <c r="AV133" i="6"/>
  <c r="AV134" i="6"/>
  <c r="AV135" i="6"/>
  <c r="AV136" i="6"/>
  <c r="AV137" i="6"/>
  <c r="AV138" i="6"/>
  <c r="AV139" i="6"/>
  <c r="AV140" i="6"/>
  <c r="AV141" i="6"/>
  <c r="AV142" i="6"/>
  <c r="AV143" i="6"/>
  <c r="AV144" i="6"/>
  <c r="AV145" i="6"/>
  <c r="AV146" i="6"/>
  <c r="AV147" i="6"/>
  <c r="AV148" i="6"/>
  <c r="AV149" i="6"/>
  <c r="AV150" i="6"/>
  <c r="AV151" i="6"/>
  <c r="AV152" i="6"/>
  <c r="AV153" i="6"/>
  <c r="AV154" i="6"/>
  <c r="AV155" i="6"/>
  <c r="AV156" i="6"/>
  <c r="AV157" i="6"/>
  <c r="AV158" i="6"/>
  <c r="AV159" i="6"/>
  <c r="AV160" i="6"/>
  <c r="AV161" i="6"/>
  <c r="AV162" i="6"/>
  <c r="AV163" i="6"/>
  <c r="AV164" i="6"/>
  <c r="AV165" i="6"/>
  <c r="AV166" i="6"/>
  <c r="AV167" i="6"/>
  <c r="AV168" i="6"/>
  <c r="AV169" i="6"/>
  <c r="AV170" i="6"/>
  <c r="AV171" i="6"/>
  <c r="AV172" i="6"/>
  <c r="AV173" i="6"/>
  <c r="AV174" i="6"/>
  <c r="AV175" i="6"/>
  <c r="AV176" i="6"/>
  <c r="AV177" i="6"/>
  <c r="AV178" i="6"/>
  <c r="AV179" i="6"/>
  <c r="AV180" i="6"/>
  <c r="AV181" i="6"/>
  <c r="AV182" i="6"/>
  <c r="AV183" i="6"/>
  <c r="AV184" i="6"/>
  <c r="AV185" i="6"/>
  <c r="AV186" i="6"/>
  <c r="AV187" i="6"/>
  <c r="AV188" i="6"/>
  <c r="AV189" i="6"/>
  <c r="AV190" i="6"/>
  <c r="AV191" i="6"/>
  <c r="AV192" i="6"/>
  <c r="AV193" i="6"/>
  <c r="AV194" i="6"/>
  <c r="AV195" i="6"/>
  <c r="AV196" i="6"/>
  <c r="AV197" i="6"/>
  <c r="AV198" i="6"/>
  <c r="AV199" i="6"/>
  <c r="AV200" i="6"/>
  <c r="AV201" i="6"/>
  <c r="AV202" i="6"/>
  <c r="AV203" i="6"/>
  <c r="AV204" i="6"/>
  <c r="AV205" i="6"/>
  <c r="AV206" i="6"/>
  <c r="AV207" i="6"/>
  <c r="AV208" i="6"/>
  <c r="AV209" i="6"/>
  <c r="AV210" i="6"/>
  <c r="AV211" i="6"/>
  <c r="AV212" i="6"/>
  <c r="AV213" i="6"/>
  <c r="AV214" i="6"/>
  <c r="AV215" i="6"/>
  <c r="AV216" i="6"/>
  <c r="AV217" i="6"/>
  <c r="AV218" i="6"/>
  <c r="AV219" i="6"/>
  <c r="AV220" i="6"/>
  <c r="AV221" i="6"/>
  <c r="AV222" i="6"/>
  <c r="AV223" i="6"/>
  <c r="AV224" i="6"/>
  <c r="AV225" i="6"/>
  <c r="AV226" i="6"/>
  <c r="AV227" i="6"/>
  <c r="AV228" i="6"/>
  <c r="AV229" i="6"/>
  <c r="AV230" i="6"/>
  <c r="AV231" i="6"/>
  <c r="AV232" i="6"/>
  <c r="AV233" i="6"/>
  <c r="AV234" i="6"/>
  <c r="AV235" i="6"/>
  <c r="AV236" i="6"/>
  <c r="AV237" i="6"/>
  <c r="AV238" i="6"/>
  <c r="AV239" i="6"/>
  <c r="AV240" i="6"/>
  <c r="AV241" i="6"/>
  <c r="AV242" i="6"/>
  <c r="AV243" i="6"/>
  <c r="AV244" i="6"/>
  <c r="AV245" i="6"/>
  <c r="AV246" i="6"/>
  <c r="AV247" i="6"/>
  <c r="AV248" i="6"/>
  <c r="AV249" i="6"/>
  <c r="AV250" i="6"/>
  <c r="AV251" i="6"/>
  <c r="AV252" i="6"/>
  <c r="AV253" i="6"/>
  <c r="AV254" i="6"/>
  <c r="AV255" i="6"/>
  <c r="AV256" i="6"/>
  <c r="AV257" i="6"/>
  <c r="AV258" i="6"/>
  <c r="AV259" i="6"/>
  <c r="AV260" i="6"/>
  <c r="AV261" i="6"/>
  <c r="AV262" i="6"/>
  <c r="AV263" i="6"/>
  <c r="AV264" i="6"/>
  <c r="AV265" i="6"/>
  <c r="AV266" i="6"/>
  <c r="AV267" i="6"/>
  <c r="AV268" i="6"/>
  <c r="AV269" i="6"/>
  <c r="AV270" i="6"/>
  <c r="AV271" i="6"/>
  <c r="AV272" i="6"/>
  <c r="AV273" i="6"/>
  <c r="AV274" i="6"/>
  <c r="AV275" i="6"/>
  <c r="AV276" i="6"/>
  <c r="AV277" i="6"/>
  <c r="AV278" i="6"/>
  <c r="AV279" i="6"/>
  <c r="AV280" i="6"/>
  <c r="AV281" i="6"/>
  <c r="AV282" i="6"/>
  <c r="AV283" i="6"/>
  <c r="AV284" i="6"/>
  <c r="AV285" i="6"/>
  <c r="AV286" i="6"/>
  <c r="AV287" i="6"/>
  <c r="AV288" i="6"/>
  <c r="AV289" i="6"/>
  <c r="AV290" i="6"/>
  <c r="AV291" i="6"/>
  <c r="AV292" i="6"/>
  <c r="AV293" i="6"/>
  <c r="AV294" i="6"/>
  <c r="AV295" i="6"/>
  <c r="AV296" i="6"/>
  <c r="AV297" i="6"/>
  <c r="AV298" i="6"/>
  <c r="AV299" i="6"/>
  <c r="AV300" i="6"/>
  <c r="AV301" i="6"/>
  <c r="AV302" i="6"/>
  <c r="AV303" i="6"/>
  <c r="AV304" i="6"/>
  <c r="AV305" i="6"/>
  <c r="AV306" i="6"/>
  <c r="AV307" i="6"/>
  <c r="AV308" i="6"/>
  <c r="AV309" i="6"/>
  <c r="AV310" i="6"/>
  <c r="AV311" i="6"/>
  <c r="AV312" i="6"/>
  <c r="AV313" i="6"/>
  <c r="AV314" i="6"/>
  <c r="AV315" i="6"/>
  <c r="AV316" i="6"/>
  <c r="AV317" i="6"/>
  <c r="AV318" i="6"/>
  <c r="AV319" i="6"/>
  <c r="AV320" i="6"/>
  <c r="AV321" i="6"/>
  <c r="AV322" i="6"/>
  <c r="AV323" i="6"/>
  <c r="AV324" i="6"/>
  <c r="AV325" i="6"/>
  <c r="AV326" i="6"/>
  <c r="AV327" i="6"/>
  <c r="AV328" i="6"/>
  <c r="AV329" i="6"/>
  <c r="AV330" i="6"/>
  <c r="AV331" i="6"/>
  <c r="AV332" i="6"/>
  <c r="AV333" i="6"/>
  <c r="AV334" i="6"/>
  <c r="AV335" i="6"/>
  <c r="AV336" i="6"/>
  <c r="AV337" i="6"/>
  <c r="AV338" i="6"/>
  <c r="AV339" i="6"/>
  <c r="AV340" i="6"/>
  <c r="AV341" i="6"/>
  <c r="AV342" i="6"/>
  <c r="AV343" i="6"/>
  <c r="AV344" i="6"/>
  <c r="AV345" i="6"/>
  <c r="AV346" i="6"/>
  <c r="AV347" i="6"/>
  <c r="AV348" i="6"/>
  <c r="AV349" i="6"/>
  <c r="AV350" i="6"/>
  <c r="AV351" i="6"/>
  <c r="AV352" i="6"/>
  <c r="AV353" i="6"/>
  <c r="AV354" i="6"/>
  <c r="AV355" i="6"/>
  <c r="AV356" i="6"/>
  <c r="AV357" i="6"/>
  <c r="AV358" i="6"/>
  <c r="AV359" i="6"/>
  <c r="AV360" i="6"/>
  <c r="AV361" i="6"/>
  <c r="AV362" i="6"/>
  <c r="AV363" i="6"/>
  <c r="AV364" i="6"/>
  <c r="AV365" i="6"/>
  <c r="AV366" i="6"/>
  <c r="AV367" i="6"/>
  <c r="AV368" i="6"/>
  <c r="AV369" i="6"/>
  <c r="AV370" i="6"/>
  <c r="AV371" i="6"/>
  <c r="AV372" i="6"/>
  <c r="AV373" i="6"/>
  <c r="AV374" i="6"/>
  <c r="AV375" i="6"/>
  <c r="AV376" i="6"/>
  <c r="AV377" i="6"/>
  <c r="AV378" i="6"/>
  <c r="AV379" i="6"/>
  <c r="AV380" i="6"/>
  <c r="AV381" i="6"/>
  <c r="AV382" i="6"/>
  <c r="AV383" i="6"/>
  <c r="AV384" i="6"/>
  <c r="AV385" i="6"/>
  <c r="AV386" i="6"/>
  <c r="AV387" i="6"/>
  <c r="AV388" i="6"/>
  <c r="AV389" i="6"/>
  <c r="AV390" i="6"/>
  <c r="AV391" i="6"/>
  <c r="AV392" i="6"/>
  <c r="AV393" i="6"/>
  <c r="AV394" i="6"/>
  <c r="AV395" i="6"/>
  <c r="AV396" i="6"/>
  <c r="AV397" i="6"/>
  <c r="AV398" i="6"/>
  <c r="AV399" i="6"/>
  <c r="AV400" i="6"/>
  <c r="AV401" i="6"/>
  <c r="AV402" i="6"/>
  <c r="AV403" i="6"/>
  <c r="AV404" i="6"/>
  <c r="AV405" i="6"/>
  <c r="AV406" i="6"/>
  <c r="AV407" i="6"/>
  <c r="AV408" i="6"/>
  <c r="AV409" i="6"/>
  <c r="AV410" i="6"/>
  <c r="AV411" i="6"/>
  <c r="AV412" i="6"/>
  <c r="AV413" i="6"/>
  <c r="AV414" i="6"/>
  <c r="AV415" i="6"/>
  <c r="AV416" i="6"/>
  <c r="AV417" i="6"/>
  <c r="AV418" i="6"/>
  <c r="AV419" i="6"/>
  <c r="AV420" i="6"/>
  <c r="AV421" i="6"/>
  <c r="AV422" i="6"/>
  <c r="AV423" i="6"/>
  <c r="AV424" i="6"/>
  <c r="AV425" i="6"/>
  <c r="AV426" i="6"/>
  <c r="AV427" i="6"/>
  <c r="AV428" i="6"/>
  <c r="AV429" i="6"/>
  <c r="AV430" i="6"/>
  <c r="AV431" i="6"/>
  <c r="AV432" i="6"/>
  <c r="P52" i="8" s="1"/>
  <c r="AV433" i="6"/>
  <c r="AV434" i="6"/>
  <c r="AV435" i="6"/>
  <c r="AV436" i="6"/>
  <c r="AV437" i="6"/>
  <c r="AV438" i="6"/>
  <c r="AV439" i="6"/>
  <c r="AV440" i="6"/>
  <c r="AV441" i="6"/>
  <c r="AV442" i="6"/>
  <c r="AV443" i="6"/>
  <c r="AV444" i="6"/>
  <c r="AV445" i="6"/>
  <c r="AV446" i="6"/>
  <c r="AV447" i="6"/>
  <c r="AV448" i="6"/>
  <c r="AV449" i="6"/>
  <c r="AV450" i="6"/>
  <c r="AV451" i="6"/>
  <c r="AV452" i="6"/>
  <c r="AV453" i="6"/>
  <c r="AV454" i="6"/>
  <c r="AV455" i="6"/>
  <c r="AV456" i="6"/>
  <c r="AV457" i="6"/>
  <c r="AV458" i="6"/>
  <c r="AV459" i="6"/>
  <c r="AV460" i="6"/>
  <c r="AV461" i="6"/>
  <c r="AV462" i="6"/>
  <c r="AV463" i="6"/>
  <c r="AV464" i="6"/>
  <c r="O52" i="8" l="1"/>
  <c r="O55" i="7"/>
  <c r="O48" i="7" s="1"/>
  <c r="P55" i="7"/>
  <c r="P48" i="7" s="1"/>
  <c r="P28" i="8"/>
  <c r="P27" i="8"/>
  <c r="P26" i="8"/>
  <c r="P25" i="8"/>
  <c r="P24" i="8"/>
  <c r="P23" i="8"/>
  <c r="P22" i="8"/>
  <c r="P21" i="8"/>
  <c r="P20" i="8"/>
  <c r="P19" i="8"/>
  <c r="P18" i="8"/>
  <c r="P17" i="8"/>
  <c r="P16" i="8"/>
  <c r="P14" i="8"/>
  <c r="P13" i="8"/>
  <c r="P12" i="8"/>
  <c r="O28" i="8"/>
  <c r="O26" i="8"/>
  <c r="O24" i="8"/>
  <c r="O23" i="8"/>
  <c r="O19" i="8"/>
  <c r="O18" i="8"/>
  <c r="O13" i="8"/>
  <c r="O12" i="8"/>
  <c r="P37" i="7"/>
  <c r="P36" i="7"/>
  <c r="P35" i="7"/>
  <c r="P32" i="7"/>
  <c r="P31" i="7"/>
  <c r="P29" i="7"/>
  <c r="P28" i="7"/>
  <c r="P27" i="7"/>
  <c r="P25" i="7"/>
  <c r="P24" i="7"/>
  <c r="P23" i="7"/>
  <c r="P22" i="7"/>
  <c r="P21" i="7"/>
  <c r="P20" i="7"/>
  <c r="P18" i="7"/>
  <c r="P17" i="7"/>
  <c r="P16" i="7"/>
  <c r="P15" i="7"/>
  <c r="P14" i="7"/>
  <c r="P13" i="7"/>
  <c r="N34" i="7"/>
  <c r="M35" i="7"/>
  <c r="L35" i="7"/>
  <c r="K35" i="7"/>
  <c r="J35" i="7"/>
  <c r="O37" i="7"/>
  <c r="O36" i="7"/>
  <c r="O35" i="7"/>
  <c r="O32" i="7"/>
  <c r="O31" i="7"/>
  <c r="O29" i="7"/>
  <c r="O28" i="7"/>
  <c r="O27" i="7"/>
  <c r="O26" i="7" s="1"/>
  <c r="O25" i="7"/>
  <c r="O24" i="7"/>
  <c r="O23" i="7"/>
  <c r="O22" i="7"/>
  <c r="O21" i="7"/>
  <c r="O20" i="7"/>
  <c r="O18" i="7"/>
  <c r="O17" i="7"/>
  <c r="O16" i="7"/>
  <c r="O15" i="7"/>
  <c r="O14" i="7"/>
  <c r="O13" i="7"/>
  <c r="P26" i="7" l="1"/>
  <c r="P19" i="7" s="1"/>
  <c r="P12" i="7" s="1"/>
  <c r="M67" i="9" s="1"/>
  <c r="O19" i="7"/>
  <c r="O12" i="7" s="1"/>
  <c r="O33" i="7" l="1"/>
  <c r="P33" i="7"/>
  <c r="M65" i="9" l="1"/>
  <c r="P34" i="7"/>
  <c r="O34" i="7"/>
  <c r="O21" i="8" l="1"/>
  <c r="O27" i="8"/>
  <c r="O22" i="8"/>
  <c r="O17" i="8"/>
  <c r="O20" i="8"/>
  <c r="C19" i="8"/>
  <c r="D19" i="8"/>
  <c r="E19" i="8"/>
  <c r="F19" i="8"/>
  <c r="G19" i="8"/>
  <c r="H19" i="8"/>
  <c r="I19" i="8"/>
  <c r="J19" i="8"/>
  <c r="K19" i="8"/>
  <c r="L19" i="8"/>
  <c r="M19" i="8"/>
  <c r="N19" i="8"/>
  <c r="N53" i="8"/>
  <c r="N52" i="8"/>
  <c r="N51" i="8"/>
  <c r="N50" i="8"/>
  <c r="N49" i="8"/>
  <c r="N48" i="8"/>
  <c r="N47" i="8"/>
  <c r="N46" i="8"/>
  <c r="N45" i="8"/>
  <c r="N44" i="8"/>
  <c r="N43" i="8"/>
  <c r="N42" i="8"/>
  <c r="N41" i="8"/>
  <c r="N39" i="8"/>
  <c r="N38" i="8"/>
  <c r="N37" i="8"/>
  <c r="N26" i="8"/>
  <c r="N25" i="8"/>
  <c r="N22" i="8"/>
  <c r="N20" i="8"/>
  <c r="N18" i="8"/>
  <c r="N17" i="8"/>
  <c r="N16" i="8"/>
  <c r="N14" i="8"/>
  <c r="N13" i="8"/>
  <c r="N12" i="8"/>
  <c r="O16" i="8" l="1"/>
  <c r="O14" i="8"/>
  <c r="O11" i="7"/>
  <c r="O25" i="8"/>
  <c r="P11" i="7"/>
  <c r="N61" i="7"/>
  <c r="N71" i="7"/>
  <c r="N72" i="7"/>
  <c r="N73" i="7"/>
  <c r="N70" i="7"/>
  <c r="N69" i="7"/>
  <c r="N67" i="7"/>
  <c r="N65" i="7"/>
  <c r="N64" i="7"/>
  <c r="N63" i="7"/>
  <c r="N62" i="7" s="1"/>
  <c r="N60" i="7"/>
  <c r="N59" i="7"/>
  <c r="N58" i="7"/>
  <c r="N57" i="7"/>
  <c r="N56" i="7"/>
  <c r="N54" i="7"/>
  <c r="N53" i="7"/>
  <c r="N52" i="7"/>
  <c r="N51" i="7"/>
  <c r="N50" i="7"/>
  <c r="N49" i="7"/>
  <c r="N47" i="7"/>
  <c r="N37" i="7"/>
  <c r="N36" i="7"/>
  <c r="N35" i="7"/>
  <c r="N33" i="7"/>
  <c r="N32" i="7"/>
  <c r="N31" i="7"/>
  <c r="N29" i="7"/>
  <c r="N28" i="7"/>
  <c r="N27" i="7"/>
  <c r="N25" i="7"/>
  <c r="N24" i="7"/>
  <c r="N23" i="7"/>
  <c r="N22" i="7"/>
  <c r="N21" i="7"/>
  <c r="N20" i="7"/>
  <c r="N18" i="7"/>
  <c r="N17" i="7"/>
  <c r="N16" i="7"/>
  <c r="N15" i="7"/>
  <c r="N14" i="7"/>
  <c r="N13" i="7"/>
  <c r="N11" i="7"/>
  <c r="N55" i="7" l="1"/>
  <c r="N48" i="7" s="1"/>
  <c r="N26" i="7" l="1"/>
  <c r="N28" i="8"/>
  <c r="N27" i="8"/>
  <c r="N21" i="8"/>
  <c r="N24" i="8"/>
  <c r="N23" i="8"/>
  <c r="N19" i="7" l="1"/>
  <c r="N12" i="7" l="1"/>
  <c r="M67" i="7"/>
  <c r="L67" i="7"/>
  <c r="K67" i="7"/>
  <c r="J67" i="7"/>
  <c r="I67" i="7"/>
  <c r="H67" i="7"/>
  <c r="G67" i="7"/>
  <c r="F67" i="7"/>
  <c r="E67" i="7"/>
  <c r="D67" i="7"/>
  <c r="C67" i="7"/>
  <c r="M31" i="7"/>
  <c r="L31" i="7"/>
  <c r="K31" i="7"/>
  <c r="J31" i="7"/>
  <c r="I31" i="7"/>
  <c r="H31" i="7"/>
  <c r="G31" i="7"/>
  <c r="F31" i="7"/>
  <c r="E31" i="7"/>
  <c r="D31" i="7"/>
  <c r="C31" i="7"/>
  <c r="M73" i="7"/>
  <c r="L73" i="7"/>
  <c r="K73" i="7"/>
  <c r="J73" i="7"/>
  <c r="I73" i="7"/>
  <c r="H73" i="7"/>
  <c r="G73" i="7"/>
  <c r="F73" i="7"/>
  <c r="E73" i="7"/>
  <c r="D73" i="7"/>
  <c r="C73" i="7"/>
  <c r="M72" i="7"/>
  <c r="L72" i="7"/>
  <c r="K72" i="7"/>
  <c r="J72" i="7"/>
  <c r="I72" i="7"/>
  <c r="H72" i="7"/>
  <c r="G72" i="7"/>
  <c r="F72" i="7"/>
  <c r="E72" i="7"/>
  <c r="D72" i="7"/>
  <c r="C72" i="7"/>
  <c r="M71" i="7"/>
  <c r="L71" i="7"/>
  <c r="K71" i="7"/>
  <c r="J71" i="7"/>
  <c r="I71" i="7"/>
  <c r="H71" i="7"/>
  <c r="G71" i="7"/>
  <c r="F71" i="7"/>
  <c r="E71" i="7"/>
  <c r="D71" i="7"/>
  <c r="C71" i="7"/>
  <c r="M70" i="7"/>
  <c r="L70" i="7"/>
  <c r="K70" i="7"/>
  <c r="J70" i="7"/>
  <c r="I70" i="7"/>
  <c r="H70" i="7"/>
  <c r="G70" i="7"/>
  <c r="F70" i="7"/>
  <c r="E70" i="7"/>
  <c r="D70" i="7"/>
  <c r="C70" i="7"/>
  <c r="M69" i="7"/>
  <c r="L69" i="7"/>
  <c r="K69" i="7"/>
  <c r="J69" i="7"/>
  <c r="I69" i="7"/>
  <c r="H69" i="7"/>
  <c r="G69" i="7"/>
  <c r="F69" i="7"/>
  <c r="E69" i="7"/>
  <c r="D69" i="7"/>
  <c r="C69" i="7"/>
  <c r="L68" i="7"/>
  <c r="K68" i="7"/>
  <c r="J68" i="7"/>
  <c r="I68" i="7"/>
  <c r="H68" i="7"/>
  <c r="G68" i="7"/>
  <c r="F68" i="7"/>
  <c r="E68" i="7"/>
  <c r="D68" i="7"/>
  <c r="C68" i="7"/>
  <c r="M65" i="7"/>
  <c r="L65" i="7"/>
  <c r="K65" i="7"/>
  <c r="J65" i="7"/>
  <c r="I65" i="7"/>
  <c r="H65" i="7"/>
  <c r="G65" i="7"/>
  <c r="F65" i="7"/>
  <c r="E65" i="7"/>
  <c r="D65" i="7"/>
  <c r="C65" i="7"/>
  <c r="M64" i="7"/>
  <c r="L64" i="7"/>
  <c r="K64" i="7"/>
  <c r="J64" i="7"/>
  <c r="I64" i="7"/>
  <c r="H64" i="7"/>
  <c r="G64" i="7"/>
  <c r="F64" i="7"/>
  <c r="E64" i="7"/>
  <c r="D64" i="7"/>
  <c r="C64" i="7"/>
  <c r="M63" i="7"/>
  <c r="L63" i="7"/>
  <c r="K63" i="7"/>
  <c r="J63" i="7"/>
  <c r="I63" i="7"/>
  <c r="H63" i="7"/>
  <c r="G63" i="7"/>
  <c r="F63" i="7"/>
  <c r="E63" i="7"/>
  <c r="D63" i="7"/>
  <c r="C63" i="7"/>
  <c r="M61" i="7"/>
  <c r="L61" i="7"/>
  <c r="K61" i="7"/>
  <c r="J61" i="7"/>
  <c r="I61" i="7"/>
  <c r="H61" i="7"/>
  <c r="G61" i="7"/>
  <c r="F61" i="7"/>
  <c r="E61" i="7"/>
  <c r="D61" i="7"/>
  <c r="C61" i="7"/>
  <c r="M60" i="7"/>
  <c r="L60" i="7"/>
  <c r="K60" i="7"/>
  <c r="J60" i="7"/>
  <c r="I60" i="7"/>
  <c r="H60" i="7"/>
  <c r="G60" i="7"/>
  <c r="F60" i="7"/>
  <c r="E60" i="7"/>
  <c r="D60" i="7"/>
  <c r="C60" i="7"/>
  <c r="M59" i="7"/>
  <c r="L59" i="7"/>
  <c r="K59" i="7"/>
  <c r="J59" i="7"/>
  <c r="I59" i="7"/>
  <c r="H59" i="7"/>
  <c r="G59" i="7"/>
  <c r="F59" i="7"/>
  <c r="E59" i="7"/>
  <c r="D59" i="7"/>
  <c r="C59" i="7"/>
  <c r="M58" i="7"/>
  <c r="L58" i="7"/>
  <c r="K58" i="7"/>
  <c r="J58" i="7"/>
  <c r="I58" i="7"/>
  <c r="H58" i="7"/>
  <c r="G58" i="7"/>
  <c r="F58" i="7"/>
  <c r="E58" i="7"/>
  <c r="D58" i="7"/>
  <c r="C58" i="7"/>
  <c r="M57" i="7"/>
  <c r="L57" i="7"/>
  <c r="K57" i="7"/>
  <c r="J57" i="7"/>
  <c r="I57" i="7"/>
  <c r="H57" i="7"/>
  <c r="G57" i="7"/>
  <c r="F57" i="7"/>
  <c r="E57" i="7"/>
  <c r="D57" i="7"/>
  <c r="C57" i="7"/>
  <c r="M56" i="7"/>
  <c r="L56" i="7"/>
  <c r="K56" i="7"/>
  <c r="J56" i="7"/>
  <c r="I56" i="7"/>
  <c r="H56" i="7"/>
  <c r="G56" i="7"/>
  <c r="F56" i="7"/>
  <c r="E56" i="7"/>
  <c r="D56" i="7"/>
  <c r="C56" i="7"/>
  <c r="M54" i="7"/>
  <c r="L54" i="7"/>
  <c r="K54" i="7"/>
  <c r="J54" i="7"/>
  <c r="I54" i="7"/>
  <c r="H54" i="7"/>
  <c r="G54" i="7"/>
  <c r="F54" i="7"/>
  <c r="E54" i="7"/>
  <c r="D54" i="7"/>
  <c r="C54" i="7"/>
  <c r="M53" i="7"/>
  <c r="L53" i="7"/>
  <c r="K53" i="7"/>
  <c r="J53" i="7"/>
  <c r="I53" i="7"/>
  <c r="H53" i="7"/>
  <c r="G53" i="7"/>
  <c r="F53" i="7"/>
  <c r="E53" i="7"/>
  <c r="D53" i="7"/>
  <c r="C53" i="7"/>
  <c r="M52" i="7"/>
  <c r="L52" i="7"/>
  <c r="K52" i="7"/>
  <c r="J52" i="7"/>
  <c r="I52" i="7"/>
  <c r="H52" i="7"/>
  <c r="G52" i="7"/>
  <c r="F52" i="7"/>
  <c r="E52" i="7"/>
  <c r="D52" i="7"/>
  <c r="C52" i="7"/>
  <c r="M51" i="7"/>
  <c r="L51" i="7"/>
  <c r="K51" i="7"/>
  <c r="J51" i="7"/>
  <c r="I51" i="7"/>
  <c r="H51" i="7"/>
  <c r="G51" i="7"/>
  <c r="F51" i="7"/>
  <c r="E51" i="7"/>
  <c r="D51" i="7"/>
  <c r="C51" i="7"/>
  <c r="M50" i="7"/>
  <c r="L50" i="7"/>
  <c r="K50" i="7"/>
  <c r="J50" i="7"/>
  <c r="I50" i="7"/>
  <c r="H50" i="7"/>
  <c r="G50" i="7"/>
  <c r="F50" i="7"/>
  <c r="E50" i="7"/>
  <c r="D50" i="7"/>
  <c r="C50" i="7"/>
  <c r="M49" i="7"/>
  <c r="L49" i="7"/>
  <c r="K49" i="7"/>
  <c r="J49" i="7"/>
  <c r="I49" i="7"/>
  <c r="H49" i="7"/>
  <c r="G49" i="7"/>
  <c r="F49" i="7"/>
  <c r="E49" i="7"/>
  <c r="D49" i="7"/>
  <c r="C49" i="7"/>
  <c r="M47" i="7"/>
  <c r="L47" i="7"/>
  <c r="K47" i="7"/>
  <c r="J47" i="7"/>
  <c r="I47" i="7"/>
  <c r="H47" i="7"/>
  <c r="G47" i="7"/>
  <c r="F47" i="7"/>
  <c r="E47" i="7"/>
  <c r="D47" i="7"/>
  <c r="C47" i="7"/>
  <c r="M37" i="7"/>
  <c r="L37" i="7"/>
  <c r="K37" i="7"/>
  <c r="J37" i="7"/>
  <c r="I37" i="7"/>
  <c r="H37" i="7"/>
  <c r="G37" i="7"/>
  <c r="F37" i="7"/>
  <c r="E37" i="7"/>
  <c r="D37" i="7"/>
  <c r="C37" i="7"/>
  <c r="M36" i="7"/>
  <c r="L36" i="7"/>
  <c r="K36" i="7"/>
  <c r="J36" i="7"/>
  <c r="I36" i="7"/>
  <c r="H36" i="7"/>
  <c r="G36" i="7"/>
  <c r="F36" i="7"/>
  <c r="E36" i="7"/>
  <c r="D36" i="7"/>
  <c r="C36" i="7"/>
  <c r="I35" i="7"/>
  <c r="H35" i="7"/>
  <c r="G35" i="7"/>
  <c r="F35" i="7"/>
  <c r="E35" i="7"/>
  <c r="D35" i="7"/>
  <c r="C35" i="7"/>
  <c r="M34" i="7"/>
  <c r="L34" i="7"/>
  <c r="K34" i="7"/>
  <c r="J34" i="7"/>
  <c r="I34" i="7"/>
  <c r="H34" i="7"/>
  <c r="G34" i="7"/>
  <c r="F34" i="7"/>
  <c r="E34" i="7"/>
  <c r="D34" i="7"/>
  <c r="C34" i="7"/>
  <c r="M33" i="7"/>
  <c r="L33" i="7"/>
  <c r="K33" i="7"/>
  <c r="J33" i="7"/>
  <c r="I33" i="7"/>
  <c r="H33" i="7"/>
  <c r="G33" i="7"/>
  <c r="F33" i="7"/>
  <c r="E33" i="7"/>
  <c r="D33" i="7"/>
  <c r="C33" i="7"/>
  <c r="M32" i="7"/>
  <c r="L32" i="7"/>
  <c r="K32" i="7"/>
  <c r="J32" i="7"/>
  <c r="I32" i="7"/>
  <c r="H32" i="7"/>
  <c r="G32" i="7"/>
  <c r="F32" i="7"/>
  <c r="E32" i="7"/>
  <c r="D32" i="7"/>
  <c r="C32" i="7"/>
  <c r="M29" i="7"/>
  <c r="L29" i="7"/>
  <c r="K29" i="7"/>
  <c r="J29" i="7"/>
  <c r="I29" i="7"/>
  <c r="H29" i="7"/>
  <c r="G29" i="7"/>
  <c r="F29" i="7"/>
  <c r="E29" i="7"/>
  <c r="D29" i="7"/>
  <c r="C29" i="7"/>
  <c r="M28" i="7"/>
  <c r="L28" i="7"/>
  <c r="K28" i="7"/>
  <c r="J28" i="7"/>
  <c r="I28" i="7"/>
  <c r="H28" i="7"/>
  <c r="G28" i="7"/>
  <c r="F28" i="7"/>
  <c r="E28" i="7"/>
  <c r="D28" i="7"/>
  <c r="C28" i="7"/>
  <c r="M27" i="7"/>
  <c r="L27" i="7"/>
  <c r="K27" i="7"/>
  <c r="J27" i="7"/>
  <c r="I27" i="7"/>
  <c r="H27" i="7"/>
  <c r="G27" i="7"/>
  <c r="F27" i="7"/>
  <c r="E27" i="7"/>
  <c r="D27" i="7"/>
  <c r="C27" i="7"/>
  <c r="M25" i="7"/>
  <c r="L25" i="7"/>
  <c r="K25" i="7"/>
  <c r="J25" i="7"/>
  <c r="I25" i="7"/>
  <c r="H25" i="7"/>
  <c r="G25" i="7"/>
  <c r="F25" i="7"/>
  <c r="E25" i="7"/>
  <c r="D25" i="7"/>
  <c r="C25" i="7"/>
  <c r="M24" i="7"/>
  <c r="L24" i="7"/>
  <c r="K24" i="7"/>
  <c r="J24" i="7"/>
  <c r="I24" i="7"/>
  <c r="H24" i="7"/>
  <c r="G24" i="7"/>
  <c r="F24" i="7"/>
  <c r="E24" i="7"/>
  <c r="D24" i="7"/>
  <c r="C24" i="7"/>
  <c r="M23" i="7"/>
  <c r="L23" i="7"/>
  <c r="K23" i="7"/>
  <c r="J23" i="7"/>
  <c r="I23" i="7"/>
  <c r="H23" i="7"/>
  <c r="G23" i="7"/>
  <c r="F23" i="7"/>
  <c r="E23" i="7"/>
  <c r="D23" i="7"/>
  <c r="C23" i="7"/>
  <c r="M22" i="7"/>
  <c r="L22" i="7"/>
  <c r="K22" i="7"/>
  <c r="J22" i="7"/>
  <c r="I22" i="7"/>
  <c r="H22" i="7"/>
  <c r="G22" i="7"/>
  <c r="F22" i="7"/>
  <c r="E22" i="7"/>
  <c r="D22" i="7"/>
  <c r="C22" i="7"/>
  <c r="M21" i="7"/>
  <c r="L21" i="7"/>
  <c r="K21" i="7"/>
  <c r="J21" i="7"/>
  <c r="I21" i="7"/>
  <c r="H21" i="7"/>
  <c r="G21" i="7"/>
  <c r="F21" i="7"/>
  <c r="E21" i="7"/>
  <c r="D21" i="7"/>
  <c r="C21" i="7"/>
  <c r="M20" i="7"/>
  <c r="L20" i="7"/>
  <c r="K20" i="7"/>
  <c r="J20" i="7"/>
  <c r="I20" i="7"/>
  <c r="H20" i="7"/>
  <c r="G20" i="7"/>
  <c r="F20" i="7"/>
  <c r="E20" i="7"/>
  <c r="D20" i="7"/>
  <c r="C20" i="7"/>
  <c r="M18" i="7"/>
  <c r="L18" i="7"/>
  <c r="K18" i="7"/>
  <c r="J18" i="7"/>
  <c r="I18" i="7"/>
  <c r="H18" i="7"/>
  <c r="G18" i="7"/>
  <c r="F18" i="7"/>
  <c r="E18" i="7"/>
  <c r="D18" i="7"/>
  <c r="C18" i="7"/>
  <c r="M17" i="7"/>
  <c r="L17" i="7"/>
  <c r="K17" i="7"/>
  <c r="J17" i="7"/>
  <c r="I17" i="7"/>
  <c r="H17" i="7"/>
  <c r="G17" i="7"/>
  <c r="F17" i="7"/>
  <c r="E17" i="7"/>
  <c r="D17" i="7"/>
  <c r="C17" i="7"/>
  <c r="M16" i="7"/>
  <c r="L16" i="7"/>
  <c r="K16" i="7"/>
  <c r="J16" i="7"/>
  <c r="I16" i="7"/>
  <c r="H16" i="7"/>
  <c r="G16" i="7"/>
  <c r="F16" i="7"/>
  <c r="E16" i="7"/>
  <c r="D16" i="7"/>
  <c r="C16" i="7"/>
  <c r="M15" i="7"/>
  <c r="L15" i="7"/>
  <c r="K15" i="7"/>
  <c r="J15" i="7"/>
  <c r="I15" i="7"/>
  <c r="H15" i="7"/>
  <c r="G15" i="7"/>
  <c r="F15" i="7"/>
  <c r="E15" i="7"/>
  <c r="D15" i="7"/>
  <c r="C15" i="7"/>
  <c r="M14" i="7"/>
  <c r="L14" i="7"/>
  <c r="K14" i="7"/>
  <c r="J14" i="7"/>
  <c r="I14" i="7"/>
  <c r="H14" i="7"/>
  <c r="G14" i="7"/>
  <c r="F14" i="7"/>
  <c r="E14" i="7"/>
  <c r="D14" i="7"/>
  <c r="C14" i="7"/>
  <c r="M13" i="7"/>
  <c r="L13" i="7"/>
  <c r="K13" i="7"/>
  <c r="J13" i="7"/>
  <c r="I13" i="7"/>
  <c r="H13" i="7"/>
  <c r="G13" i="7"/>
  <c r="F13" i="7"/>
  <c r="E13" i="7"/>
  <c r="D13" i="7"/>
  <c r="C13" i="7"/>
  <c r="M11" i="7"/>
  <c r="L11" i="7"/>
  <c r="K11" i="7"/>
  <c r="J11" i="7"/>
  <c r="I11" i="7"/>
  <c r="H11" i="7"/>
  <c r="G11" i="7"/>
  <c r="F11" i="7"/>
  <c r="E11" i="7"/>
  <c r="D11" i="7"/>
  <c r="C11" i="7"/>
  <c r="M52" i="8"/>
  <c r="L52" i="8"/>
  <c r="K52" i="8"/>
  <c r="J52" i="8"/>
  <c r="I52" i="8"/>
  <c r="H52" i="8"/>
  <c r="G52" i="8"/>
  <c r="F52" i="8"/>
  <c r="E52" i="8"/>
  <c r="D52" i="8"/>
  <c r="M51" i="8"/>
  <c r="L51" i="8"/>
  <c r="K51" i="8"/>
  <c r="J51" i="8"/>
  <c r="I51" i="8"/>
  <c r="H51" i="8"/>
  <c r="G51" i="8"/>
  <c r="F51" i="8"/>
  <c r="E51" i="8"/>
  <c r="D51" i="8"/>
  <c r="C51" i="8"/>
  <c r="M50" i="8"/>
  <c r="L50" i="8"/>
  <c r="K50" i="8"/>
  <c r="J50" i="8"/>
  <c r="I50" i="8"/>
  <c r="H50" i="8"/>
  <c r="G50" i="8"/>
  <c r="F50" i="8"/>
  <c r="E50" i="8"/>
  <c r="D50" i="8"/>
  <c r="C50" i="8"/>
  <c r="M49" i="8"/>
  <c r="L49" i="8"/>
  <c r="K49" i="8"/>
  <c r="J49" i="8"/>
  <c r="I49" i="8"/>
  <c r="H49" i="8"/>
  <c r="G49" i="8"/>
  <c r="F49" i="8"/>
  <c r="E49" i="8"/>
  <c r="D49" i="8"/>
  <c r="C49" i="8"/>
  <c r="M48" i="8"/>
  <c r="L48" i="8"/>
  <c r="K48" i="8"/>
  <c r="J48" i="8"/>
  <c r="I48" i="8"/>
  <c r="H48" i="8"/>
  <c r="G48" i="8"/>
  <c r="F48" i="8"/>
  <c r="E48" i="8"/>
  <c r="D48" i="8"/>
  <c r="C48" i="8"/>
  <c r="M47" i="8"/>
  <c r="L47" i="8"/>
  <c r="K47" i="8"/>
  <c r="J47" i="8"/>
  <c r="I47" i="8"/>
  <c r="H47" i="8"/>
  <c r="G47" i="8"/>
  <c r="F47" i="8"/>
  <c r="E47" i="8"/>
  <c r="D47" i="8"/>
  <c r="C47" i="8"/>
  <c r="M46" i="8"/>
  <c r="L46" i="8"/>
  <c r="K46" i="8"/>
  <c r="J46" i="8"/>
  <c r="I46" i="8"/>
  <c r="H46" i="8"/>
  <c r="G46" i="8"/>
  <c r="F46" i="8"/>
  <c r="E46" i="8"/>
  <c r="D46" i="8"/>
  <c r="C46" i="8"/>
  <c r="M45" i="8"/>
  <c r="L45" i="8"/>
  <c r="K45" i="8"/>
  <c r="J45" i="8"/>
  <c r="I45" i="8"/>
  <c r="H45" i="8"/>
  <c r="G45" i="8"/>
  <c r="F45" i="8"/>
  <c r="E45" i="8"/>
  <c r="D45" i="8"/>
  <c r="C45" i="8"/>
  <c r="M44" i="8"/>
  <c r="L44" i="8"/>
  <c r="K44" i="8"/>
  <c r="J44" i="8"/>
  <c r="I44" i="8"/>
  <c r="H44" i="8"/>
  <c r="G44" i="8"/>
  <c r="F44" i="8"/>
  <c r="E44" i="8"/>
  <c r="D44" i="8"/>
  <c r="C44" i="8"/>
  <c r="M43" i="8"/>
  <c r="L43" i="8"/>
  <c r="K43" i="8"/>
  <c r="J43" i="8"/>
  <c r="I43" i="8"/>
  <c r="H43" i="8"/>
  <c r="G43" i="8"/>
  <c r="F43" i="8"/>
  <c r="E43" i="8"/>
  <c r="D43" i="8"/>
  <c r="C43" i="8"/>
  <c r="M42" i="8"/>
  <c r="L42" i="8"/>
  <c r="K42" i="8"/>
  <c r="J42" i="8"/>
  <c r="I42" i="8"/>
  <c r="H42" i="8"/>
  <c r="G42" i="8"/>
  <c r="F42" i="8"/>
  <c r="E42" i="8"/>
  <c r="D42" i="8"/>
  <c r="C42" i="8"/>
  <c r="M41" i="8"/>
  <c r="L41" i="8"/>
  <c r="K41" i="8"/>
  <c r="J41" i="8"/>
  <c r="I41" i="8"/>
  <c r="H41" i="8"/>
  <c r="G41" i="8"/>
  <c r="F41" i="8"/>
  <c r="E41" i="8"/>
  <c r="D41" i="8"/>
  <c r="C41" i="8"/>
  <c r="M39" i="8"/>
  <c r="L39" i="8"/>
  <c r="K39" i="8"/>
  <c r="J39" i="8"/>
  <c r="I39" i="8"/>
  <c r="H39" i="8"/>
  <c r="G39" i="8"/>
  <c r="F39" i="8"/>
  <c r="E39" i="8"/>
  <c r="D39" i="8"/>
  <c r="C39" i="8"/>
  <c r="M38" i="8"/>
  <c r="L38" i="8"/>
  <c r="K38" i="8"/>
  <c r="J38" i="8"/>
  <c r="I38" i="8"/>
  <c r="H38" i="8"/>
  <c r="G38" i="8"/>
  <c r="F38" i="8"/>
  <c r="E38" i="8"/>
  <c r="D38" i="8"/>
  <c r="C38" i="8"/>
  <c r="M37" i="8"/>
  <c r="L37" i="8"/>
  <c r="K37" i="8"/>
  <c r="J37" i="8"/>
  <c r="I37" i="8"/>
  <c r="H37" i="8"/>
  <c r="G37" i="8"/>
  <c r="F37" i="8"/>
  <c r="E37" i="8"/>
  <c r="D37" i="8"/>
  <c r="C37" i="8"/>
  <c r="M26" i="8"/>
  <c r="L26" i="8"/>
  <c r="K26" i="8"/>
  <c r="J26" i="8"/>
  <c r="I26" i="8"/>
  <c r="H26" i="8"/>
  <c r="G26" i="8"/>
  <c r="F26" i="8"/>
  <c r="E26" i="8"/>
  <c r="D26" i="8"/>
  <c r="C26" i="8"/>
  <c r="M25" i="8"/>
  <c r="L25" i="8"/>
  <c r="K25" i="8"/>
  <c r="J25" i="8"/>
  <c r="I25" i="8"/>
  <c r="H25" i="8"/>
  <c r="G25" i="8"/>
  <c r="F25" i="8"/>
  <c r="E25" i="8"/>
  <c r="D25" i="8"/>
  <c r="C25" i="8"/>
  <c r="M24" i="8"/>
  <c r="L24" i="8"/>
  <c r="K24" i="8"/>
  <c r="J24" i="8"/>
  <c r="I24" i="8"/>
  <c r="H24" i="8"/>
  <c r="G24" i="8"/>
  <c r="F24" i="8"/>
  <c r="E24" i="8"/>
  <c r="D24" i="8"/>
  <c r="C24" i="8"/>
  <c r="M23" i="8"/>
  <c r="L23" i="8"/>
  <c r="K23" i="8"/>
  <c r="J23" i="8"/>
  <c r="I23" i="8"/>
  <c r="H23" i="8"/>
  <c r="G23" i="8"/>
  <c r="F23" i="8"/>
  <c r="E23" i="8"/>
  <c r="D23" i="8"/>
  <c r="C23" i="8"/>
  <c r="M22" i="8"/>
  <c r="L22" i="8"/>
  <c r="K22" i="8"/>
  <c r="J22" i="8"/>
  <c r="I22" i="8"/>
  <c r="H22" i="8"/>
  <c r="G22" i="8"/>
  <c r="F22" i="8"/>
  <c r="E22" i="8"/>
  <c r="D22" i="8"/>
  <c r="C22" i="8"/>
  <c r="M21" i="8"/>
  <c r="L21" i="8"/>
  <c r="K21" i="8"/>
  <c r="J21" i="8"/>
  <c r="I21" i="8"/>
  <c r="H21" i="8"/>
  <c r="G21" i="8"/>
  <c r="F21" i="8"/>
  <c r="E21" i="8"/>
  <c r="D21" i="8"/>
  <c r="C21" i="8"/>
  <c r="M20" i="8"/>
  <c r="L20" i="8"/>
  <c r="K20" i="8"/>
  <c r="J20" i="8"/>
  <c r="I20" i="8"/>
  <c r="H20" i="8"/>
  <c r="G20" i="8"/>
  <c r="F20" i="8"/>
  <c r="E20" i="8"/>
  <c r="D20" i="8"/>
  <c r="C20" i="8"/>
  <c r="M18" i="8"/>
  <c r="L18" i="8"/>
  <c r="K18" i="8"/>
  <c r="J18" i="8"/>
  <c r="I18" i="8"/>
  <c r="H18" i="8"/>
  <c r="G18" i="8"/>
  <c r="F18" i="8"/>
  <c r="E18" i="8"/>
  <c r="D18" i="8"/>
  <c r="C18" i="8"/>
  <c r="M17" i="8"/>
  <c r="L17" i="8"/>
  <c r="K17" i="8"/>
  <c r="J17" i="8"/>
  <c r="I17" i="8"/>
  <c r="H17" i="8"/>
  <c r="G17" i="8"/>
  <c r="F17" i="8"/>
  <c r="E17" i="8"/>
  <c r="D17" i="8"/>
  <c r="C17" i="8"/>
  <c r="M16" i="8"/>
  <c r="L16" i="8"/>
  <c r="K16" i="8"/>
  <c r="J16" i="8"/>
  <c r="I16" i="8"/>
  <c r="H16" i="8"/>
  <c r="G16" i="8"/>
  <c r="F16" i="8"/>
  <c r="E16" i="8"/>
  <c r="D16" i="8"/>
  <c r="C16" i="8"/>
  <c r="M14" i="8"/>
  <c r="L14" i="8"/>
  <c r="K14" i="8"/>
  <c r="J14" i="8"/>
  <c r="I14" i="8"/>
  <c r="H14" i="8"/>
  <c r="G14" i="8"/>
  <c r="F14" i="8"/>
  <c r="E14" i="8"/>
  <c r="D14" i="8"/>
  <c r="C14" i="8"/>
  <c r="M13" i="8"/>
  <c r="L13" i="8"/>
  <c r="K13" i="8"/>
  <c r="J13" i="8"/>
  <c r="I13" i="8"/>
  <c r="H13" i="8"/>
  <c r="G13" i="8"/>
  <c r="F13" i="8"/>
  <c r="E13" i="8"/>
  <c r="D13" i="8"/>
  <c r="C13" i="8"/>
  <c r="M12" i="8"/>
  <c r="L12" i="8"/>
  <c r="K12" i="8"/>
  <c r="J12" i="8"/>
  <c r="I12" i="8"/>
  <c r="H12" i="8"/>
  <c r="G12" i="8"/>
  <c r="F12" i="8"/>
  <c r="E12" i="8"/>
  <c r="D12" i="8"/>
  <c r="C12" i="8"/>
  <c r="M28" i="8" l="1"/>
  <c r="M27" i="8"/>
  <c r="L28" i="8"/>
  <c r="L27" i="8"/>
  <c r="K28" i="8"/>
  <c r="K27" i="8"/>
  <c r="J28" i="8"/>
  <c r="J27" i="8"/>
  <c r="I28" i="8"/>
  <c r="I27" i="8"/>
  <c r="H28" i="8"/>
  <c r="H27" i="8"/>
  <c r="G28" i="8"/>
  <c r="G27" i="8"/>
  <c r="F28" i="8"/>
  <c r="F27" i="8"/>
  <c r="E28" i="8"/>
  <c r="E27" i="8"/>
  <c r="D28" i="8"/>
  <c r="D27" i="8"/>
  <c r="C3" i="7" l="1"/>
  <c r="C3" i="8"/>
  <c r="M62" i="7" l="1"/>
  <c r="L62" i="7"/>
  <c r="K62" i="7"/>
  <c r="J62" i="7"/>
  <c r="I62" i="7"/>
  <c r="H62" i="7"/>
  <c r="G62" i="7"/>
  <c r="F62" i="7"/>
  <c r="E62" i="7"/>
  <c r="D62" i="7"/>
  <c r="C62" i="7"/>
  <c r="M26" i="7"/>
  <c r="L26" i="7"/>
  <c r="K26" i="7"/>
  <c r="J26" i="7"/>
  <c r="I26" i="7"/>
  <c r="H26" i="7"/>
  <c r="G26" i="7"/>
  <c r="F26" i="7"/>
  <c r="E26" i="7"/>
  <c r="D26" i="7"/>
  <c r="C26" i="7"/>
  <c r="E55" i="7" l="1"/>
  <c r="E48" i="7" s="1"/>
  <c r="E53" i="8"/>
  <c r="F55" i="7"/>
  <c r="F48" i="7" s="1"/>
  <c r="J55" i="7"/>
  <c r="J48" i="7" s="1"/>
  <c r="J53" i="8"/>
  <c r="F53" i="8"/>
  <c r="G53" i="8"/>
  <c r="I55" i="7"/>
  <c r="I48" i="7" s="1"/>
  <c r="M55" i="7"/>
  <c r="M48" i="7" s="1"/>
  <c r="D55" i="7"/>
  <c r="D48" i="7" s="1"/>
  <c r="H55" i="7"/>
  <c r="H48" i="7" s="1"/>
  <c r="K53" i="8"/>
  <c r="I53" i="8"/>
  <c r="L55" i="7"/>
  <c r="M53" i="8"/>
  <c r="C55" i="7"/>
  <c r="D53" i="8"/>
  <c r="G55" i="7"/>
  <c r="H53" i="8"/>
  <c r="K55" i="7"/>
  <c r="K48" i="7" s="1"/>
  <c r="L53" i="8"/>
  <c r="D19" i="7"/>
  <c r="D12" i="7" s="1"/>
  <c r="E19" i="7"/>
  <c r="E12" i="7" s="1"/>
  <c r="I19" i="7"/>
  <c r="I12" i="7" s="1"/>
  <c r="M19" i="7"/>
  <c r="M12" i="7" s="1"/>
  <c r="H19" i="7"/>
  <c r="H12" i="7" s="1"/>
  <c r="L19" i="7"/>
  <c r="L12" i="7" s="1"/>
  <c r="F19" i="7"/>
  <c r="F12" i="7" s="1"/>
  <c r="J19" i="7"/>
  <c r="J12" i="7" s="1"/>
  <c r="C19" i="7"/>
  <c r="C12" i="7" s="1"/>
  <c r="G19" i="7"/>
  <c r="G12" i="7" s="1"/>
  <c r="K19" i="7"/>
  <c r="K12" i="7" s="1"/>
  <c r="L48" i="7" l="1"/>
  <c r="G48" i="7"/>
  <c r="C48" i="7"/>
</calcChain>
</file>

<file path=xl/sharedStrings.xml><?xml version="1.0" encoding="utf-8"?>
<sst xmlns="http://schemas.openxmlformats.org/spreadsheetml/2006/main" count="16548" uniqueCount="273">
  <si>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</si>
  <si>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</si>
  <si>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</si>
  <si>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</si>
  <si>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</si>
  <si>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</si>
  <si>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</si>
  <si>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</si>
  <si>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</si>
  <si>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</si>
  <si>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</si>
  <si>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</si>
  <si>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</si>
  <si>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</si>
  <si>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</si>
  <si>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</si>
  <si>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</si>
  <si>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</si>
  <si>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</si>
  <si>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</si>
  <si>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</si>
  <si>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</si>
  <si>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</si>
  <si>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</si>
  <si>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</si>
  <si>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</si>
  <si>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</si>
  <si>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</si>
  <si>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</si>
  <si>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</si>
  <si>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</si>
  <si>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Gasto Estatal</t>
  </si>
  <si>
    <t>Gasto IMSS Prospera</t>
  </si>
  <si>
    <t>Gasto FASSA</t>
  </si>
  <si>
    <t>Gasto 
Ramo 12</t>
  </si>
  <si>
    <t>Entidad Federativa</t>
  </si>
  <si>
    <t>Año</t>
  </si>
  <si>
    <t>Gasto Población Sin Seguridad Social</t>
  </si>
  <si>
    <t>Gasto Federal 
Per-Cápita</t>
  </si>
  <si>
    <t>Gasto 
Ramo 12 
Per-Cápita</t>
  </si>
  <si>
    <t>Gasto 
Ramo 33 
Per-Cápita</t>
  </si>
  <si>
    <t>Gasto Federal Total</t>
  </si>
  <si>
    <t>Gasto Estatal Per Cápita</t>
  </si>
  <si>
    <t>Gasto Población Sin Seguridad Social Per Cápita</t>
  </si>
  <si>
    <t xml:space="preserve">Gasto Público en Salud </t>
  </si>
  <si>
    <t>Gasto Público en Salud  para la Población Sin Seguridad Social como % del Gasto Público Total</t>
  </si>
  <si>
    <t>Gasto IMSS</t>
  </si>
  <si>
    <t>Gasto ISSSTE</t>
  </si>
  <si>
    <t>Gasto PEMEX</t>
  </si>
  <si>
    <t>Gasto Población Con Seguridad Social</t>
  </si>
  <si>
    <t>Gasto ISSES</t>
  </si>
  <si>
    <t>Gasto ISSFAM</t>
  </si>
  <si>
    <t>Gasto Per Cápita de la Población Con Seguridad Social</t>
  </si>
  <si>
    <t>Gasto per cápita de la población asegurada del IMSS</t>
  </si>
  <si>
    <t>Gasto per cápita de la población asegurada del ISSSTE</t>
  </si>
  <si>
    <t>Gasto per cápita de la población asegurada del PEMEX</t>
  </si>
  <si>
    <t>Gasto SEDENA</t>
  </si>
  <si>
    <t>Gasto SEMAR</t>
  </si>
  <si>
    <t>Gasto público en salud per cápita</t>
  </si>
  <si>
    <t>Gasto Público en Salud como % de Gasto Público Total</t>
  </si>
  <si>
    <t>Gasto Público en Salud como % de Gasto Total en Salud</t>
  </si>
  <si>
    <t>Gasto Público en Salud como % del PIB</t>
  </si>
  <si>
    <t>Gasto de las ISFLSH</t>
  </si>
  <si>
    <t>Gasto de Primas de Seguros</t>
  </si>
  <si>
    <t>Gasto Privado en Salud</t>
  </si>
  <si>
    <t>Gasto Privado Per-Cápita</t>
  </si>
  <si>
    <t>Gasto Privado como % del PIB</t>
  </si>
  <si>
    <t>Gasto Total en Salud</t>
  </si>
  <si>
    <t>Gasto Total en Salud como % del PIB</t>
  </si>
  <si>
    <t>Producto Interno Bruto</t>
  </si>
  <si>
    <t>Gasto Programable</t>
  </si>
  <si>
    <t>IMSS</t>
  </si>
  <si>
    <t>ISSSTE</t>
  </si>
  <si>
    <t>PEMEX</t>
  </si>
  <si>
    <t>ISSES</t>
  </si>
  <si>
    <t>FASSA</t>
  </si>
  <si>
    <t>Producto Interno Bruto (PIB)</t>
  </si>
  <si>
    <t>Gasto Total en Salud (GTS)</t>
  </si>
  <si>
    <t>Instituto de Seguridad y Servicios Sociales de los Trabajadores del Estado (ISSSTE)</t>
  </si>
  <si>
    <t>Instituciones de Seguridad Social de las Entidades Federativas (ISSES)</t>
  </si>
  <si>
    <t>Instituto de Seguridad Social Para las Fuerzas Armadas Mexicanas (ISSFAM)</t>
  </si>
  <si>
    <t>Gasto Federal</t>
  </si>
  <si>
    <t>Ramo 07. Secretaría de la Defensa Nacional (SEDENA)</t>
  </si>
  <si>
    <t>Ramo 12. Secretaría de Salud (SALUD)</t>
  </si>
  <si>
    <t>Ramo 13. Secretaría de Marina (SEMAR)</t>
  </si>
  <si>
    <t>Ramo 19. Instituto Mexicano del Seguro Social. Régimen Prospera (IMSS-Prospera)</t>
  </si>
  <si>
    <t>Ramo 33. Fondo de Aportaciones para los Servicios de Salud (FASSA)</t>
  </si>
  <si>
    <t>Servicios Estatales de Salud (SESAS)</t>
  </si>
  <si>
    <t>Empresas de Seguros Médicos</t>
  </si>
  <si>
    <t>Valoración a precios corrientes</t>
  </si>
  <si>
    <t>http://www.dgis.salud.gob.mx/contenidos/publicaciones/p_bie.html</t>
  </si>
  <si>
    <t>Concepto / Año</t>
  </si>
  <si>
    <t>Gasto Total en Salud 
Per-Cápita</t>
  </si>
  <si>
    <t>n.a.</t>
  </si>
  <si>
    <t>n.d.</t>
  </si>
  <si>
    <t>Instituto Mexicano del Seguro Social. Régimen Ordinario (IMSS)</t>
  </si>
  <si>
    <t>Ramo 12</t>
  </si>
  <si>
    <t>IMSS Prospera</t>
  </si>
  <si>
    <t>Fuerzas Armadas</t>
  </si>
  <si>
    <t>Gobiernos Estatales</t>
  </si>
  <si>
    <t>Indicadores Macroeconómicos</t>
  </si>
  <si>
    <t>Variables Macroeconómicas</t>
  </si>
  <si>
    <t>Gasto de bolsillo de los hogares como % del GTS</t>
  </si>
  <si>
    <t>(%) Tasa de crecimiento anual del Gasto Público en Salud</t>
  </si>
  <si>
    <t>(%) Tasa de crecimiento anual del Gasto Privado en Salud</t>
  </si>
  <si>
    <t>n.a. No Aplica</t>
  </si>
  <si>
    <t>n.d.. Información No Disponible</t>
  </si>
  <si>
    <t>Secretaría de Salud</t>
  </si>
  <si>
    <t>G</t>
  </si>
  <si>
    <t>Se compone de los recursos que destina el gobierno federal y estatal a la población sin seguridad social: Secretaria de Salud (Ramo 12), IMSS-Oportunidades (Ramo 19), FASSA (Ramo 33) e IMSS-Oportunidades</t>
  </si>
  <si>
    <t>Se define como la suma de egresos en actividades tales como: aplicación de conocimientos y tecnología médica, paramédica y de enfermería. 
Tiene como metas:
      • Promover la salud y prevenir las enfermedades.
      • Curar las enfermedades y reducir la mortalidad prematura.
      • Tratamiento para las personas que padecen enfermedades crónicas y que requieran los cuidados de enfermería.
      • Tratamiento para discapacitados.
      • Promover y administrar la salud pública.
      • Promover y administrar los programas de salud.</t>
  </si>
  <si>
    <t>Es el que se destina a las instituciones del Gobierno Federal para que éstas puedan proporcionar servicios. Dicho gasto se canaliza a los Poderes e INE, Entidades Paraestatales sujetas a control presupuestal y a las dependencias y ramos del ejecutivo federal.</t>
  </si>
  <si>
    <t>Suma de los valores monetarios de los bienes y servicios producidos por el país, evitando incurrir en la duplicación derivada de las operaciones de compra-venta que existen entre los diferentes productores</t>
  </si>
  <si>
    <t>P</t>
  </si>
  <si>
    <t xml:space="preserve">Comprende los egresos de todas las unidades institucionales de la administración central, estatal y municipal, así como las administraciones de seguridad social en todos los niveles de la administración. Incluye las instituciones sin fines de lucro no de mercado, controladas y financiadas principalmente por unidades de las administraciones públicas. </t>
  </si>
  <si>
    <t>Se compone de los recursos de las instituciones de seguridad social: IMSS, ISSSTE, PEMEX, ISSFAM, ISSEMyM, ISSSTELEON, ISSTECH, ISSTECALI; entre otras.</t>
  </si>
  <si>
    <t>Comprende los egresos de todas las unidades institucionales residentes del país que no pertenecen al sector de las administración pública, tales como: Empresas de seguros médicos, Hogares, Instituciones Sin Fines de Lucro que Sirven a los Hogares y el resto de los establecimientos que realizan erogaciones a favor de la salud de la población (Otras empresas)</t>
  </si>
  <si>
    <t>Otros</t>
  </si>
  <si>
    <t>Gasto total en salud por habitante</t>
  </si>
  <si>
    <t>Fuentes de Información</t>
  </si>
  <si>
    <t>Instituto Nacional de Estadística y Geografía (INEGI)</t>
  </si>
  <si>
    <t>Asociación Mexicana de Seguros (AMIS)</t>
  </si>
  <si>
    <t>Hogares e ISFLSH</t>
  </si>
  <si>
    <t>Empresas de Seguros</t>
  </si>
  <si>
    <t>Gasto total en Salud (GTS)</t>
  </si>
  <si>
    <t>Gasto Público en Salud (GPubS)</t>
  </si>
  <si>
    <t>Gasto Privado en Salud (GPrivS)</t>
  </si>
  <si>
    <t>Ramo 33. Fondo de Aportaciones para los Servicios de Salud</t>
  </si>
  <si>
    <t>Ramo 12. Secretaría de Salud</t>
  </si>
  <si>
    <t>Ramo 19. IMSS-Prospera</t>
  </si>
  <si>
    <t>Ramo 07 Secretaría de la Defensa Nacional</t>
  </si>
  <si>
    <t>Indicadores de Gasto en Salud</t>
  </si>
  <si>
    <t>Variables de Gasto en Salud</t>
  </si>
  <si>
    <t>Gráficos</t>
  </si>
  <si>
    <t>Nombre del Indicador</t>
  </si>
  <si>
    <t>Ficha Técnica</t>
  </si>
  <si>
    <t>Algoritmo</t>
  </si>
  <si>
    <t>Fuente de Información</t>
  </si>
  <si>
    <t>Cobertura Temática</t>
  </si>
  <si>
    <t>Cobertura Geográfica</t>
  </si>
  <si>
    <t>Periodicidad</t>
  </si>
  <si>
    <t>Institución Responsable</t>
  </si>
  <si>
    <t>Observaciones</t>
  </si>
  <si>
    <t>Sector Salud (Público)</t>
  </si>
  <si>
    <t>Nacional y Estatal</t>
  </si>
  <si>
    <t>Anual</t>
  </si>
  <si>
    <t>Secretaria de Salud (SSA) / Dirección General de Información es Salud (DGIS)</t>
  </si>
  <si>
    <t>La estadística de población es proporcionada por la Dirección de Información Demográfica de la DGIS</t>
  </si>
  <si>
    <t>Sistema de Cuentas en Salud a nivel Federal y Estatal (SICUENTAS)</t>
  </si>
  <si>
    <t>Hogares e Instituciones Sin Fines de Lucro que Sirven a los Hogares (ISFLSH)</t>
  </si>
  <si>
    <t>Dirección General de Información en Salud (DGIS)</t>
  </si>
  <si>
    <t>Recursos de origen propio de los estados canalizados para el financiamiento de la salud.</t>
  </si>
  <si>
    <t>Participación del Gasto Público en Salud dentro del Gasto Programable total del Gobierno Federal</t>
  </si>
  <si>
    <t>Monto promedio (expresado en pesos), que destinaron las instituciones de seguridad social (Federales y Estatales) para la atención médica de los derechohabientes</t>
  </si>
  <si>
    <t>Gasto Público en Salud  como porcentaje del Producto Interno Bruto</t>
  </si>
  <si>
    <t>El Gasto Programable Total se obtiene del Informe de Gobierno Federal.</t>
  </si>
  <si>
    <t>El PIB se obtiene del Sistema de Cuentas Nacionales de México publicado por el INEGI.</t>
  </si>
  <si>
    <t>Gasto Público en Salud para la Población Con Seguridad Social per Cápita</t>
  </si>
  <si>
    <t>Gasto Público en Salud para la Población Sin Seguridad Social per Cápita</t>
  </si>
  <si>
    <t>Monto promedio que destinó el Gobierno Federal y los Gobiernos Estatales para la atención médica de la población que no pertenece a ningún régimen de seguridad social.</t>
  </si>
  <si>
    <t>Porcentaje de participación que se destina a la población que no cuenta con derechohabiencia dentro de alguna de las instituciones de seguridad social (federal o estatal) respecto del Gasto Público en Salud.</t>
  </si>
  <si>
    <t>Porcentaje de participación del gasto que se destina a la población derechohabiente de alguna de las instituciones de seguridad social (federal o estatal) respecto del Gasto Público en Salud.</t>
  </si>
  <si>
    <t>GPCSS (%GPubS) = (GPCSS / GPubS)* 100
Donde:
GPCSS (%GPubS) = Gasto Público en Salud destinado a la 
                                       Población Con Seguridad Social como % del 
                                       Gasto Público en Salud
GPCSS                      = Gasto Público en Salud para la Población 
                                       Con Seguridad Social.
GPubS                       = Gasto Público en Salud</t>
  </si>
  <si>
    <t>GPCSS -PC = (GPCSS / PCSS)* 1000
Donde:
GPCSS -PC = Gasto Público en Salud para la Población Con 
                          Seguridad Social per Cápita
GPCSS         = Gasto Público en Salud para la Población Con 
                           Seguridad Social.
PCSS            = Población Con Seguridad Social</t>
  </si>
  <si>
    <t>GPSSS -PC = (GPSSS / PSSS)* 1000
Donde:
GPSSS -PC = Gasto Público en Salud para la Población Sin 
                          Seguridad Social per Cápita
GPSSS         = Gasto Público en Salud para la Población Sin 
                          Seguridad Social.
PSSS            = Población Sin Seguridad Social</t>
  </si>
  <si>
    <t>GPSSS (%GPubS) = (GPSSS / GPubS)* 100
Donde:
GPSSS (%GPubS) = Gasto Público en Salud destinado a la 
                                       Población Sin Seguridad Social como % del 
                                       Gasto Público en Salud
GPSSS                       = Gasto Público en Salud para la Población Sin 
                                       Seguridad Social.
GPubS                       = Gasto Público en Salud</t>
  </si>
  <si>
    <t>Gasto Público en Salud  respecto al valor monetario generado por la producción de bienes y servicios en el país</t>
  </si>
  <si>
    <t>Sistema de Cuentas en Salud a nivel Federal y Estatal 
(SICUENTAS)</t>
  </si>
  <si>
    <t>Gasto Programable (GProg)</t>
  </si>
  <si>
    <t>Gasto Total en Salud (GTS)*</t>
  </si>
  <si>
    <t>(%) Tasa de crecimiento anual del GPubS</t>
  </si>
  <si>
    <t>(%) Tasa de crecimiento anual del GPrivS</t>
  </si>
  <si>
    <t>Gasto Privado en salud (GPrivS) como % del PIB</t>
  </si>
  <si>
    <t>Gasto Público en salud (GPubS) como % del PIB</t>
  </si>
  <si>
    <t>GPCSS Per Cápita (GPCSS-PC)</t>
  </si>
  <si>
    <t>GPSSS Per Cápita (GPSSS-PC)</t>
  </si>
  <si>
    <t>GPubS Per-cápita (GPubS-PC)</t>
  </si>
  <si>
    <r>
      <t>GTS Per-Cápita (GTS-PC)</t>
    </r>
    <r>
      <rPr>
        <b/>
        <vertAlign val="superscript"/>
        <sz val="11"/>
        <color theme="0"/>
        <rFont val="Soberana Sans Light"/>
        <family val="3"/>
      </rPr>
      <t>**</t>
    </r>
  </si>
  <si>
    <t>GPrivS Per-cápita (GPrivS-PC)</t>
  </si>
  <si>
    <t>GTS Per-Cápita (GTS-PC)**</t>
  </si>
  <si>
    <t>Gasto destinado a la Población con Seguridad Social (GPCSS)</t>
  </si>
  <si>
    <t>A</t>
  </si>
  <si>
    <t>Un agente financiador es una unidad institucional involucrada en la gestión de uno o más esquemas de financiamiento. Puede recaudar los ingresos, pagar los servicios y participar en la gestión y regulación del financiamiento del sistema de salud</t>
  </si>
  <si>
    <t>F</t>
  </si>
  <si>
    <t>Población derechohabiente de alguna de las instituciones de seguridad social (IMSS, ISSSTE, ISSFAM, PEMEX e ISSES)</t>
  </si>
  <si>
    <t>Población que NO cuenta con derechohabiencia dentro de alguna de las instituciones de seguridad social (federal o estatal)</t>
  </si>
  <si>
    <t>Gasto Público en Salud por tipo de Población Objetivo</t>
  </si>
  <si>
    <t>Población Sin Seguridad Social (PCSS)</t>
  </si>
  <si>
    <t>Instituto de Seguridad y Servicios Sociales de los Trabajadores 
del Estado (ISSSTE)</t>
  </si>
  <si>
    <r>
      <t xml:space="preserve">Sitio Web: </t>
    </r>
    <r>
      <rPr>
        <b/>
        <sz val="10"/>
        <color rgb="FF0070C0"/>
        <rFont val="Soberana Sans Light"/>
        <family val="3"/>
      </rPr>
      <t>http://www.inegi.org.mx/est/contenidos/proyectos/cn/bs/tabulados.aspx</t>
    </r>
  </si>
  <si>
    <r>
      <t xml:space="preserve">Sitio Web: 
</t>
    </r>
    <r>
      <rPr>
        <b/>
        <sz val="10"/>
        <color rgb="FF0070C0"/>
        <rFont val="Soberana Sans Light"/>
        <family val="3"/>
      </rPr>
      <t>http://www.amis.com.mx/amis/index.html</t>
    </r>
  </si>
  <si>
    <t>Población Con Seguridad Social (PCSS)</t>
  </si>
  <si>
    <t>Gasto Público en Salud  como porcentaje del Gasto Programable</t>
  </si>
  <si>
    <t>GPubS (%PIB) = (GPubS/PIB) * 100
Donde:
GPubS (%PIB) = Gasto Público en Salud como % del Producto 
                               Interno Bruto
GPubS               = Gasto Público en Salud
PIB                      = Producto Interno Bruto</t>
  </si>
  <si>
    <t>GPubS (%GProg) = (GPuS/GProg) * 100
Donde:
GPubS (%GProg)  = Gasto Público en Salud como % del Gasto 
                                     Programable
GPubS                     = Gasto Público en Salud
GProg                      = Gasto Programable</t>
  </si>
  <si>
    <t xml:space="preserve">Gasto Público en Salud para la Población Con Seguridad Social como porcentaje del Gasto Público en Salud </t>
  </si>
  <si>
    <t xml:space="preserve">Gasto Público en Salud para la Población Sin Seguridad Social como porcentaje del Gasto Público en Salud </t>
  </si>
  <si>
    <t>Gasto Federal como porcentaje del Gasto Público para la Población Sin Seguridad Social</t>
  </si>
  <si>
    <t>Gasto Estatal como porcentaje del Gasto Público para la Población Sin Seguridad Social</t>
  </si>
  <si>
    <t>GFedS (%GPSSS) = (GFedS/GPSSS) * 100
Donde:
GFedS (%GPSSS)  = Gasto Federal en Salud como % del Gasto 
                                      Público para la Población Sin Seguridad Social
GFedS                      = Gasto Federal en Salud
GPSSS                      = Gasto Población Sin Seguridad Social</t>
  </si>
  <si>
    <t>GEstS (%GPSSS) = (GEstS/GPSSS) * 100
Donde:
GEstS (%GPSSS)  = Gasto Estatal en Salud como % del Gasto 
                                     Público para la Población Sin Seguridad Social
GEstS                      = Gasto Estatal en Salud
GPSSS                     = Gasto Población Sin Seguridad Social</t>
  </si>
  <si>
    <t>Gasto Federal (GFedS) como % del GPSSS</t>
  </si>
  <si>
    <t>Gasto Estatal (GEstS) como % del GPSSS</t>
  </si>
  <si>
    <t>Participación del Gasto Federal en Salud como parte del Gasto destinado a la Población Sin Seguridad Social</t>
  </si>
  <si>
    <t>Participación del Gasto Estatal en Salud como parte del Gasto destinado a la Población Sin Seguridad Social</t>
  </si>
  <si>
    <t>Nacional</t>
  </si>
  <si>
    <t>Instituciones o entidades que proporcionan los fondos utilizados por los agentes de financiamiento en el sistema</t>
  </si>
  <si>
    <r>
      <rPr>
        <vertAlign val="superscript"/>
        <sz val="8"/>
        <color theme="1"/>
        <rFont val="Soberana Sans Light"/>
        <family val="3"/>
      </rPr>
      <t>1/</t>
    </r>
    <r>
      <rPr>
        <sz val="8"/>
        <color theme="1"/>
        <rFont val="Soberana Sans Light"/>
        <family val="3"/>
      </rPr>
      <t xml:space="preserve"> Fuente: Organisation for Economic Co-operation and Development (OECD). "A System of Health Accounts 2011", Annex D, Page 447.</t>
    </r>
  </si>
  <si>
    <t>Desembolsos directos de los hogares, incluyendo propinas y pagos en especie, efectuados a los profesionales de la salud y proveedores de productos farmacéuticos, accesorios terapéuticos y otros bienes y servicios cuya finalidad primordial es contribuir a la restauración o el mejoramiento del estado de salud de los individuos o de grupos de población. Incluye los pagos de los hogares a los servicios públicos, las instituciones sin fines de lucro u organizaciones gubernamentales</t>
  </si>
  <si>
    <t>I</t>
  </si>
  <si>
    <t xml:space="preserve">Una institución sin fines de lucro se define como una entidad legal o social creada con el fin de producir bienes y servicios, y cuyo estatus legal no le permite convertirse en una fuente de ingreso, utilidad u otra ganancia financiera para las unidades que la han establecido, la controlan o la financian. </t>
  </si>
  <si>
    <t>H</t>
  </si>
  <si>
    <t>Un hogar es un grupo reducido de personas que comparten el mismo lugar de residencia, que mancomunan una parte o todo su ingreso y riqueza y que consumen ciertos tipos de bienes y servicios de manera colectiva, principalmente la vivienda y los alimentos.</t>
  </si>
  <si>
    <t>Notas:</t>
  </si>
  <si>
    <t>Dirección General de Información en Salud</t>
  </si>
  <si>
    <t>Petróleos Mexicanos (PEMEX)</t>
  </si>
  <si>
    <t>Gasto destinado a la Población Sin Seguridad Social (GPSSS)</t>
  </si>
  <si>
    <t>Fuente: Secretaría de Salud, Dirección General de Información en Salud, Boletín de Información Estadística Volumen VI: "Sistema de Cuentas en Salud a nivel Federal y Estatal (SICUENTAS)".</t>
  </si>
  <si>
    <t>*/ Las cifras se encuentra expresadas en Millones de pesos</t>
  </si>
  <si>
    <t>**/ Las cifras se encuentran expresadas en Pesos</t>
  </si>
  <si>
    <t>GTS cómo % del PIB</t>
  </si>
  <si>
    <t>GPubS cómo % del GProg</t>
  </si>
  <si>
    <t>GPubS cómo % del GTS</t>
  </si>
  <si>
    <t>GPrivS cómo % del GTS</t>
  </si>
  <si>
    <r>
      <rPr>
        <vertAlign val="superscript"/>
        <sz val="8"/>
        <color theme="1"/>
        <rFont val="Soberana Sans Light"/>
        <family val="3"/>
      </rPr>
      <t>3/</t>
    </r>
    <r>
      <rPr>
        <sz val="8"/>
        <color theme="1"/>
        <rFont val="Soberana Sans Light"/>
        <family val="3"/>
      </rPr>
      <t xml:space="preserve"> Fuente: Instituto Nacional de Estadística y Geografía (INEGI). "Sistema de Cuentas Nacionales de México (SCNM)", Metodología, Página 184</t>
    </r>
  </si>
  <si>
    <r>
      <rPr>
        <vertAlign val="superscript"/>
        <sz val="8"/>
        <color theme="1"/>
        <rFont val="Soberana Sans Light"/>
        <family val="3"/>
      </rPr>
      <t>4/</t>
    </r>
    <r>
      <rPr>
        <sz val="8"/>
        <color theme="1"/>
        <rFont val="Soberana Sans Light"/>
        <family val="3"/>
      </rPr>
      <t xml:space="preserve"> Fuente: Secretaría de Salud, Dirección General de Información en Salud, Boletín de Información Estadística Volumen VI: "Sistema de Cuentas en Salud a Nivel Federal y Estatal (SICUENTAS)", Glosario.</t>
    </r>
  </si>
  <si>
    <r>
      <rPr>
        <vertAlign val="superscript"/>
        <sz val="8"/>
        <color theme="1"/>
        <rFont val="Soberana Sans Light"/>
        <family val="3"/>
      </rPr>
      <t>2/</t>
    </r>
    <r>
      <rPr>
        <sz val="8"/>
        <color theme="1"/>
        <rFont val="Soberana Sans Light"/>
        <family val="3"/>
      </rPr>
      <t xml:space="preserve"> Fuente: Organización Mundial de la Salud (OMS). "Guía del productor de cuentas nacionales de salud", Glosario, Página 318</t>
    </r>
  </si>
  <si>
    <t>Sistema de Cuentas en Salud a nivel Federal y Estatal 
(SICUENTAS)
Instituto Nacional de Estadística y Geografía (INEGI)</t>
  </si>
  <si>
    <t>Sistema de Cuentas en Salud a nivel Federal y Estatal 
(SICUENTAS)
Secretaría de Hacienda y Crédito Público (SHCP)</t>
  </si>
  <si>
    <t>Definición</t>
  </si>
  <si>
    <t>Glosario de Términos</t>
  </si>
  <si>
    <t>Sistema de Cuentas en Salud a nivel Federal y Estatal  (SICUENTAS)</t>
  </si>
  <si>
    <t>Cuotas de Recuperación</t>
  </si>
  <si>
    <t>C</t>
  </si>
  <si>
    <t>Pagos (económicamente no significativos) realizados por los hogares dentro de las instituciones de salud pública para la prestación de los servicios de salud</t>
  </si>
  <si>
    <r>
      <t xml:space="preserve">Sitio Web: 
</t>
    </r>
    <r>
      <rPr>
        <b/>
        <sz val="10"/>
        <color rgb="FF0070C0"/>
        <rFont val="Soberana Sans Light"/>
        <family val="3"/>
      </rPr>
      <t>http://www.dgis.salud.gob.mx/contenidos/publicaciones/p_bie.html</t>
    </r>
  </si>
  <si>
    <t>Información de las Cuotas de Recuperación recibida en el periodo de estudio dentro de las instituciones públicas de salud</t>
  </si>
  <si>
    <t>Gasto de los Hogares e ISFLSH</t>
  </si>
  <si>
    <t>Gasto Federal Total como % del GPSS</t>
  </si>
  <si>
    <t>Gasto Estatal Total como % del GPSS</t>
  </si>
  <si>
    <t>Gasto Público en Salud  para la Población con Seguridad Social como % del Gasto Público Total</t>
  </si>
  <si>
    <t>n.d</t>
  </si>
  <si>
    <t>Gasto destinado a la Población Con Seguridad Social (GPCSS) como % del GPubS</t>
  </si>
  <si>
    <t>Gasto destinado a la Población Sin Seguridad Social (GPSSS) como % del GPubS</t>
  </si>
  <si>
    <t>Gasto de Bolsillo en Salud de los Hogares como % del GTS</t>
  </si>
  <si>
    <t>Gasto Privado en Salud como % del Gasto total en salud</t>
  </si>
  <si>
    <t>Se compone de los recursos que se destinan a la población con y sin seguridad social.</t>
  </si>
  <si>
    <t>Se compone de los recursos que destina el gobierno federal y estatal a la población sin seguridad social: Secretaria de Salud (Ramo 12), IMSS-Prospera (Ramo 19), FASSA (Ramo 33) e IMSS-Oportunidades, Defensa Nacional (Ramo 07) y Secretaría de Marina (Ramo 13).</t>
  </si>
  <si>
    <t>Instituciones Sin Fines de Lucro que Sirven a los Hogares (ISFLSH)</t>
  </si>
  <si>
    <t>Ramo 13. Secretaría de Marina</t>
  </si>
  <si>
    <t>Ciudad de México</t>
  </si>
  <si>
    <t>Valoración a precios constantes. Base 2017=100</t>
  </si>
  <si>
    <r>
      <t>Agente Financiador</t>
    </r>
    <r>
      <rPr>
        <b/>
        <vertAlign val="superscript"/>
        <sz val="10"/>
        <color rgb="FF621132"/>
        <rFont val="Soberana Sans"/>
        <family val="3"/>
      </rPr>
      <t>1</t>
    </r>
  </si>
  <si>
    <r>
      <t>Fuente de Financiamiento</t>
    </r>
    <r>
      <rPr>
        <b/>
        <vertAlign val="superscript"/>
        <sz val="10"/>
        <color rgb="FF621132"/>
        <rFont val="Soberana Sans"/>
        <family val="3"/>
      </rPr>
      <t>2</t>
    </r>
  </si>
  <si>
    <r>
      <t>Gasto total en Salud</t>
    </r>
    <r>
      <rPr>
        <b/>
        <vertAlign val="superscript"/>
        <sz val="10"/>
        <color rgb="FF621132"/>
        <rFont val="Soberana Sans"/>
        <family val="3"/>
      </rPr>
      <t>4</t>
    </r>
  </si>
  <si>
    <r>
      <t>Gasto Público en Salud</t>
    </r>
    <r>
      <rPr>
        <b/>
        <vertAlign val="superscript"/>
        <sz val="10"/>
        <color rgb="FF621132"/>
        <rFont val="Soberana Sans"/>
        <family val="3"/>
      </rPr>
      <t>4</t>
    </r>
  </si>
  <si>
    <r>
      <t>Gasto Estatal en Salud</t>
    </r>
    <r>
      <rPr>
        <b/>
        <vertAlign val="superscript"/>
        <sz val="10"/>
        <color rgb="FF621132"/>
        <rFont val="Soberana Sans"/>
        <family val="3"/>
      </rPr>
      <t>4</t>
    </r>
  </si>
  <si>
    <r>
      <t>Gasto Federal en Salud</t>
    </r>
    <r>
      <rPr>
        <b/>
        <vertAlign val="superscript"/>
        <sz val="10"/>
        <color rgb="FF621132"/>
        <rFont val="Soberana Sans"/>
        <family val="3"/>
      </rPr>
      <t>4</t>
    </r>
  </si>
  <si>
    <r>
      <t>Gasto Público en Salud para la Población con Seguridad Social</t>
    </r>
    <r>
      <rPr>
        <b/>
        <vertAlign val="superscript"/>
        <sz val="10"/>
        <color rgb="FF621132"/>
        <rFont val="Soberana Sans"/>
        <family val="3"/>
      </rPr>
      <t>4</t>
    </r>
  </si>
  <si>
    <r>
      <t>Gasto Público en Salud para la Población sin Seguridad Social</t>
    </r>
    <r>
      <rPr>
        <b/>
        <vertAlign val="superscript"/>
        <sz val="10"/>
        <color rgb="FF621132"/>
        <rFont val="Soberana Sans"/>
        <family val="3"/>
      </rPr>
      <t>4</t>
    </r>
  </si>
  <si>
    <r>
      <t>Gasto Programable</t>
    </r>
    <r>
      <rPr>
        <b/>
        <vertAlign val="superscript"/>
        <sz val="10"/>
        <color rgb="FF621132"/>
        <rFont val="Soberana Sans"/>
        <family val="3"/>
      </rPr>
      <t>4</t>
    </r>
  </si>
  <si>
    <r>
      <t>Gasto Privado en Salud</t>
    </r>
    <r>
      <rPr>
        <b/>
        <vertAlign val="superscript"/>
        <sz val="10"/>
        <color rgb="FF621132"/>
        <rFont val="Soberana Sans"/>
        <family val="3"/>
      </rPr>
      <t>4</t>
    </r>
  </si>
  <si>
    <r>
      <t>Gasto Total en Salud  Per-Cápita</t>
    </r>
    <r>
      <rPr>
        <b/>
        <vertAlign val="superscript"/>
        <sz val="10"/>
        <color rgb="FF621132"/>
        <rFont val="Soberana Sans"/>
        <family val="3"/>
      </rPr>
      <t>4</t>
    </r>
  </si>
  <si>
    <r>
      <t>Hogar</t>
    </r>
    <r>
      <rPr>
        <b/>
        <vertAlign val="superscript"/>
        <sz val="10"/>
        <color rgb="FF621132"/>
        <rFont val="Soberana Sans"/>
        <family val="3"/>
      </rPr>
      <t>2</t>
    </r>
  </si>
  <si>
    <r>
      <t>Institución sin fines de lucro al servicio de los hogares (ISFLSH)</t>
    </r>
    <r>
      <rPr>
        <b/>
        <vertAlign val="superscript"/>
        <sz val="10"/>
        <color rgb="FF621132"/>
        <rFont val="Soberana Sans"/>
        <family val="3"/>
      </rPr>
      <t>2</t>
    </r>
  </si>
  <si>
    <r>
      <t>Producto Interno Bruto</t>
    </r>
    <r>
      <rPr>
        <b/>
        <vertAlign val="superscript"/>
        <sz val="10"/>
        <color rgb="FF621132"/>
        <rFont val="Soberana Sans"/>
        <family val="3"/>
      </rPr>
      <t>3</t>
    </r>
  </si>
  <si>
    <r>
      <t>Pago Directo de los Hogares</t>
    </r>
    <r>
      <rPr>
        <b/>
        <vertAlign val="superscript"/>
        <sz val="10"/>
        <color rgb="FF621132"/>
        <rFont val="Soberana Sans"/>
        <family val="3"/>
      </rPr>
      <t>2</t>
    </r>
  </si>
  <si>
    <r>
      <t>Población Sin Seguridad Social</t>
    </r>
    <r>
      <rPr>
        <b/>
        <vertAlign val="superscript"/>
        <sz val="10"/>
        <color rgb="FF621132"/>
        <rFont val="Soberana Sans"/>
        <family val="3"/>
      </rPr>
      <t>4</t>
    </r>
  </si>
  <si>
    <r>
      <t>Población Con Seguridad Social</t>
    </r>
    <r>
      <rPr>
        <b/>
        <vertAlign val="superscript"/>
        <sz val="10"/>
        <color rgb="FF621132"/>
        <rFont val="Soberana Sans"/>
        <family val="3"/>
      </rPr>
      <t>4</t>
    </r>
  </si>
  <si>
    <r>
      <rPr>
        <sz val="10"/>
        <rFont val="Soberana Sans Light"/>
        <family val="3"/>
      </rPr>
      <t>Información del</t>
    </r>
    <r>
      <rPr>
        <sz val="10"/>
        <color rgb="FF006600"/>
        <rFont val="Soberana Sans Light"/>
        <family val="3"/>
      </rPr>
      <t xml:space="preserve"> </t>
    </r>
    <r>
      <rPr>
        <sz val="10"/>
        <color rgb="FF621132"/>
        <rFont val="Soberana Sans Light"/>
        <family val="3"/>
      </rPr>
      <t>Gasto de los Hogares y las ISFLSH</t>
    </r>
    <r>
      <rPr>
        <sz val="10"/>
        <color rgb="FF006600"/>
        <rFont val="Soberana Sans Light"/>
        <family val="3"/>
      </rPr>
      <t xml:space="preserve">
</t>
    </r>
    <r>
      <rPr>
        <sz val="10"/>
        <color rgb="FF621132"/>
        <rFont val="Soberana Sans Light"/>
        <family val="3"/>
      </rPr>
      <t>Rama de Actividad Económica.</t>
    </r>
    <r>
      <rPr>
        <sz val="10"/>
        <color theme="1"/>
        <rFont val="Soberana Sans Light"/>
        <family val="3"/>
      </rPr>
      <t>- Sistema de Clasificación Industrial de América del Norte (SCIAN)</t>
    </r>
  </si>
  <si>
    <r>
      <t>Sistema de Cuentas Nacionales de México (SCNM), Cuenta de Bienes y Servicios (CByS), Cuadros de oferta y utilización, por actividad económica de origen /</t>
    </r>
    <r>
      <rPr>
        <sz val="10"/>
        <color rgb="FF006600"/>
        <rFont val="Soberana Sans Light"/>
        <family val="3"/>
      </rPr>
      <t xml:space="preserve"> </t>
    </r>
    <r>
      <rPr>
        <sz val="10"/>
        <color rgb="FF621132"/>
        <rFont val="Soberana Sans Light"/>
        <family val="3"/>
      </rPr>
      <t>Consumo de los hogares y de las instituciones privadas sin fines de lucro, gasto total en el mercado interior, clasificado por finalidad</t>
    </r>
    <r>
      <rPr>
        <sz val="10"/>
        <color rgb="FF006600"/>
        <rFont val="Soberana Sans Light"/>
        <family val="3"/>
      </rPr>
      <t xml:space="preserve">
</t>
    </r>
    <r>
      <rPr>
        <sz val="10"/>
        <color rgb="FF621132"/>
        <rFont val="Soberana Sans Light"/>
        <family val="3"/>
      </rPr>
      <t>Cuenta Satélite del Sector Salud de México (2008-2016)</t>
    </r>
  </si>
  <si>
    <r>
      <t xml:space="preserve">Anuario Estadístico, Accidentes y Enfermedades, Gastos Médicos, </t>
    </r>
    <r>
      <rPr>
        <sz val="10"/>
        <color rgb="FF621132"/>
        <rFont val="Soberana Sans Light"/>
        <family val="3"/>
      </rPr>
      <t>Primas Médicas Emitidas y Monto de Siniestros</t>
    </r>
  </si>
  <si>
    <r>
      <t xml:space="preserve">Información del </t>
    </r>
    <r>
      <rPr>
        <sz val="10"/>
        <color rgb="FF621132"/>
        <rFont val="Soberana Sans Light"/>
        <family val="3"/>
      </rPr>
      <t>Gasto Público en Salud a nivel de:</t>
    </r>
    <r>
      <rPr>
        <sz val="10"/>
        <color rgb="FF006600"/>
        <rFont val="Soberana Sans Light"/>
        <family val="3"/>
      </rPr>
      <t xml:space="preserve">
</t>
    </r>
    <r>
      <rPr>
        <sz val="10"/>
        <color theme="1"/>
        <rFont val="Soberana Sans Light"/>
        <family val="3"/>
      </rPr>
      <t xml:space="preserve">
</t>
    </r>
    <r>
      <rPr>
        <sz val="10"/>
        <color rgb="FF621132"/>
        <rFont val="Soberana Sans Light"/>
        <family val="3"/>
      </rPr>
      <t>Partida Específica</t>
    </r>
    <r>
      <rPr>
        <sz val="10"/>
        <color rgb="FF006600"/>
        <rFont val="Soberana Sans Light"/>
        <family val="3"/>
      </rPr>
      <t>.</t>
    </r>
    <r>
      <rPr>
        <sz val="10"/>
        <color theme="1"/>
        <rFont val="Soberana Sans Light"/>
        <family val="3"/>
      </rPr>
      <t xml:space="preserve">- Clasificador por Objeto del Gasto 
</t>
    </r>
    <r>
      <rPr>
        <sz val="10"/>
        <color rgb="FF621132"/>
        <rFont val="Soberana Sans Light"/>
        <family val="3"/>
      </rPr>
      <t>Programa Presupuestario</t>
    </r>
    <r>
      <rPr>
        <sz val="10"/>
        <color rgb="FF006600"/>
        <rFont val="Soberana Sans Light"/>
        <family val="3"/>
      </rPr>
      <t xml:space="preserve">.- </t>
    </r>
    <r>
      <rPr>
        <sz val="10"/>
        <color theme="1"/>
        <rFont val="Soberana Sans Light"/>
        <family val="3"/>
      </rPr>
      <t xml:space="preserve">Clasificador por Actividad Institucional 
</t>
    </r>
    <r>
      <rPr>
        <sz val="10"/>
        <color rgb="FF621132"/>
        <rFont val="Soberana Sans Light"/>
        <family val="3"/>
      </rPr>
      <t>Tipo de Bien o Servicio</t>
    </r>
    <r>
      <rPr>
        <sz val="10"/>
        <color rgb="FF006600"/>
        <rFont val="Soberana Sans Light"/>
        <family val="3"/>
      </rPr>
      <t xml:space="preserve">.- </t>
    </r>
    <r>
      <rPr>
        <sz val="10"/>
        <color theme="1"/>
        <rFont val="Soberana Sans Light"/>
        <family val="3"/>
      </rPr>
      <t xml:space="preserve">Clasificador por Funciones de Atención
</t>
    </r>
    <r>
      <rPr>
        <sz val="10"/>
        <color rgb="FF621132"/>
        <rFont val="Soberana Sans Light"/>
        <family val="3"/>
      </rPr>
      <t>Unidad Médica</t>
    </r>
    <r>
      <rPr>
        <sz val="10"/>
        <color rgb="FF006600"/>
        <rFont val="Soberana Sans Light"/>
        <family val="3"/>
      </rPr>
      <t xml:space="preserve">.- </t>
    </r>
    <r>
      <rPr>
        <sz val="10"/>
        <rFont val="Soberana Sans Light"/>
        <family val="3"/>
      </rPr>
      <t>Clave Única de Establecimientos de Salud</t>
    </r>
    <r>
      <rPr>
        <sz val="10"/>
        <color rgb="FF006600"/>
        <rFont val="Soberana Sans Light"/>
        <family val="3"/>
      </rPr>
      <t xml:space="preserve">
</t>
    </r>
    <r>
      <rPr>
        <sz val="10"/>
        <rFont val="Soberana Sans Light"/>
        <family val="3"/>
      </rPr>
      <t xml:space="preserve">Sitio Web:
</t>
    </r>
    <r>
      <rPr>
        <b/>
        <sz val="10"/>
        <color rgb="FF0070C0"/>
        <rFont val="Soberana Sans Light"/>
        <family val="3"/>
      </rPr>
      <t>http://www.dgis.salud.gob.mx/contenidos/publicaciones/p_bie.html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</si>
</sst>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  <numFmt numFmtId="166" formatCode="_-* #,##0.0_-;\-* #,##0.0_-;_-* &quot;-&quot;?_-;_-@_-"/>
    <numFmt numFmtId="167" formatCode="0.0"/>
    <numFmt numFmtId="168" formatCode="_-* #,##0.000_-;\-* #,##0.000_-;_-* &quot;-&quot;?_-;_-@_-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Soberana Sans"/>
      <family val="3"/>
    </font>
    <font>
      <b/>
      <sz val="12"/>
      <color rgb="FF006600"/>
      <name val="Soberana Sans"/>
      <family val="3"/>
    </font>
    <font>
      <b/>
      <sz val="11"/>
      <color rgb="FF006600"/>
      <name val="Soberana Sans Light"/>
      <family val="3"/>
    </font>
    <font>
      <sz val="11"/>
      <name val="Soberana Sans Light"/>
      <family val="3"/>
    </font>
    <font>
      <sz val="9.5"/>
      <name val="Soberana Sans Light"/>
      <family val="3"/>
    </font>
    <font>
      <sz val="10"/>
      <name val="Soberana Sans Light"/>
      <family val="3"/>
    </font>
    <font>
      <sz val="9"/>
      <name val="Soberana Sans Light"/>
      <family val="3"/>
    </font>
    <font>
      <b/>
      <sz val="8"/>
      <color theme="1"/>
      <name val="Soberana Sans Light"/>
      <family val="3"/>
    </font>
    <font>
      <sz val="8"/>
      <color theme="1"/>
      <name val="Soberana Sans Light"/>
      <family val="3"/>
    </font>
    <font>
      <u/>
      <sz val="11"/>
      <color theme="10"/>
      <name val="Calibri"/>
      <family val="2"/>
      <scheme val="minor"/>
    </font>
    <font>
      <u/>
      <sz val="8"/>
      <color theme="10"/>
      <name val="Soberana Sans Light"/>
      <family val="3"/>
    </font>
    <font>
      <b/>
      <sz val="10"/>
      <color theme="0"/>
      <name val="Soberana Sans Light"/>
      <family val="3"/>
    </font>
    <font>
      <sz val="10"/>
      <color theme="0"/>
      <name val="Soberana Sans Light"/>
      <family val="3"/>
    </font>
    <font>
      <vertAlign val="superscript"/>
      <sz val="8"/>
      <color theme="1"/>
      <name val="Soberana Sans Light"/>
      <family val="3"/>
    </font>
    <font>
      <b/>
      <sz val="18"/>
      <color theme="0"/>
      <name val="Soberana Sans Light"/>
      <family val="3"/>
    </font>
    <font>
      <b/>
      <sz val="12"/>
      <color theme="1"/>
      <name val="Soberana Sans Light"/>
      <family val="3"/>
    </font>
    <font>
      <b/>
      <sz val="13"/>
      <color theme="1"/>
      <name val="Soberana Sans Light"/>
      <family val="3"/>
    </font>
    <font>
      <sz val="10"/>
      <color theme="1"/>
      <name val="Soberana Sans"/>
      <family val="3"/>
    </font>
    <font>
      <b/>
      <sz val="14"/>
      <color rgb="FF006600"/>
      <name val="Soberana Sans"/>
      <family val="3"/>
    </font>
    <font>
      <sz val="11"/>
      <color rgb="FF006600"/>
      <name val="Soberana Sans"/>
      <family val="3"/>
    </font>
    <font>
      <b/>
      <sz val="10"/>
      <color rgb="FF006600"/>
      <name val="Soberana Sans"/>
      <family val="3"/>
    </font>
    <font>
      <sz val="10"/>
      <color rgb="FF006600"/>
      <name val="Soberana Sans"/>
      <family val="3"/>
    </font>
    <font>
      <b/>
      <sz val="10.5"/>
      <color rgb="FF006600"/>
      <name val="Soberana Sans"/>
      <family val="3"/>
    </font>
    <font>
      <sz val="10"/>
      <name val="Arial"/>
      <family val="2"/>
    </font>
    <font>
      <sz val="11"/>
      <color theme="1"/>
      <name val="Soberana Sans Light"/>
      <family val="3"/>
    </font>
    <font>
      <sz val="10"/>
      <color theme="1"/>
      <name val="Soberana Sans Light"/>
      <family val="3"/>
    </font>
    <font>
      <b/>
      <sz val="10"/>
      <color theme="1"/>
      <name val="Soberana Sans Light"/>
      <family val="3"/>
    </font>
    <font>
      <sz val="10"/>
      <color rgb="FF006600"/>
      <name val="Soberana Sans Light"/>
      <family val="3"/>
    </font>
    <font>
      <b/>
      <sz val="11"/>
      <color theme="0"/>
      <name val="Soberana Sans Light"/>
      <family val="3"/>
    </font>
    <font>
      <b/>
      <sz val="12"/>
      <color theme="0"/>
      <name val="Soberana Sans Light"/>
      <family val="3"/>
    </font>
    <font>
      <b/>
      <sz val="14"/>
      <color theme="1"/>
      <name val="Soberana Sans Light"/>
      <family val="3"/>
    </font>
    <font>
      <b/>
      <sz val="12"/>
      <name val="Soberana Sans Light"/>
      <family val="3"/>
    </font>
    <font>
      <b/>
      <vertAlign val="superscript"/>
      <sz val="11"/>
      <color theme="0"/>
      <name val="Soberana Sans Light"/>
      <family val="3"/>
    </font>
    <font>
      <b/>
      <sz val="10"/>
      <name val="Soberana Sans Light"/>
      <family val="3"/>
    </font>
    <font>
      <b/>
      <sz val="10"/>
      <color rgb="FF0070C0"/>
      <name val="Soberana Sans Light"/>
      <family val="3"/>
    </font>
    <font>
      <u/>
      <sz val="10"/>
      <color rgb="FF0070C0"/>
      <name val="Soberana Sans Light"/>
      <family val="3"/>
    </font>
    <font>
      <b/>
      <sz val="16"/>
      <color theme="0"/>
      <name val="Soberana Sans Light"/>
      <family val="3"/>
    </font>
    <font>
      <sz val="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B38E5D"/>
      <name val="Soberana Sans"/>
      <family val="3"/>
    </font>
    <font>
      <b/>
      <sz val="12"/>
      <color rgb="FFB38E5D"/>
      <name val="Soberana Sans Light"/>
      <family val="3"/>
    </font>
    <font>
      <b/>
      <sz val="10"/>
      <color rgb="FF621132"/>
      <name val="Soberana Sans"/>
      <family val="3"/>
    </font>
    <font>
      <b/>
      <vertAlign val="superscript"/>
      <sz val="10"/>
      <color rgb="FF621132"/>
      <name val="Soberana Sans"/>
      <family val="3"/>
    </font>
    <font>
      <b/>
      <sz val="12"/>
      <color rgb="FFB38E5D"/>
      <name val="Soberana Sans"/>
      <family val="3"/>
    </font>
    <font>
      <b/>
      <sz val="14"/>
      <color rgb="FFB38E5D"/>
      <name val="Soberana Sans Light"/>
      <family val="3"/>
    </font>
    <font>
      <sz val="10"/>
      <color rgb="FFB38E5D"/>
      <name val="Soberana Sans Light"/>
      <family val="3"/>
    </font>
    <font>
      <sz val="10"/>
      <color rgb="FF621132"/>
      <name val="Soberana Sans Light"/>
      <family val="3"/>
    </font>
  </fonts>
  <fills count="7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rgb="FF4E232E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621132"/>
        <bgColor indexed="64"/>
      </patternFill>
    </fill>
  </fills>
  <borders count="3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rgb="FF006600"/>
      </right>
      <top/>
      <bottom/>
      <diagonal/>
    </border>
    <border>
      <left style="medium">
        <color rgb="FF006600"/>
      </left>
      <right/>
      <top/>
      <bottom/>
      <diagonal/>
    </border>
    <border>
      <left style="medium">
        <color rgb="FF006600"/>
      </left>
      <right/>
      <top style="medium">
        <color rgb="FF006600"/>
      </top>
      <bottom/>
      <diagonal/>
    </border>
    <border>
      <left/>
      <right/>
      <top style="medium">
        <color rgb="FF006600"/>
      </top>
      <bottom/>
      <diagonal/>
    </border>
    <border>
      <left/>
      <right style="medium">
        <color rgb="FF006600"/>
      </right>
      <top style="medium">
        <color rgb="FF0066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rgb="FF9D2449"/>
      </bottom>
      <diagonal/>
    </border>
    <border>
      <left/>
      <right/>
      <top/>
      <bottom style="dashed">
        <color rgb="FF9D2449"/>
      </bottom>
      <diagonal/>
    </border>
    <border>
      <left/>
      <right/>
      <top style="dashed">
        <color rgb="FF9D2449"/>
      </top>
      <bottom style="dashed">
        <color rgb="FF9D2449"/>
      </bottom>
      <diagonal/>
    </border>
    <border>
      <left/>
      <right/>
      <top/>
      <bottom style="thick">
        <color rgb="FF4E232E"/>
      </bottom>
      <diagonal/>
    </border>
    <border>
      <left style="thin">
        <color rgb="FF621132"/>
      </left>
      <right style="thin">
        <color rgb="FF621132"/>
      </right>
      <top style="thin">
        <color rgb="FF621132"/>
      </top>
      <bottom style="thin">
        <color rgb="FF621132"/>
      </bottom>
      <diagonal/>
    </border>
    <border>
      <left style="thin">
        <color rgb="FF006600"/>
      </left>
      <right style="thin">
        <color rgb="FF006600"/>
      </right>
      <top style="thin">
        <color rgb="FF006600"/>
      </top>
      <bottom/>
      <diagonal/>
    </border>
    <border>
      <left style="medium">
        <color rgb="FF621132"/>
      </left>
      <right/>
      <top style="medium">
        <color rgb="FF621132"/>
      </top>
      <bottom/>
      <diagonal/>
    </border>
    <border>
      <left/>
      <right/>
      <top style="medium">
        <color rgb="FF621132"/>
      </top>
      <bottom/>
      <diagonal/>
    </border>
    <border>
      <left/>
      <right style="medium">
        <color rgb="FF621132"/>
      </right>
      <top style="medium">
        <color rgb="FF621132"/>
      </top>
      <bottom/>
      <diagonal/>
    </border>
    <border>
      <left style="medium">
        <color rgb="FF621132"/>
      </left>
      <right/>
      <top/>
      <bottom/>
      <diagonal/>
    </border>
    <border>
      <left/>
      <right style="medium">
        <color rgb="FF621132"/>
      </right>
      <top/>
      <bottom/>
      <diagonal/>
    </border>
    <border>
      <left style="medium">
        <color rgb="FF621132"/>
      </left>
      <right/>
      <top/>
      <bottom style="medium">
        <color rgb="FF621132"/>
      </bottom>
      <diagonal/>
    </border>
    <border>
      <left/>
      <right/>
      <top/>
      <bottom style="medium">
        <color rgb="FF621132"/>
      </bottom>
      <diagonal/>
    </border>
    <border>
      <left/>
      <right style="medium">
        <color rgb="FF621132"/>
      </right>
      <top/>
      <bottom style="medium">
        <color rgb="FF621132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2" borderId="1" applyNumberFormat="0" applyAlignment="0" applyProtection="0"/>
    <xf numFmtId="0" fontId="13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212">
    <xf numFmtId="0" fontId="0" fillId="0" borderId="0" xfId="0"/>
    <xf numFmtId="0" fontId="3" fillId="0" borderId="0" xfId="0" applyFont="1"/>
    <xf numFmtId="0" fontId="4" fillId="0" borderId="0" xfId="0" applyFont="1"/>
    <xf numFmtId="0" fontId="4" fillId="3" borderId="0" xfId="0" applyFont="1" applyFill="1"/>
    <xf numFmtId="0" fontId="7" fillId="3" borderId="0" xfId="0" applyFont="1" applyFill="1"/>
    <xf numFmtId="0" fontId="8" fillId="3" borderId="0" xfId="0" applyFont="1" applyFill="1" applyAlignment="1">
      <alignment horizontal="left" vertical="center" indent="2"/>
    </xf>
    <xf numFmtId="0" fontId="10" fillId="3" borderId="0" xfId="0" applyFont="1" applyFill="1" applyAlignment="1">
      <alignment horizontal="left" vertical="center" indent="4"/>
    </xf>
    <xf numFmtId="0" fontId="10" fillId="3" borderId="0" xfId="0" applyFont="1" applyFill="1" applyAlignment="1">
      <alignment horizontal="left" vertical="center" indent="2"/>
    </xf>
    <xf numFmtId="0" fontId="11" fillId="3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  <xf numFmtId="0" fontId="14" fillId="3" borderId="0" xfId="3" applyFont="1" applyFill="1" applyAlignment="1">
      <alignment vertical="center"/>
    </xf>
    <xf numFmtId="0" fontId="10" fillId="3" borderId="0" xfId="0" applyFont="1" applyFill="1" applyBorder="1" applyAlignment="1">
      <alignment horizontal="left" vertical="center" indent="2"/>
    </xf>
    <xf numFmtId="164" fontId="10" fillId="3" borderId="0" xfId="1" applyNumberFormat="1" applyFont="1" applyFill="1" applyAlignment="1">
      <alignment horizontal="right"/>
    </xf>
    <xf numFmtId="164" fontId="4" fillId="3" borderId="0" xfId="0" applyNumberFormat="1" applyFont="1" applyFill="1"/>
    <xf numFmtId="164" fontId="8" fillId="3" borderId="0" xfId="1" applyNumberFormat="1" applyFont="1" applyFill="1" applyAlignment="1">
      <alignment horizontal="right"/>
    </xf>
    <xf numFmtId="0" fontId="6" fillId="3" borderId="0" xfId="0" applyFont="1" applyFill="1"/>
    <xf numFmtId="0" fontId="9" fillId="3" borderId="0" xfId="0" applyFont="1" applyFill="1" applyAlignment="1">
      <alignment horizontal="left" vertical="center" indent="1"/>
    </xf>
    <xf numFmtId="0" fontId="9" fillId="3" borderId="0" xfId="0" applyFont="1" applyFill="1" applyAlignment="1">
      <alignment horizontal="left" vertical="center" indent="2"/>
    </xf>
    <xf numFmtId="164" fontId="8" fillId="3" borderId="0" xfId="0" applyNumberFormat="1" applyFont="1" applyFill="1" applyBorder="1" applyAlignment="1">
      <alignment horizontal="right"/>
    </xf>
    <xf numFmtId="166" fontId="4" fillId="3" borderId="0" xfId="0" applyNumberFormat="1" applyFont="1" applyFill="1"/>
    <xf numFmtId="43" fontId="7" fillId="3" borderId="0" xfId="0" applyNumberFormat="1" applyFont="1" applyFill="1"/>
    <xf numFmtId="0" fontId="0" fillId="3" borderId="0" xfId="0" applyFill="1"/>
    <xf numFmtId="0" fontId="0" fillId="3" borderId="0" xfId="0" applyFont="1" applyFill="1"/>
    <xf numFmtId="0" fontId="5" fillId="3" borderId="0" xfId="0" applyFont="1" applyFill="1" applyAlignment="1">
      <alignment horizontal="center"/>
    </xf>
    <xf numFmtId="0" fontId="23" fillId="3" borderId="0" xfId="0" applyFont="1" applyFill="1"/>
    <xf numFmtId="0" fontId="25" fillId="3" borderId="0" xfId="0" applyFont="1" applyFill="1"/>
    <xf numFmtId="0" fontId="24" fillId="3" borderId="0" xfId="0" applyFont="1" applyFill="1" applyAlignment="1">
      <alignment vertical="center" wrapText="1"/>
    </xf>
    <xf numFmtId="0" fontId="26" fillId="3" borderId="0" xfId="0" applyFont="1" applyFill="1"/>
    <xf numFmtId="0" fontId="24" fillId="3" borderId="0" xfId="0" applyFont="1" applyFill="1" applyAlignment="1">
      <alignment vertical="center"/>
    </xf>
    <xf numFmtId="0" fontId="21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/>
    </xf>
    <xf numFmtId="0" fontId="4" fillId="3" borderId="0" xfId="0" applyFont="1" applyFill="1" applyAlignment="1">
      <alignment horizontal="left" vertical="center" wrapText="1"/>
    </xf>
    <xf numFmtId="164" fontId="7" fillId="3" borderId="0" xfId="1" applyNumberFormat="1" applyFont="1" applyFill="1"/>
    <xf numFmtId="0" fontId="21" fillId="3" borderId="0" xfId="0" applyFont="1" applyFill="1" applyAlignment="1">
      <alignment horizontal="left" vertical="center" wrapText="1"/>
    </xf>
    <xf numFmtId="0" fontId="21" fillId="3" borderId="0" xfId="0" applyFont="1" applyFill="1" applyAlignment="1">
      <alignment horizontal="left" vertical="center"/>
    </xf>
    <xf numFmtId="0" fontId="20" fillId="3" borderId="0" xfId="0" applyFont="1" applyFill="1" applyAlignment="1">
      <alignment horizontal="center" vertical="center" wrapText="1"/>
    </xf>
    <xf numFmtId="0" fontId="28" fillId="3" borderId="0" xfId="0" applyFont="1" applyFill="1"/>
    <xf numFmtId="0" fontId="4" fillId="3" borderId="0" xfId="0" applyFont="1" applyFill="1" applyBorder="1"/>
    <xf numFmtId="0" fontId="22" fillId="3" borderId="0" xfId="0" applyFont="1" applyFill="1" applyBorder="1" applyAlignment="1">
      <alignment horizontal="right"/>
    </xf>
    <xf numFmtId="0" fontId="21" fillId="3" borderId="0" xfId="0" applyFont="1" applyFill="1" applyAlignment="1">
      <alignment vertical="center" wrapText="1"/>
    </xf>
    <xf numFmtId="0" fontId="21" fillId="3" borderId="0" xfId="0" applyFont="1" applyFill="1" applyAlignment="1">
      <alignment vertical="center"/>
    </xf>
    <xf numFmtId="0" fontId="21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/>
    </xf>
    <xf numFmtId="0" fontId="29" fillId="3" borderId="0" xfId="0" applyFont="1" applyFill="1" applyAlignment="1">
      <alignment horizontal="left" vertical="center" wrapText="1"/>
    </xf>
    <xf numFmtId="0" fontId="24" fillId="3" borderId="0" xfId="0" applyFont="1" applyFill="1" applyAlignment="1">
      <alignment horizontal="center" vertical="center"/>
    </xf>
    <xf numFmtId="0" fontId="21" fillId="3" borderId="0" xfId="0" applyFont="1" applyFill="1" applyBorder="1" applyAlignment="1">
      <alignment vertical="center" wrapText="1"/>
    </xf>
    <xf numFmtId="0" fontId="19" fillId="3" borderId="0" xfId="0" applyFont="1" applyFill="1" applyAlignment="1">
      <alignment vertical="center"/>
    </xf>
    <xf numFmtId="0" fontId="20" fillId="3" borderId="0" xfId="0" applyFont="1" applyFill="1" applyAlignment="1">
      <alignment vertical="center" wrapText="1"/>
    </xf>
    <xf numFmtId="0" fontId="21" fillId="3" borderId="0" xfId="0" applyFont="1" applyFill="1" applyAlignment="1">
      <alignment horizontal="left" vertical="center" wrapText="1"/>
    </xf>
    <xf numFmtId="0" fontId="21" fillId="3" borderId="0" xfId="0" applyFont="1" applyFill="1" applyAlignment="1">
      <alignment horizontal="left" vertical="center"/>
    </xf>
    <xf numFmtId="167" fontId="0" fillId="3" borderId="0" xfId="0" applyNumberFormat="1" applyFill="1"/>
    <xf numFmtId="165" fontId="0" fillId="3" borderId="0" xfId="1" applyNumberFormat="1" applyFont="1" applyFill="1"/>
    <xf numFmtId="164" fontId="8" fillId="3" borderId="0" xfId="1" applyNumberFormat="1" applyFont="1" applyFill="1" applyAlignment="1">
      <alignment horizontal="right" vertical="center"/>
    </xf>
    <xf numFmtId="164" fontId="10" fillId="3" borderId="0" xfId="1" applyNumberFormat="1" applyFont="1" applyFill="1" applyAlignment="1">
      <alignment horizontal="right" vertical="center"/>
    </xf>
    <xf numFmtId="164" fontId="8" fillId="3" borderId="0" xfId="0" applyNumberFormat="1" applyFont="1" applyFill="1" applyAlignment="1">
      <alignment horizontal="right" vertical="center"/>
    </xf>
    <xf numFmtId="164" fontId="10" fillId="3" borderId="0" xfId="1" applyNumberFormat="1" applyFont="1" applyFill="1" applyBorder="1" applyAlignment="1">
      <alignment horizontal="right" vertical="center"/>
    </xf>
    <xf numFmtId="0" fontId="10" fillId="3" borderId="0" xfId="0" applyFont="1" applyFill="1" applyAlignment="1">
      <alignment horizontal="left" vertical="center" indent="3"/>
    </xf>
    <xf numFmtId="164" fontId="10" fillId="3" borderId="0" xfId="0" applyNumberFormat="1" applyFont="1" applyFill="1" applyAlignment="1">
      <alignment horizontal="right" vertical="center"/>
    </xf>
    <xf numFmtId="0" fontId="35" fillId="3" borderId="3" xfId="0" applyFont="1" applyFill="1" applyBorder="1" applyAlignment="1">
      <alignment vertical="center"/>
    </xf>
    <xf numFmtId="0" fontId="35" fillId="3" borderId="4" xfId="0" applyFont="1" applyFill="1" applyBorder="1" applyAlignment="1">
      <alignment horizontal="center" vertical="center"/>
    </xf>
    <xf numFmtId="164" fontId="10" fillId="3" borderId="0" xfId="0" applyNumberFormat="1" applyFont="1" applyFill="1" applyAlignment="1">
      <alignment horizontal="right"/>
    </xf>
    <xf numFmtId="164" fontId="9" fillId="3" borderId="0" xfId="1" applyNumberFormat="1" applyFont="1" applyFill="1" applyAlignment="1">
      <alignment horizontal="right"/>
    </xf>
    <xf numFmtId="0" fontId="30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/>
    <xf numFmtId="0" fontId="12" fillId="3" borderId="0" xfId="0" applyFont="1" applyFill="1" applyAlignment="1"/>
    <xf numFmtId="0" fontId="39" fillId="3" borderId="0" xfId="3" applyFont="1" applyFill="1" applyAlignment="1">
      <alignment vertical="center"/>
    </xf>
    <xf numFmtId="2" fontId="3" fillId="0" borderId="0" xfId="0" applyNumberFormat="1" applyFont="1"/>
    <xf numFmtId="167" fontId="3" fillId="0" borderId="0" xfId="0" applyNumberFormat="1" applyFont="1"/>
    <xf numFmtId="166" fontId="0" fillId="0" borderId="0" xfId="0" applyNumberFormat="1"/>
    <xf numFmtId="2" fontId="0" fillId="0" borderId="0" xfId="0" applyNumberFormat="1"/>
    <xf numFmtId="43" fontId="0" fillId="0" borderId="0" xfId="0" applyNumberFormat="1"/>
    <xf numFmtId="165" fontId="0" fillId="3" borderId="0" xfId="0" applyNumberFormat="1" applyFill="1"/>
    <xf numFmtId="164" fontId="0" fillId="3" borderId="0" xfId="0" applyNumberFormat="1" applyFill="1"/>
    <xf numFmtId="165" fontId="9" fillId="3" borderId="0" xfId="0" applyNumberFormat="1" applyFont="1" applyFill="1" applyAlignment="1">
      <alignment horizontal="right"/>
    </xf>
    <xf numFmtId="0" fontId="41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0" xfId="0" applyFont="1" applyFill="1"/>
    <xf numFmtId="167" fontId="0" fillId="0" borderId="0" xfId="0" applyNumberFormat="1" applyFill="1"/>
    <xf numFmtId="1" fontId="0" fillId="0" borderId="0" xfId="0" applyNumberFormat="1" applyFill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left" vertical="center" wrapText="1"/>
    </xf>
    <xf numFmtId="43" fontId="3" fillId="0" borderId="11" xfId="1" applyFont="1" applyFill="1" applyBorder="1"/>
    <xf numFmtId="43" fontId="3" fillId="0" borderId="11" xfId="1" applyFont="1" applyFill="1" applyBorder="1" applyAlignment="1">
      <alignment horizontal="right"/>
    </xf>
    <xf numFmtId="164" fontId="3" fillId="0" borderId="11" xfId="1" applyNumberFormat="1" applyFont="1" applyFill="1" applyBorder="1" applyAlignment="1">
      <alignment horizontal="center"/>
    </xf>
    <xf numFmtId="164" fontId="3" fillId="0" borderId="11" xfId="1" applyNumberFormat="1" applyFont="1" applyFill="1" applyBorder="1"/>
    <xf numFmtId="164" fontId="3" fillId="0" borderId="11" xfId="1" applyNumberFormat="1" applyFont="1" applyFill="1" applyBorder="1" applyAlignment="1">
      <alignment horizontal="right"/>
    </xf>
    <xf numFmtId="43" fontId="3" fillId="0" borderId="11" xfId="1" applyNumberFormat="1" applyFont="1" applyFill="1" applyBorder="1"/>
    <xf numFmtId="164" fontId="3" fillId="0" borderId="12" xfId="1" applyNumberFormat="1" applyFont="1" applyFill="1" applyBorder="1" applyAlignment="1">
      <alignment horizontal="right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/>
    <xf numFmtId="43" fontId="3" fillId="0" borderId="14" xfId="1" applyFont="1" applyFill="1" applyBorder="1"/>
    <xf numFmtId="43" fontId="3" fillId="0" borderId="14" xfId="1" applyFont="1" applyFill="1" applyBorder="1" applyAlignment="1">
      <alignment horizontal="right"/>
    </xf>
    <xf numFmtId="164" fontId="3" fillId="0" borderId="14" xfId="1" applyNumberFormat="1" applyFont="1" applyFill="1" applyBorder="1" applyAlignment="1">
      <alignment horizontal="center"/>
    </xf>
    <xf numFmtId="164" fontId="3" fillId="0" borderId="14" xfId="1" applyNumberFormat="1" applyFont="1" applyFill="1" applyBorder="1"/>
    <xf numFmtId="164" fontId="3" fillId="0" borderId="14" xfId="1" applyNumberFormat="1" applyFont="1" applyFill="1" applyBorder="1" applyAlignment="1">
      <alignment horizontal="right"/>
    </xf>
    <xf numFmtId="43" fontId="3" fillId="0" borderId="14" xfId="1" applyNumberFormat="1" applyFont="1" applyFill="1" applyBorder="1"/>
    <xf numFmtId="0" fontId="3" fillId="0" borderId="14" xfId="0" applyFont="1" applyFill="1" applyBorder="1" applyAlignment="1">
      <alignment horizontal="right"/>
    </xf>
    <xf numFmtId="164" fontId="3" fillId="0" borderId="15" xfId="1" applyNumberFormat="1" applyFont="1" applyFill="1" applyBorder="1" applyAlignment="1">
      <alignment horizontal="right"/>
    </xf>
    <xf numFmtId="0" fontId="3" fillId="0" borderId="14" xfId="0" applyFont="1" applyFill="1" applyBorder="1" applyAlignment="1">
      <alignment horizontal="left" vertical="center" wrapText="1"/>
    </xf>
    <xf numFmtId="0" fontId="3" fillId="0" borderId="14" xfId="1" applyNumberFormat="1" applyFont="1" applyFill="1" applyBorder="1"/>
    <xf numFmtId="165" fontId="3" fillId="0" borderId="14" xfId="1" applyNumberFormat="1" applyFont="1" applyFill="1" applyBorder="1"/>
    <xf numFmtId="43" fontId="3" fillId="0" borderId="14" xfId="1" applyNumberFormat="1" applyFont="1" applyFill="1" applyBorder="1" applyAlignment="1">
      <alignment horizontal="right"/>
    </xf>
    <xf numFmtId="0" fontId="3" fillId="0" borderId="16" xfId="0" applyFont="1" applyFill="1" applyBorder="1" applyAlignment="1">
      <alignment horizontal="center"/>
    </xf>
    <xf numFmtId="0" fontId="3" fillId="0" borderId="17" xfId="0" applyFont="1" applyFill="1" applyBorder="1"/>
    <xf numFmtId="165" fontId="3" fillId="0" borderId="17" xfId="1" applyNumberFormat="1" applyFont="1" applyFill="1" applyBorder="1"/>
    <xf numFmtId="43" fontId="3" fillId="0" borderId="17" xfId="1" applyFont="1" applyFill="1" applyBorder="1"/>
    <xf numFmtId="43" fontId="3" fillId="0" borderId="17" xfId="1" applyFont="1" applyFill="1" applyBorder="1" applyAlignment="1">
      <alignment horizontal="right"/>
    </xf>
    <xf numFmtId="164" fontId="3" fillId="0" borderId="17" xfId="1" applyNumberFormat="1" applyFont="1" applyFill="1" applyBorder="1" applyAlignment="1">
      <alignment horizontal="center"/>
    </xf>
    <xf numFmtId="164" fontId="3" fillId="0" borderId="17" xfId="1" applyNumberFormat="1" applyFont="1" applyFill="1" applyBorder="1"/>
    <xf numFmtId="43" fontId="3" fillId="0" borderId="17" xfId="1" applyNumberFormat="1" applyFont="1" applyFill="1" applyBorder="1"/>
    <xf numFmtId="164" fontId="3" fillId="0" borderId="17" xfId="1" applyNumberFormat="1" applyFont="1" applyFill="1" applyBorder="1" applyAlignment="1">
      <alignment horizontal="right"/>
    </xf>
    <xf numFmtId="0" fontId="3" fillId="0" borderId="17" xfId="0" applyFont="1" applyFill="1" applyBorder="1" applyAlignment="1">
      <alignment horizontal="right"/>
    </xf>
    <xf numFmtId="164" fontId="3" fillId="0" borderId="18" xfId="1" applyNumberFormat="1" applyFont="1" applyFill="1" applyBorder="1" applyAlignment="1">
      <alignment horizontal="right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165" fontId="3" fillId="0" borderId="11" xfId="1" applyNumberFormat="1" applyFont="1" applyFill="1" applyBorder="1"/>
    <xf numFmtId="43" fontId="3" fillId="0" borderId="0" xfId="0" applyNumberFormat="1" applyFont="1"/>
    <xf numFmtId="167" fontId="0" fillId="0" borderId="0" xfId="0" applyNumberFormat="1"/>
    <xf numFmtId="165" fontId="4" fillId="3" borderId="0" xfId="0" applyNumberFormat="1" applyFont="1" applyFill="1"/>
    <xf numFmtId="168" fontId="4" fillId="3" borderId="0" xfId="0" applyNumberFormat="1" applyFont="1" applyFill="1"/>
    <xf numFmtId="1" fontId="0" fillId="3" borderId="0" xfId="0" applyNumberFormat="1" applyFill="1"/>
    <xf numFmtId="166" fontId="3" fillId="0" borderId="0" xfId="0" applyNumberFormat="1" applyFont="1"/>
    <xf numFmtId="165" fontId="3" fillId="0" borderId="0" xfId="0" applyNumberFormat="1" applyFont="1"/>
    <xf numFmtId="0" fontId="42" fillId="3" borderId="0" xfId="0" applyFont="1" applyFill="1"/>
    <xf numFmtId="43" fontId="4" fillId="3" borderId="0" xfId="0" applyNumberFormat="1" applyFont="1" applyFill="1"/>
    <xf numFmtId="0" fontId="29" fillId="3" borderId="0" xfId="0" applyFont="1" applyFill="1" applyBorder="1" applyAlignment="1">
      <alignment horizontal="left" vertical="center" indent="2"/>
    </xf>
    <xf numFmtId="0" fontId="37" fillId="5" borderId="0" xfId="0" applyFont="1" applyFill="1" applyAlignment="1">
      <alignment horizontal="left" vertical="center" indent="1"/>
    </xf>
    <xf numFmtId="164" fontId="37" fillId="5" borderId="0" xfId="0" applyNumberFormat="1" applyFont="1" applyFill="1" applyAlignment="1">
      <alignment horizontal="right" vertical="center"/>
    </xf>
    <xf numFmtId="164" fontId="37" fillId="5" borderId="0" xfId="1" applyNumberFormat="1" applyFont="1" applyFill="1" applyAlignment="1">
      <alignment horizontal="right" vertical="center"/>
    </xf>
    <xf numFmtId="0" fontId="37" fillId="5" borderId="2" xfId="0" applyFont="1" applyFill="1" applyBorder="1" applyAlignment="1">
      <alignment horizontal="left" vertical="center" indent="1"/>
    </xf>
    <xf numFmtId="164" fontId="37" fillId="5" borderId="2" xfId="1" applyNumberFormat="1" applyFont="1" applyFill="1" applyBorder="1" applyAlignment="1">
      <alignment horizontal="right" vertical="center"/>
    </xf>
    <xf numFmtId="0" fontId="44" fillId="3" borderId="0" xfId="0" applyFont="1" applyFill="1"/>
    <xf numFmtId="0" fontId="4" fillId="3" borderId="22" xfId="0" applyFont="1" applyFill="1" applyBorder="1"/>
    <xf numFmtId="0" fontId="43" fillId="3" borderId="22" xfId="0" applyFont="1" applyFill="1" applyBorder="1" applyAlignment="1">
      <alignment horizontal="right"/>
    </xf>
    <xf numFmtId="0" fontId="9" fillId="5" borderId="2" xfId="0" applyFont="1" applyFill="1" applyBorder="1" applyAlignment="1">
      <alignment horizontal="left" vertical="center" indent="1"/>
    </xf>
    <xf numFmtId="164" fontId="10" fillId="5" borderId="2" xfId="1" applyNumberFormat="1" applyFont="1" applyFill="1" applyBorder="1" applyAlignment="1">
      <alignment horizontal="right"/>
    </xf>
    <xf numFmtId="0" fontId="9" fillId="5" borderId="24" xfId="0" applyFont="1" applyFill="1" applyBorder="1" applyAlignment="1">
      <alignment horizontal="left" vertical="center" indent="1"/>
    </xf>
    <xf numFmtId="164" fontId="9" fillId="5" borderId="24" xfId="0" applyNumberFormat="1" applyFont="1" applyFill="1" applyBorder="1" applyAlignment="1">
      <alignment horizontal="right"/>
    </xf>
    <xf numFmtId="0" fontId="9" fillId="5" borderId="23" xfId="0" applyFont="1" applyFill="1" applyBorder="1" applyAlignment="1">
      <alignment horizontal="left" vertical="center" indent="1"/>
    </xf>
    <xf numFmtId="164" fontId="9" fillId="5" borderId="23" xfId="0" applyNumberFormat="1" applyFont="1" applyFill="1" applyBorder="1" applyAlignment="1">
      <alignment horizontal="right"/>
    </xf>
    <xf numFmtId="0" fontId="15" fillId="6" borderId="23" xfId="0" applyFont="1" applyFill="1" applyBorder="1" applyAlignment="1">
      <alignment vertical="center"/>
    </xf>
    <xf numFmtId="164" fontId="16" fillId="6" borderId="23" xfId="0" applyNumberFormat="1" applyFont="1" applyFill="1" applyBorder="1" applyAlignment="1">
      <alignment horizontal="right"/>
    </xf>
    <xf numFmtId="0" fontId="32" fillId="6" borderId="0" xfId="0" applyFont="1" applyFill="1" applyAlignment="1">
      <alignment horizontal="left" vertical="center"/>
    </xf>
    <xf numFmtId="164" fontId="32" fillId="6" borderId="0" xfId="0" applyNumberFormat="1" applyFont="1" applyFill="1" applyAlignment="1">
      <alignment horizontal="right" vertical="center"/>
    </xf>
    <xf numFmtId="165" fontId="32" fillId="6" borderId="0" xfId="0" applyNumberFormat="1" applyFont="1" applyFill="1" applyAlignment="1">
      <alignment horizontal="right" vertical="center"/>
    </xf>
    <xf numFmtId="0" fontId="4" fillId="3" borderId="25" xfId="0" applyFont="1" applyFill="1" applyBorder="1"/>
    <xf numFmtId="0" fontId="43" fillId="3" borderId="25" xfId="0" applyFont="1" applyFill="1" applyBorder="1" applyAlignment="1">
      <alignment horizontal="right"/>
    </xf>
    <xf numFmtId="0" fontId="45" fillId="3" borderId="0" xfId="0" applyFont="1" applyFill="1" applyAlignment="1">
      <alignment vertical="center"/>
    </xf>
    <xf numFmtId="0" fontId="45" fillId="3" borderId="0" xfId="0" applyFont="1" applyFill="1"/>
    <xf numFmtId="0" fontId="45" fillId="3" borderId="0" xfId="0" applyFont="1" applyFill="1" applyAlignment="1">
      <alignment vertical="center" wrapText="1"/>
    </xf>
    <xf numFmtId="0" fontId="45" fillId="3" borderId="0" xfId="0" applyFont="1" applyFill="1" applyBorder="1" applyAlignment="1">
      <alignment vertical="center" wrapText="1"/>
    </xf>
    <xf numFmtId="0" fontId="47" fillId="3" borderId="0" xfId="0" applyFont="1" applyFill="1" applyAlignment="1">
      <alignment horizontal="center"/>
    </xf>
    <xf numFmtId="0" fontId="33" fillId="6" borderId="27" xfId="0" applyFont="1" applyFill="1" applyBorder="1" applyAlignment="1">
      <alignment horizontal="center" vertical="center" wrapText="1"/>
    </xf>
    <xf numFmtId="0" fontId="29" fillId="3" borderId="26" xfId="0" applyFont="1" applyFill="1" applyBorder="1" applyAlignment="1">
      <alignment vertical="center" wrapText="1"/>
    </xf>
    <xf numFmtId="0" fontId="9" fillId="3" borderId="26" xfId="0" applyFont="1" applyFill="1" applyBorder="1" applyAlignment="1">
      <alignment vertical="center" wrapText="1"/>
    </xf>
    <xf numFmtId="0" fontId="29" fillId="3" borderId="26" xfId="0" applyFont="1" applyFill="1" applyBorder="1" applyAlignment="1">
      <alignment horizontal="left" vertical="center" wrapText="1"/>
    </xf>
    <xf numFmtId="0" fontId="29" fillId="3" borderId="26" xfId="0" applyFont="1" applyFill="1" applyBorder="1" applyAlignment="1">
      <alignment horizontal="center" vertical="center" wrapText="1"/>
    </xf>
    <xf numFmtId="0" fontId="30" fillId="3" borderId="31" xfId="0" applyFont="1" applyFill="1" applyBorder="1" applyAlignment="1">
      <alignment horizontal="left" vertical="center"/>
    </xf>
    <xf numFmtId="0" fontId="30" fillId="3" borderId="32" xfId="0" applyFont="1" applyFill="1" applyBorder="1" applyAlignment="1">
      <alignment horizontal="center" vertical="center"/>
    </xf>
    <xf numFmtId="0" fontId="29" fillId="3" borderId="32" xfId="0" applyFont="1" applyFill="1" applyBorder="1" applyAlignment="1">
      <alignment horizontal="left" vertical="center" indent="2"/>
    </xf>
    <xf numFmtId="165" fontId="4" fillId="0" borderId="0" xfId="0" applyNumberFormat="1" applyFont="1"/>
    <xf numFmtId="166" fontId="4" fillId="0" borderId="0" xfId="0" applyNumberFormat="1" applyFont="1"/>
    <xf numFmtId="43" fontId="4" fillId="0" borderId="0" xfId="0" applyNumberFormat="1" applyFont="1"/>
    <xf numFmtId="43" fontId="0" fillId="0" borderId="0" xfId="0" applyNumberFormat="1" applyFill="1"/>
    <xf numFmtId="0" fontId="18" fillId="4" borderId="0" xfId="2" applyFont="1" applyFill="1" applyBorder="1" applyAlignment="1">
      <alignment horizontal="center" vertical="center" wrapText="1"/>
    </xf>
    <xf numFmtId="0" fontId="19" fillId="3" borderId="0" xfId="0" applyFont="1" applyFill="1" applyAlignment="1">
      <alignment horizontal="center" vertical="center"/>
    </xf>
    <xf numFmtId="0" fontId="34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21" fillId="3" borderId="0" xfId="0" applyFont="1" applyFill="1" applyAlignment="1">
      <alignment horizontal="left" vertical="center"/>
    </xf>
    <xf numFmtId="0" fontId="48" fillId="3" borderId="0" xfId="0" applyFont="1" applyFill="1" applyAlignment="1">
      <alignment horizontal="center" vertical="center"/>
    </xf>
    <xf numFmtId="0" fontId="49" fillId="3" borderId="0" xfId="0" applyFont="1" applyFill="1" applyAlignment="1">
      <alignment horizontal="center" vertical="center" wrapText="1"/>
    </xf>
    <xf numFmtId="0" fontId="21" fillId="3" borderId="0" xfId="0" applyFont="1" applyFill="1" applyAlignment="1">
      <alignment horizontal="left" vertical="center" wrapText="1"/>
    </xf>
    <xf numFmtId="0" fontId="21" fillId="3" borderId="0" xfId="0" applyFont="1" applyFill="1" applyBorder="1" applyAlignment="1">
      <alignment horizontal="left" vertical="center" wrapText="1"/>
    </xf>
    <xf numFmtId="0" fontId="33" fillId="6" borderId="0" xfId="0" applyFont="1" applyFill="1" applyBorder="1" applyAlignment="1">
      <alignment horizontal="center" vertical="center" wrapText="1"/>
    </xf>
    <xf numFmtId="0" fontId="33" fillId="6" borderId="8" xfId="0" applyFont="1" applyFill="1" applyBorder="1" applyAlignment="1">
      <alignment horizontal="center" vertical="center" wrapText="1"/>
    </xf>
    <xf numFmtId="0" fontId="40" fillId="6" borderId="8" xfId="0" applyFont="1" applyFill="1" applyBorder="1" applyAlignment="1">
      <alignment horizontal="center" vertical="center" wrapText="1"/>
    </xf>
    <xf numFmtId="0" fontId="40" fillId="6" borderId="0" xfId="0" applyFont="1" applyFill="1" applyBorder="1" applyAlignment="1">
      <alignment horizontal="center" vertical="center" wrapText="1"/>
    </xf>
    <xf numFmtId="0" fontId="15" fillId="6" borderId="7" xfId="0" applyFont="1" applyFill="1" applyBorder="1" applyAlignment="1">
      <alignment horizontal="center" vertical="center" wrapText="1"/>
    </xf>
    <xf numFmtId="0" fontId="15" fillId="6" borderId="9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29" fillId="3" borderId="33" xfId="0" applyFont="1" applyFill="1" applyBorder="1" applyAlignment="1">
      <alignment horizontal="left" vertical="center" wrapText="1" indent="1"/>
    </xf>
    <xf numFmtId="0" fontId="29" fillId="3" borderId="34" xfId="0" applyFont="1" applyFill="1" applyBorder="1" applyAlignment="1">
      <alignment horizontal="left" vertical="center" wrapText="1" indent="1"/>
    </xf>
    <xf numFmtId="0" fontId="29" fillId="3" borderId="35" xfId="0" applyFont="1" applyFill="1" applyBorder="1" applyAlignment="1">
      <alignment horizontal="left" vertical="center" wrapText="1" indent="1"/>
    </xf>
    <xf numFmtId="0" fontId="29" fillId="3" borderId="31" xfId="0" applyFont="1" applyFill="1" applyBorder="1" applyAlignment="1">
      <alignment horizontal="left" vertical="center" wrapText="1" indent="1"/>
    </xf>
    <xf numFmtId="0" fontId="29" fillId="3" borderId="0" xfId="0" applyFont="1" applyFill="1" applyBorder="1" applyAlignment="1">
      <alignment horizontal="left" vertical="center" wrapText="1" indent="1"/>
    </xf>
    <xf numFmtId="0" fontId="29" fillId="3" borderId="32" xfId="0" applyFont="1" applyFill="1" applyBorder="1" applyAlignment="1">
      <alignment horizontal="left" vertical="center" wrapText="1" indent="1"/>
    </xf>
    <xf numFmtId="0" fontId="30" fillId="5" borderId="28" xfId="0" applyFont="1" applyFill="1" applyBorder="1" applyAlignment="1">
      <alignment horizontal="center" vertical="center"/>
    </xf>
    <xf numFmtId="0" fontId="30" fillId="5" borderId="29" xfId="0" applyFont="1" applyFill="1" applyBorder="1" applyAlignment="1">
      <alignment horizontal="center" vertical="center"/>
    </xf>
    <xf numFmtId="0" fontId="30" fillId="5" borderId="30" xfId="0" applyFont="1" applyFill="1" applyBorder="1" applyAlignment="1">
      <alignment horizontal="center" vertical="center"/>
    </xf>
    <xf numFmtId="0" fontId="29" fillId="3" borderId="31" xfId="0" applyFont="1" applyFill="1" applyBorder="1" applyAlignment="1">
      <alignment horizontal="left" vertical="center" indent="2"/>
    </xf>
    <xf numFmtId="0" fontId="29" fillId="3" borderId="0" xfId="0" applyFont="1" applyFill="1" applyBorder="1" applyAlignment="1">
      <alignment horizontal="left" vertical="center" indent="2"/>
    </xf>
    <xf numFmtId="0" fontId="29" fillId="3" borderId="32" xfId="0" applyFont="1" applyFill="1" applyBorder="1" applyAlignment="1">
      <alignment horizontal="left" vertical="center" indent="2"/>
    </xf>
    <xf numFmtId="0" fontId="29" fillId="3" borderId="31" xfId="0" applyFont="1" applyFill="1" applyBorder="1" applyAlignment="1">
      <alignment horizontal="center" vertical="center" wrapText="1"/>
    </xf>
    <xf numFmtId="0" fontId="29" fillId="3" borderId="0" xfId="0" applyFont="1" applyFill="1" applyBorder="1" applyAlignment="1">
      <alignment horizontal="center" vertical="center" wrapText="1"/>
    </xf>
    <xf numFmtId="0" fontId="29" fillId="3" borderId="32" xfId="0" applyFont="1" applyFill="1" applyBorder="1" applyAlignment="1">
      <alignment horizontal="center" vertical="center" wrapText="1"/>
    </xf>
    <xf numFmtId="0" fontId="29" fillId="3" borderId="33" xfId="0" applyFont="1" applyFill="1" applyBorder="1" applyAlignment="1">
      <alignment horizontal="center" vertical="center" wrapText="1"/>
    </xf>
    <xf numFmtId="0" fontId="29" fillId="3" borderId="34" xfId="0" applyFont="1" applyFill="1" applyBorder="1" applyAlignment="1">
      <alignment horizontal="center" vertical="center" wrapText="1"/>
    </xf>
    <xf numFmtId="0" fontId="29" fillId="3" borderId="35" xfId="0" applyFont="1" applyFill="1" applyBorder="1" applyAlignment="1">
      <alignment horizontal="center" vertical="center" wrapText="1"/>
    </xf>
    <xf numFmtId="0" fontId="29" fillId="3" borderId="28" xfId="0" applyFont="1" applyFill="1" applyBorder="1" applyAlignment="1">
      <alignment horizontal="center" vertical="center" wrapText="1"/>
    </xf>
    <xf numFmtId="0" fontId="29" fillId="3" borderId="29" xfId="0" applyFont="1" applyFill="1" applyBorder="1" applyAlignment="1">
      <alignment horizontal="center" vertical="center" wrapText="1"/>
    </xf>
    <xf numFmtId="0" fontId="29" fillId="3" borderId="30" xfId="0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horizontal="center" vertical="center" wrapText="1"/>
    </xf>
    <xf numFmtId="0" fontId="29" fillId="3" borderId="33" xfId="0" applyFont="1" applyFill="1" applyBorder="1" applyAlignment="1">
      <alignment horizontal="left" vertical="center" indent="2"/>
    </xf>
    <xf numFmtId="0" fontId="29" fillId="3" borderId="34" xfId="0" applyFont="1" applyFill="1" applyBorder="1" applyAlignment="1">
      <alignment horizontal="left" vertical="center" indent="2"/>
    </xf>
    <xf numFmtId="0" fontId="29" fillId="3" borderId="35" xfId="0" applyFont="1" applyFill="1" applyBorder="1" applyAlignment="1">
      <alignment horizontal="left" vertical="center" indent="2"/>
    </xf>
    <xf numFmtId="0" fontId="29" fillId="3" borderId="31" xfId="0" applyFont="1" applyFill="1" applyBorder="1" applyAlignment="1">
      <alignment horizontal="left" vertical="center" indent="1"/>
    </xf>
    <xf numFmtId="0" fontId="29" fillId="3" borderId="0" xfId="0" applyFont="1" applyFill="1" applyBorder="1" applyAlignment="1">
      <alignment horizontal="left" vertical="center" indent="1"/>
    </xf>
    <xf numFmtId="0" fontId="29" fillId="3" borderId="32" xfId="0" applyFont="1" applyFill="1" applyBorder="1" applyAlignment="1">
      <alignment horizontal="left" vertical="center" indent="1"/>
    </xf>
    <xf numFmtId="0" fontId="4" fillId="3" borderId="0" xfId="0" applyFont="1" applyFill="1" applyBorder="1" applyAlignment="1">
      <alignment horizontal="center" vertical="center" wrapText="1"/>
    </xf>
  </cellXfs>
  <cellStyles count="5">
    <cellStyle name="          _x000d__x000a_386grabber=VGA.3GR_x000d__x000a_" xfId="4"/>
    <cellStyle name="Celda de comprobación" xfId="2" builtinId="23"/>
    <cellStyle name="Hipervínculo" xfId="3" builtinId="8"/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B38E5D"/>
      <color rgb="FF13322B"/>
      <color rgb="FF621132"/>
      <color rgb="FFD4C19C"/>
      <color rgb="FF285C4D"/>
      <color rgb="FF9D2449"/>
      <color rgb="FF4E232E"/>
      <color rgb="FF006600"/>
      <color rgb="FFA50021"/>
      <color rgb="FF00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0842638045162105E-2"/>
          <c:y val="0.14109022847553895"/>
          <c:w val="0.5852331198393268"/>
          <c:h val="0.8589097715244612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62113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rgbClr val="B38E5D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0.13007053002726437"/>
                  <c:y val="-0.2312681037821092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rgbClr val="B38E5D"/>
                      </a:solidFill>
                      <a:latin typeface="Soberana Sans Light" panose="02000000000000000000" pitchFamily="50" charset="0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9.5587230342127821E-2"/>
                  <c:y val="9.957093068284497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rgbClr val="13322B"/>
                      </a:solidFill>
                      <a:latin typeface="Soberana Sans Light" panose="02000000000000000000" pitchFamily="50" charset="0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Soberana Sans Light" panose="02000000000000000000" pitchFamily="50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Indicadores!$B$23:$B$24</c:f>
              <c:strCache>
                <c:ptCount val="2"/>
                <c:pt idx="0">
                  <c:v>Gasto Federal (GFedS) como % del GPSSS</c:v>
                </c:pt>
                <c:pt idx="1">
                  <c:v>Gasto Estatal (GEstS) como % del GPSSS</c:v>
                </c:pt>
              </c:strCache>
            </c:strRef>
          </c:cat>
          <c:val>
            <c:numRef>
              <c:f>Indicadores!$Q$23:$Q$24</c:f>
              <c:numCache>
                <c:formatCode>_-* #,##0.0_-;\-* #,##0.0_-;_-* "-"??_-;_-@_-</c:formatCode>
                <c:ptCount val="2"/>
                <c:pt idx="0">
                  <c:v>84.932766921935169</c:v>
                </c:pt>
                <c:pt idx="1">
                  <c:v>15.067229626329256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920847212787935"/>
          <c:y val="0.40579630824835422"/>
          <c:w val="0.33247091828629449"/>
          <c:h val="0.171924357815928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0" i="0" u="none" strike="noStrike" kern="1200" baseline="0">
              <a:solidFill>
                <a:sysClr val="windowText" lastClr="000000"/>
              </a:solidFill>
              <a:latin typeface="Soberana Sans Light" panose="02000000000000000000" pitchFamily="50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27017778023816E-2"/>
          <c:y val="0.10812574829850752"/>
          <c:w val="0.56508080993683896"/>
          <c:h val="0.80462550219286932"/>
        </c:manualLayout>
      </c:layout>
      <c:doughnutChart>
        <c:varyColors val="1"/>
        <c:ser>
          <c:idx val="0"/>
          <c:order val="0"/>
          <c:spPr>
            <a:ln w="3175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621132"/>
              </a:solidFill>
              <a:ln w="3175">
                <a:solidFill>
                  <a:schemeClr val="bg1"/>
                </a:solidFill>
              </a:ln>
              <a:effectLst/>
              <a:sp3d/>
            </c:spPr>
          </c:dPt>
          <c:dPt>
            <c:idx val="1"/>
            <c:bubble3D val="0"/>
            <c:spPr>
              <a:solidFill>
                <a:srgbClr val="9D2449"/>
              </a:solidFill>
              <a:ln w="3175">
                <a:solidFill>
                  <a:schemeClr val="bg1"/>
                </a:solidFill>
              </a:ln>
              <a:effectLst/>
              <a:sp3d/>
            </c:spPr>
          </c:dPt>
          <c:dPt>
            <c:idx val="2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3175">
                <a:solidFill>
                  <a:schemeClr val="bg1"/>
                </a:solidFill>
              </a:ln>
              <a:effectLst/>
              <a:sp3d/>
            </c:spPr>
          </c:dPt>
          <c:dPt>
            <c:idx val="3"/>
            <c:bubble3D val="0"/>
            <c:spPr>
              <a:solidFill>
                <a:srgbClr val="285C4D"/>
              </a:solidFill>
              <a:ln w="3175">
                <a:solidFill>
                  <a:schemeClr val="bg1"/>
                </a:solidFill>
              </a:ln>
              <a:effectLst/>
              <a:sp3d/>
            </c:spPr>
          </c:dPt>
          <c:dPt>
            <c:idx val="4"/>
            <c:bubble3D val="0"/>
            <c:spPr>
              <a:solidFill>
                <a:srgbClr val="B38E5D"/>
              </a:solidFill>
              <a:ln w="3175">
                <a:solidFill>
                  <a:schemeClr val="bg1"/>
                </a:solidFill>
              </a:ln>
              <a:effectLst/>
              <a:sp3d/>
            </c:spPr>
          </c:dPt>
          <c:dPt>
            <c:idx val="5"/>
            <c:bubble3D val="0"/>
            <c:spPr>
              <a:solidFill>
                <a:schemeClr val="accent4"/>
              </a:solidFill>
              <a:ln w="3175">
                <a:solidFill>
                  <a:schemeClr val="bg1"/>
                </a:solidFill>
              </a:ln>
              <a:effectLst/>
            </c:spPr>
          </c:dPt>
          <c:dLbls>
            <c:dLbl>
              <c:idx val="0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36000" rIns="38100" bIns="19050" anchor="ctr" anchorCtr="0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Soberana Sans Light" panose="02000000000000000000" pitchFamily="50" charset="0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</c:extLst>
            </c:dLbl>
            <c:dLbl>
              <c:idx val="1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36000" rIns="38100" bIns="19050" anchor="ctr" anchorCtr="0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Soberana Sans Light" panose="02000000000000000000" pitchFamily="50" charset="0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</c:extLst>
            </c:dLbl>
            <c:dLbl>
              <c:idx val="2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36000" rIns="38100" bIns="19050" anchor="ctr" anchorCtr="0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Soberana Sans Light" panose="02000000000000000000" pitchFamily="50" charset="0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</c:extLst>
            </c:dLbl>
            <c:dLbl>
              <c:idx val="5"/>
              <c:layout>
                <c:manualLayout>
                  <c:x val="4.5906653699543118E-3"/>
                  <c:y val="-3.5967287018692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36000" rIns="38100" bIns="19050" anchor="ctr" anchorCtr="0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Soberana Sans Light" panose="02000000000000000000" pitchFamily="50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Gráficos!$L$60:$L$65</c:f>
              <c:strCache>
                <c:ptCount val="6"/>
                <c:pt idx="0">
                  <c:v>IMSS</c:v>
                </c:pt>
                <c:pt idx="1">
                  <c:v>Ramo 12</c:v>
                </c:pt>
                <c:pt idx="2">
                  <c:v>FASSA</c:v>
                </c:pt>
                <c:pt idx="3">
                  <c:v>ISSSTE</c:v>
                </c:pt>
                <c:pt idx="4">
                  <c:v>Gobiernos Estatales</c:v>
                </c:pt>
                <c:pt idx="5">
                  <c:v>Otros</c:v>
                </c:pt>
              </c:strCache>
            </c:strRef>
          </c:cat>
          <c:val>
            <c:numRef>
              <c:f>Gráficos!$M$60:$M$65</c:f>
              <c:numCache>
                <c:formatCode>_-* #,##0.0_-;\-* #,##0.0_-;_-* "-"??_-;_-@_-</c:formatCode>
                <c:ptCount val="6"/>
                <c:pt idx="0">
                  <c:v>0.39306683774431966</c:v>
                </c:pt>
                <c:pt idx="1">
                  <c:v>0.21219816328571964</c:v>
                </c:pt>
                <c:pt idx="2">
                  <c:v>0.14732751874149022</c:v>
                </c:pt>
                <c:pt idx="3">
                  <c:v>8.3758979373512954E-2</c:v>
                </c:pt>
                <c:pt idx="4">
                  <c:v>7.0073125647506881E-2</c:v>
                </c:pt>
                <c:pt idx="5">
                  <c:v>9.4632898896837667E-2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517647819689886"/>
          <c:y val="0.3002835964089226"/>
          <c:w val="0.2821200019402092"/>
          <c:h val="0.475858146369530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Soberana Sans Light" panose="02000000000000000000" pitchFamily="50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oberana Sans Light" panose="02000000000000000000" pitchFamily="50" charset="0"/>
        </a:defRPr>
      </a:pPr>
      <a:endParaRPr lang="es-MX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43347985929022E-2"/>
          <c:y val="0.12737438011882821"/>
          <c:w val="0.91177892002703487"/>
          <c:h val="0.69783819864227248"/>
        </c:manualLayout>
      </c:layout>
      <c:lineChart>
        <c:grouping val="standard"/>
        <c:varyColors val="0"/>
        <c:ser>
          <c:idx val="1"/>
          <c:order val="0"/>
          <c:tx>
            <c:v>GPubS como % del GProg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1"/>
            <c:spPr>
              <a:solidFill>
                <a:srgbClr val="13322B">
                  <a:alpha val="93000"/>
                </a:srgbClr>
              </a:solidFill>
              <a:ln w="9525">
                <a:solidFill>
                  <a:srgbClr val="006600"/>
                </a:solidFill>
              </a:ln>
              <a:effectLst/>
              <a:scene3d>
                <a:camera prst="orthographicFront"/>
                <a:lightRig rig="threePt" dir="t"/>
              </a:scene3d>
              <a:sp3d prstMaterial="plastic">
                <a:bevelT/>
                <a:bevelB/>
              </a:sp3d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ln>
                      <a:noFill/>
                    </a:ln>
                    <a:solidFill>
                      <a:srgbClr val="13322B"/>
                    </a:solidFill>
                    <a:latin typeface="Soberana Sans Light" panose="02000000000000000000" pitchFamily="50" charset="0"/>
                    <a:ea typeface="+mn-ea"/>
                    <a:cs typeface="+mn-cs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Gráficos!$M$10:$M$24</c:f>
              <c:numCache>
                <c:formatCode>General</c:formatCode>
                <c:ptCount val="1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</c:numCache>
            </c:numRef>
          </c:cat>
          <c:val>
            <c:numRef>
              <c:f>Indicadores!$C$19:$Q$19</c:f>
              <c:numCache>
                <c:formatCode>_-* #,##0.0_-;\-* #,##0.0_-;_-* "-"??_-;_-@_-</c:formatCode>
                <c:ptCount val="15"/>
                <c:pt idx="0">
                  <c:v>15.767795937732743</c:v>
                </c:pt>
                <c:pt idx="1">
                  <c:v>17.620040274240434</c:v>
                </c:pt>
                <c:pt idx="2">
                  <c:v>16.737970312205878</c:v>
                </c:pt>
                <c:pt idx="3">
                  <c:v>16.148163960246883</c:v>
                </c:pt>
                <c:pt idx="4">
                  <c:v>15.782584246454077</c:v>
                </c:pt>
                <c:pt idx="5">
                  <c:v>15.209171726320452</c:v>
                </c:pt>
                <c:pt idx="6">
                  <c:v>15.239572848082361</c:v>
                </c:pt>
                <c:pt idx="7">
                  <c:v>15.627962665811109</c:v>
                </c:pt>
                <c:pt idx="8">
                  <c:v>15.468631941026207</c:v>
                </c:pt>
                <c:pt idx="9">
                  <c:v>15.816330742158732</c:v>
                </c:pt>
                <c:pt idx="10">
                  <c:v>15.683209540067732</c:v>
                </c:pt>
                <c:pt idx="11">
                  <c:v>14.502910275498051</c:v>
                </c:pt>
                <c:pt idx="12">
                  <c:v>14.812929378986725</c:v>
                </c:pt>
                <c:pt idx="13">
                  <c:v>14.126002234340953</c:v>
                </c:pt>
                <c:pt idx="14">
                  <c:v>15.846705054834537</c:v>
                </c:pt>
              </c:numCache>
            </c:numRef>
          </c:val>
          <c:smooth val="0"/>
        </c:ser>
        <c:ser>
          <c:idx val="0"/>
          <c:order val="1"/>
          <c:tx>
            <c:v>Nacional</c:v>
          </c:tx>
          <c:spPr>
            <a:ln w="38100" cap="rnd" cmpd="sng">
              <a:noFill/>
              <a:round/>
            </a:ln>
            <a:effectLst/>
          </c:spPr>
          <c:marker>
            <c:symbol val="circle"/>
            <c:size val="11"/>
            <c:spPr>
              <a:solidFill>
                <a:srgbClr val="621132"/>
              </a:solidFill>
              <a:ln w="9525">
                <a:solidFill>
                  <a:srgbClr val="621132"/>
                </a:solidFill>
              </a:ln>
              <a:effectLst/>
              <a:scene3d>
                <a:camera prst="orthographicFront"/>
                <a:lightRig rig="threePt" dir="t"/>
              </a:scene3d>
              <a:sp3d prstMaterial="plastic">
                <a:bevelT/>
                <a:bevelB/>
              </a:sp3d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ln>
                      <a:noFill/>
                    </a:ln>
                    <a:solidFill>
                      <a:srgbClr val="621132"/>
                    </a:solidFill>
                    <a:latin typeface="Soberana Sans Light" panose="02000000000000000000" pitchFamily="50" charset="0"/>
                    <a:ea typeface="+mn-ea"/>
                    <a:cs typeface="+mn-cs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Gráficos!$M$10:$M$24</c:f>
              <c:numCache>
                <c:formatCode>General</c:formatCode>
                <c:ptCount val="1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</c:numCache>
            </c:numRef>
          </c:cat>
          <c:val>
            <c:numRef>
              <c:f>Gráficos!$N$10:$N$24</c:f>
              <c:numCache>
                <c:formatCode>_-* #,##0.0_-;\-* #,##0.0_-;_-* "-"??_-;_-@_-</c:formatCode>
                <c:ptCount val="15"/>
                <c:pt idx="0">
                  <c:v>15.767795937732743</c:v>
                </c:pt>
                <c:pt idx="1">
                  <c:v>17.620040274240434</c:v>
                </c:pt>
                <c:pt idx="2">
                  <c:v>16.737970312205878</c:v>
                </c:pt>
                <c:pt idx="3">
                  <c:v>16.148163960246883</c:v>
                </c:pt>
                <c:pt idx="4">
                  <c:v>15.782584246454077</c:v>
                </c:pt>
                <c:pt idx="5">
                  <c:v>15.209171726320452</c:v>
                </c:pt>
                <c:pt idx="6">
                  <c:v>15.239572848082361</c:v>
                </c:pt>
                <c:pt idx="7">
                  <c:v>15.627962665811109</c:v>
                </c:pt>
                <c:pt idx="8">
                  <c:v>15.468631941026207</c:v>
                </c:pt>
                <c:pt idx="9">
                  <c:v>15.816330742158732</c:v>
                </c:pt>
                <c:pt idx="10">
                  <c:v>15.683209540067732</c:v>
                </c:pt>
                <c:pt idx="11">
                  <c:v>14.502910275498051</c:v>
                </c:pt>
                <c:pt idx="12">
                  <c:v>14.812929378986725</c:v>
                </c:pt>
                <c:pt idx="13">
                  <c:v>14.126002234340953</c:v>
                </c:pt>
                <c:pt idx="14">
                  <c:v>15.846705054834537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ysClr val="windowText" lastClr="000000"/>
              </a:solidFill>
              <a:prstDash val="dash"/>
              <a:round/>
            </a:ln>
            <a:effectLst/>
          </c:spPr>
        </c:dropLines>
        <c:marker val="1"/>
        <c:smooth val="0"/>
        <c:axId val="784431552"/>
        <c:axId val="784432112"/>
      </c:lineChart>
      <c:catAx>
        <c:axId val="784431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oberana Sans Light" panose="02000000000000000000" pitchFamily="50" charset="0"/>
                <a:ea typeface="+mn-ea"/>
                <a:cs typeface="+mn-cs"/>
              </a:defRPr>
            </a:pPr>
            <a:endParaRPr lang="es-MX"/>
          </a:p>
        </c:txPr>
        <c:crossAx val="784432112"/>
        <c:crosses val="autoZero"/>
        <c:auto val="1"/>
        <c:lblAlgn val="ctr"/>
        <c:lblOffset val="100"/>
        <c:noMultiLvlLbl val="0"/>
      </c:catAx>
      <c:valAx>
        <c:axId val="784432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oberana Sans Light" panose="02000000000000000000" pitchFamily="50" charset="0"/>
                <a:ea typeface="+mn-ea"/>
                <a:cs typeface="+mn-cs"/>
              </a:defRPr>
            </a:pPr>
            <a:endParaRPr lang="es-MX"/>
          </a:p>
        </c:txPr>
        <c:crossAx val="784431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"/>
          <c:y val="0.90094490886502987"/>
          <c:w val="1"/>
          <c:h val="9.64344939111826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Soberana Sans Light" panose="02000000000000000000" pitchFamily="50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Soberana Sans Light" panose="02000000000000000000" pitchFamily="50" charset="0"/>
        </a:defRPr>
      </a:pPr>
      <a:endParaRPr lang="es-MX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193033169318984E-2"/>
          <c:y val="0.11764708996151392"/>
          <c:w val="0.9029752930623467"/>
          <c:h val="0.70038687233160124"/>
        </c:manualLayout>
      </c:layout>
      <c:barChart>
        <c:barDir val="col"/>
        <c:grouping val="clustered"/>
        <c:varyColors val="0"/>
        <c:ser>
          <c:idx val="0"/>
          <c:order val="0"/>
          <c:tx>
            <c:v>GPubS como % del PIB</c:v>
          </c:tx>
          <c:spPr>
            <a:solidFill>
              <a:srgbClr val="62113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Soberana Sans Light" panose="02000000000000000000" pitchFamily="50" charset="0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Indicadores!$C$10:$Q$10</c:f>
              <c:numCache>
                <c:formatCode>General</c:formatCode>
                <c:ptCount val="1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</c:numCache>
            </c:numRef>
          </c:cat>
          <c:val>
            <c:numRef>
              <c:f>Indicadores!$C$17:$Q$17</c:f>
              <c:numCache>
                <c:formatCode>_-* #,##0.0_-;\-* #,##0.0_-;_-* "-"??_-;_-@_-</c:formatCode>
                <c:ptCount val="15"/>
                <c:pt idx="0">
                  <c:v>2.488469098916569</c:v>
                </c:pt>
                <c:pt idx="1">
                  <c:v>2.6483893996136545</c:v>
                </c:pt>
                <c:pt idx="2">
                  <c:v>2.5859095834639341</c:v>
                </c:pt>
                <c:pt idx="3">
                  <c:v>2.5384775855367572</c:v>
                </c:pt>
                <c:pt idx="4">
                  <c:v>2.6221647726524417</c:v>
                </c:pt>
                <c:pt idx="5">
                  <c:v>2.744375766130335</c:v>
                </c:pt>
                <c:pt idx="6">
                  <c:v>3.0818163350054357</c:v>
                </c:pt>
                <c:pt idx="7">
                  <c:v>3.0874178926609304</c:v>
                </c:pt>
                <c:pt idx="8">
                  <c:v>3.0428875930620269</c:v>
                </c:pt>
                <c:pt idx="9">
                  <c:v>3.1217773666234105</c:v>
                </c:pt>
                <c:pt idx="10">
                  <c:v>3.2215186044094604</c:v>
                </c:pt>
                <c:pt idx="11">
                  <c:v>2.9983346275156508</c:v>
                </c:pt>
                <c:pt idx="12">
                  <c:v>3.0797974575319831</c:v>
                </c:pt>
                <c:pt idx="13">
                  <c:v>2.9449005221803635</c:v>
                </c:pt>
                <c:pt idx="14">
                  <c:v>2.8417066982965289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784436592"/>
        <c:axId val="784433232"/>
      </c:barChart>
      <c:lineChart>
        <c:grouping val="standard"/>
        <c:varyColors val="0"/>
        <c:ser>
          <c:idx val="1"/>
          <c:order val="1"/>
          <c:tx>
            <c:v>Nacional</c:v>
          </c:tx>
          <c:spPr>
            <a:ln w="41275" cap="rnd">
              <a:solidFill>
                <a:srgbClr val="B38E5D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4">
                        <a:lumMod val="50000"/>
                      </a:schemeClr>
                    </a:solidFill>
                    <a:latin typeface="Soberana Sans Light" panose="02000000000000000000" pitchFamily="50" charset="0"/>
                    <a:ea typeface="+mn-ea"/>
                    <a:cs typeface="+mn-cs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Indicadores!$C$17:$M$17</c:f>
              <c:numCache>
                <c:formatCode>_-* #,##0.0_-;\-* #,##0.0_-;_-* "-"??_-;_-@_-</c:formatCode>
                <c:ptCount val="11"/>
                <c:pt idx="0">
                  <c:v>2.488469098916569</c:v>
                </c:pt>
                <c:pt idx="1">
                  <c:v>2.6483893996136545</c:v>
                </c:pt>
                <c:pt idx="2">
                  <c:v>2.5859095834639341</c:v>
                </c:pt>
                <c:pt idx="3">
                  <c:v>2.5384775855367572</c:v>
                </c:pt>
                <c:pt idx="4">
                  <c:v>2.6221647726524417</c:v>
                </c:pt>
                <c:pt idx="5">
                  <c:v>2.744375766130335</c:v>
                </c:pt>
                <c:pt idx="6">
                  <c:v>3.0818163350054357</c:v>
                </c:pt>
                <c:pt idx="7">
                  <c:v>3.0874178926609304</c:v>
                </c:pt>
                <c:pt idx="8">
                  <c:v>3.0428875930620269</c:v>
                </c:pt>
                <c:pt idx="9">
                  <c:v>3.1217773666234105</c:v>
                </c:pt>
                <c:pt idx="10">
                  <c:v>3.2215186044094604</c:v>
                </c:pt>
              </c:numCache>
            </c:numRef>
          </c:cat>
          <c:val>
            <c:numRef>
              <c:f>Gráficos!$E$12:$E$26</c:f>
              <c:numCache>
                <c:formatCode>_-* #,##0.0_-;\-* #,##0.0_-;_-* "-"??_-;_-@_-</c:formatCode>
                <c:ptCount val="15"/>
                <c:pt idx="0">
                  <c:v>2.488469098916569</c:v>
                </c:pt>
                <c:pt idx="1">
                  <c:v>2.6483893996136545</c:v>
                </c:pt>
                <c:pt idx="2">
                  <c:v>2.5859095834639341</c:v>
                </c:pt>
                <c:pt idx="3">
                  <c:v>2.5384775855367572</c:v>
                </c:pt>
                <c:pt idx="4">
                  <c:v>2.6221647726524417</c:v>
                </c:pt>
                <c:pt idx="5">
                  <c:v>2.744375766130335</c:v>
                </c:pt>
                <c:pt idx="6">
                  <c:v>3.0818163350054357</c:v>
                </c:pt>
                <c:pt idx="7">
                  <c:v>3.0874178926609304</c:v>
                </c:pt>
                <c:pt idx="8">
                  <c:v>3.0428875930620269</c:v>
                </c:pt>
                <c:pt idx="9">
                  <c:v>3.1217773666234105</c:v>
                </c:pt>
                <c:pt idx="10">
                  <c:v>3.2215186044094604</c:v>
                </c:pt>
                <c:pt idx="11">
                  <c:v>2.9983345975823634</c:v>
                </c:pt>
                <c:pt idx="12" formatCode="0.0">
                  <c:v>3.0797974575319831</c:v>
                </c:pt>
                <c:pt idx="13" formatCode="0.0">
                  <c:v>2.9449005221803635</c:v>
                </c:pt>
                <c:pt idx="14" formatCode="0.0">
                  <c:v>2.8417066982965289</c:v>
                </c:pt>
              </c:numCache>
            </c:numRef>
          </c:val>
          <c:smooth val="0"/>
        </c:ser>
        <c:ser>
          <c:idx val="2"/>
          <c:order val="2"/>
          <c:tx>
            <c:v>OCDE</c:v>
          </c:tx>
          <c:spPr>
            <a:ln w="41275" cap="rnd" cmpd="sng">
              <a:solidFill>
                <a:srgbClr val="285C4D"/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ln>
                      <a:noFill/>
                    </a:ln>
                    <a:solidFill>
                      <a:srgbClr val="13322B"/>
                    </a:solidFill>
                    <a:latin typeface="Soberana Sans Light" panose="02000000000000000000" pitchFamily="50" charset="0"/>
                    <a:ea typeface="+mn-ea"/>
                    <a:cs typeface="+mn-cs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Indicadores!$C$17:$M$17</c:f>
              <c:numCache>
                <c:formatCode>_-* #,##0.0_-;\-* #,##0.0_-;_-* "-"??_-;_-@_-</c:formatCode>
                <c:ptCount val="11"/>
                <c:pt idx="0">
                  <c:v>2.488469098916569</c:v>
                </c:pt>
                <c:pt idx="1">
                  <c:v>2.6483893996136545</c:v>
                </c:pt>
                <c:pt idx="2">
                  <c:v>2.5859095834639341</c:v>
                </c:pt>
                <c:pt idx="3">
                  <c:v>2.5384775855367572</c:v>
                </c:pt>
                <c:pt idx="4">
                  <c:v>2.6221647726524417</c:v>
                </c:pt>
                <c:pt idx="5">
                  <c:v>2.744375766130335</c:v>
                </c:pt>
                <c:pt idx="6">
                  <c:v>3.0818163350054357</c:v>
                </c:pt>
                <c:pt idx="7">
                  <c:v>3.0874178926609304</c:v>
                </c:pt>
                <c:pt idx="8">
                  <c:v>3.0428875930620269</c:v>
                </c:pt>
                <c:pt idx="9">
                  <c:v>3.1217773666234105</c:v>
                </c:pt>
                <c:pt idx="10">
                  <c:v>3.2215186044094604</c:v>
                </c:pt>
              </c:numCache>
            </c:numRef>
          </c:cat>
          <c:val>
            <c:numRef>
              <c:f>Gráficos!$F$12:$F$26</c:f>
              <c:numCache>
                <c:formatCode>_-* #,##0.0_-;\-* #,##0.0_-;_-* "-"??_-;_-@_-</c:formatCode>
                <c:ptCount val="15"/>
                <c:pt idx="0">
                  <c:v>5.6166111111111112</c:v>
                </c:pt>
                <c:pt idx="1">
                  <c:v>5.6229722222222218</c:v>
                </c:pt>
                <c:pt idx="2">
                  <c:v>5.6690000000000005</c:v>
                </c:pt>
                <c:pt idx="3">
                  <c:v>5.6715</c:v>
                </c:pt>
                <c:pt idx="4">
                  <c:v>5.6553888888888899</c:v>
                </c:pt>
                <c:pt idx="5">
                  <c:v>5.8948611111111129</c:v>
                </c:pt>
                <c:pt idx="6">
                  <c:v>6.4768333333333334</c:v>
                </c:pt>
                <c:pt idx="7">
                  <c:v>6.3742777777777784</c:v>
                </c:pt>
                <c:pt idx="8">
                  <c:v>6.3389722222222229</c:v>
                </c:pt>
                <c:pt idx="9">
                  <c:v>6.3654166666666647</c:v>
                </c:pt>
                <c:pt idx="10">
                  <c:v>6.4036388888888887</c:v>
                </c:pt>
                <c:pt idx="11">
                  <c:v>6.5305833333333334</c:v>
                </c:pt>
                <c:pt idx="12">
                  <c:v>6.5379722222222236</c:v>
                </c:pt>
                <c:pt idx="13">
                  <c:v>6.6111111111111098</c:v>
                </c:pt>
                <c:pt idx="14">
                  <c:v>6.3368285714285717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436592"/>
        <c:axId val="784433232"/>
      </c:lineChart>
      <c:catAx>
        <c:axId val="784436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oberana Sans Light" panose="02000000000000000000" pitchFamily="50" charset="0"/>
                <a:ea typeface="+mn-ea"/>
                <a:cs typeface="+mn-cs"/>
              </a:defRPr>
            </a:pPr>
            <a:endParaRPr lang="es-MX"/>
          </a:p>
        </c:txPr>
        <c:crossAx val="784433232"/>
        <c:crosses val="autoZero"/>
        <c:auto val="1"/>
        <c:lblAlgn val="ctr"/>
        <c:lblOffset val="100"/>
        <c:noMultiLvlLbl val="0"/>
      </c:catAx>
      <c:valAx>
        <c:axId val="784433232"/>
        <c:scaling>
          <c:orientation val="minMax"/>
          <c:max val="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oberana Sans Light" panose="02000000000000000000" pitchFamily="50" charset="0"/>
                <a:ea typeface="+mn-ea"/>
                <a:cs typeface="+mn-cs"/>
              </a:defRPr>
            </a:pPr>
            <a:endParaRPr lang="es-MX"/>
          </a:p>
        </c:txPr>
        <c:crossAx val="784436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"/>
          <c:y val="0.90284232118044072"/>
          <c:w val="1"/>
          <c:h val="9.51556937735724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Soberana Sans Light" panose="02000000000000000000" pitchFamily="50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984688956636414E-2"/>
          <c:y val="0.14831463298498326"/>
          <c:w val="0.90287245842565422"/>
          <c:h val="0.65606532001509688"/>
        </c:manualLayout>
      </c:layout>
      <c:lineChart>
        <c:grouping val="standard"/>
        <c:varyColors val="0"/>
        <c:ser>
          <c:idx val="0"/>
          <c:order val="0"/>
          <c:tx>
            <c:v>Población Con Seguridad Social (PCSS)</c:v>
          </c:tx>
          <c:spPr>
            <a:ln w="38100" cap="rnd">
              <a:solidFill>
                <a:srgbClr val="62113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ln>
                      <a:noFill/>
                    </a:ln>
                    <a:solidFill>
                      <a:srgbClr val="621132"/>
                    </a:solidFill>
                    <a:latin typeface="Soberana Sans Light" panose="02000000000000000000" pitchFamily="50" charset="0"/>
                    <a:ea typeface="+mn-ea"/>
                    <a:cs typeface="+mn-cs"/>
                  </a:defRPr>
                </a:pPr>
                <a:endParaRPr lang="es-MX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Indicadores!$C$35:$Q$35</c:f>
              <c:numCache>
                <c:formatCode>General</c:formatCode>
                <c:ptCount val="1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</c:numCache>
            </c:numRef>
          </c:cat>
          <c:val>
            <c:numRef>
              <c:f>Indicadores!$C$21:$Q$21</c:f>
              <c:numCache>
                <c:formatCode>_-* #,##0.0_-;\-* #,##0.0_-;_-* "-"??_-;_-@_-</c:formatCode>
                <c:ptCount val="15"/>
                <c:pt idx="0">
                  <c:v>66.358342296508098</c:v>
                </c:pt>
                <c:pt idx="1">
                  <c:v>66.865522870247844</c:v>
                </c:pt>
                <c:pt idx="2">
                  <c:v>61.537584114786348</c:v>
                </c:pt>
                <c:pt idx="3">
                  <c:v>59.672549969893197</c:v>
                </c:pt>
                <c:pt idx="4">
                  <c:v>58.189892521037613</c:v>
                </c:pt>
                <c:pt idx="5">
                  <c:v>54.665172006399899</c:v>
                </c:pt>
                <c:pt idx="6">
                  <c:v>54.026724451812292</c:v>
                </c:pt>
                <c:pt idx="7">
                  <c:v>54.705554288995828</c:v>
                </c:pt>
                <c:pt idx="8">
                  <c:v>54.967055335523575</c:v>
                </c:pt>
                <c:pt idx="9">
                  <c:v>55.120544349233036</c:v>
                </c:pt>
                <c:pt idx="10">
                  <c:v>55.693465672298736</c:v>
                </c:pt>
                <c:pt idx="11">
                  <c:v>53.426680886960789</c:v>
                </c:pt>
                <c:pt idx="12">
                  <c:v>54.019220105000699</c:v>
                </c:pt>
                <c:pt idx="13">
                  <c:v>54.124994302372698</c:v>
                </c:pt>
                <c:pt idx="14">
                  <c:v>53.493026747149877</c:v>
                </c:pt>
              </c:numCache>
            </c:numRef>
          </c:val>
          <c:smooth val="0"/>
        </c:ser>
        <c:ser>
          <c:idx val="1"/>
          <c:order val="1"/>
          <c:tx>
            <c:v>Población Sin Seguridad Social (PSSS)</c:v>
          </c:tx>
          <c:spPr>
            <a:ln w="38100" cap="rnd">
              <a:solidFill>
                <a:srgbClr val="13322B"/>
              </a:solidFill>
              <a:round/>
            </a:ln>
            <a:effectLst/>
          </c:spPr>
          <c:marker>
            <c:symbol val="none"/>
          </c:marker>
          <c:dLbls>
            <c:dLbl>
              <c:idx val="14"/>
              <c:layout>
                <c:manualLayout>
                  <c:x val="-3.6956515413126584E-2"/>
                  <c:y val="3.379330365731354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rgbClr val="13322B"/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Indicadores!$C$35:$Q$35</c:f>
              <c:numCache>
                <c:formatCode>General</c:formatCode>
                <c:ptCount val="1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</c:numCache>
            </c:numRef>
          </c:cat>
          <c:val>
            <c:numRef>
              <c:f>Indicadores!$C$22:$Q$22</c:f>
              <c:numCache>
                <c:formatCode>_-* #,##0.0_-;\-* #,##0.0_-;_-* "-"??_-;_-@_-</c:formatCode>
                <c:ptCount val="15"/>
                <c:pt idx="0">
                  <c:v>33.641657703491902</c:v>
                </c:pt>
                <c:pt idx="1">
                  <c:v>33.134477129752163</c:v>
                </c:pt>
                <c:pt idx="2">
                  <c:v>38.462415885213652</c:v>
                </c:pt>
                <c:pt idx="3">
                  <c:v>40.327450030106803</c:v>
                </c:pt>
                <c:pt idx="4">
                  <c:v>41.810107478962394</c:v>
                </c:pt>
                <c:pt idx="5">
                  <c:v>45.334827993600108</c:v>
                </c:pt>
                <c:pt idx="6">
                  <c:v>45.973275548187715</c:v>
                </c:pt>
                <c:pt idx="7">
                  <c:v>45.294445711004172</c:v>
                </c:pt>
                <c:pt idx="8">
                  <c:v>45.032944664476432</c:v>
                </c:pt>
                <c:pt idx="9">
                  <c:v>44.879455650766971</c:v>
                </c:pt>
                <c:pt idx="10">
                  <c:v>44.306534327701272</c:v>
                </c:pt>
                <c:pt idx="11">
                  <c:v>46.573319113039211</c:v>
                </c:pt>
                <c:pt idx="12">
                  <c:v>45.980779894999301</c:v>
                </c:pt>
                <c:pt idx="13">
                  <c:v>45.87500569762728</c:v>
                </c:pt>
                <c:pt idx="14">
                  <c:v>46.506972536060637</c:v>
                </c:pt>
              </c:numCache>
            </c:numRef>
          </c:val>
          <c:smooth val="0"/>
        </c:ser>
        <c:ser>
          <c:idx val="2"/>
          <c:order val="2"/>
          <c:tx>
            <c:v>PCSS (Nacional)</c:v>
          </c:tx>
          <c:spPr>
            <a:ln w="12700" cap="rnd">
              <a:solidFill>
                <a:srgbClr val="9D2449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0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900" b="1" i="0" u="none" strike="noStrike" kern="1200" baseline="0">
                      <a:ln>
                        <a:solidFill>
                          <a:srgbClr val="FF6565"/>
                        </a:solidFill>
                      </a:ln>
                      <a:solidFill>
                        <a:srgbClr val="9D2449"/>
                      </a:solidFill>
                      <a:latin typeface="Soberana Sans Light" panose="02000000000000000000" pitchFamily="50" charset="0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2.704826651005366E-2"/>
                  <c:y val="-1.425225929522069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900" b="1" i="0" u="none" strike="noStrike" kern="1200" baseline="0">
                      <a:ln>
                        <a:solidFill>
                          <a:srgbClr val="FF6565"/>
                        </a:solidFill>
                      </a:ln>
                      <a:solidFill>
                        <a:srgbClr val="9D2449"/>
                      </a:solidFill>
                      <a:latin typeface="Soberana Sans Light" panose="02000000000000000000" pitchFamily="50" charset="0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6000" tIns="19050" rIns="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ln>
                      <a:solidFill>
                        <a:srgbClr val="FF6565"/>
                      </a:solidFill>
                    </a:ln>
                    <a:solidFill>
                      <a:srgbClr val="9D2449"/>
                    </a:solidFill>
                    <a:latin typeface="Soberana Sans Light" panose="02000000000000000000" pitchFamily="50" charset="0"/>
                    <a:ea typeface="+mn-ea"/>
                    <a:cs typeface="+mn-cs"/>
                  </a:defRPr>
                </a:pPr>
                <a:endParaRPr lang="es-MX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Indicadores!$C$35:$Q$35</c:f>
              <c:numCache>
                <c:formatCode>General</c:formatCode>
                <c:ptCount val="1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</c:numCache>
            </c:numRef>
          </c:cat>
          <c:val>
            <c:numRef>
              <c:f>Gráficos!$E$35:$E$49</c:f>
              <c:numCache>
                <c:formatCode>0.0</c:formatCode>
                <c:ptCount val="15"/>
                <c:pt idx="0">
                  <c:v>66.358342296508098</c:v>
                </c:pt>
                <c:pt idx="1">
                  <c:v>66.865522870247844</c:v>
                </c:pt>
                <c:pt idx="2">
                  <c:v>61.537584114786348</c:v>
                </c:pt>
                <c:pt idx="3">
                  <c:v>59.672549969893197</c:v>
                </c:pt>
                <c:pt idx="4">
                  <c:v>58.189892521037613</c:v>
                </c:pt>
                <c:pt idx="5">
                  <c:v>54.665172006399899</c:v>
                </c:pt>
                <c:pt idx="6">
                  <c:v>54.026724451812292</c:v>
                </c:pt>
                <c:pt idx="7">
                  <c:v>54.705554288995828</c:v>
                </c:pt>
                <c:pt idx="8">
                  <c:v>54.967055335523575</c:v>
                </c:pt>
                <c:pt idx="9">
                  <c:v>55.120544349233036</c:v>
                </c:pt>
                <c:pt idx="10">
                  <c:v>55.693465672298736</c:v>
                </c:pt>
                <c:pt idx="11">
                  <c:v>53.426680798023654</c:v>
                </c:pt>
                <c:pt idx="12">
                  <c:v>54.019220105000699</c:v>
                </c:pt>
                <c:pt idx="13">
                  <c:v>54.124994302372698</c:v>
                </c:pt>
                <c:pt idx="14">
                  <c:v>53.493026747149877</c:v>
                </c:pt>
              </c:numCache>
            </c:numRef>
          </c:val>
          <c:smooth val="0"/>
        </c:ser>
        <c:ser>
          <c:idx val="3"/>
          <c:order val="3"/>
          <c:tx>
            <c:v>PSSS (Nacional)</c:v>
          </c:tx>
          <c:spPr>
            <a:ln w="12700" cap="rnd">
              <a:solidFill>
                <a:srgbClr val="285C4D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0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900" b="0" i="0" u="none" strike="noStrike" kern="1200" baseline="0">
                      <a:ln>
                        <a:solidFill>
                          <a:srgbClr val="70AD47"/>
                        </a:solidFill>
                      </a:ln>
                      <a:solidFill>
                        <a:srgbClr val="285C4D"/>
                      </a:solidFill>
                      <a:latin typeface="Soberana Sans Light" panose="02000000000000000000" pitchFamily="50" charset="0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2.7390614962236558E-2"/>
                  <c:y val="2.91636210562615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900" b="0" i="0" u="none" strike="noStrike" kern="1200" baseline="0">
                      <a:ln>
                        <a:solidFill>
                          <a:srgbClr val="70AD47"/>
                        </a:solidFill>
                      </a:ln>
                      <a:solidFill>
                        <a:srgbClr val="285C4D"/>
                      </a:solidFill>
                      <a:latin typeface="Soberana Sans Light" panose="02000000000000000000" pitchFamily="50" charset="0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ln>
                      <a:solidFill>
                        <a:schemeClr val="accent6"/>
                      </a:solidFill>
                    </a:ln>
                    <a:solidFill>
                      <a:srgbClr val="285C4D"/>
                    </a:solidFill>
                    <a:latin typeface="Soberana Sans Light" panose="02000000000000000000" pitchFamily="50" charset="0"/>
                    <a:ea typeface="+mn-ea"/>
                    <a:cs typeface="+mn-cs"/>
                  </a:defRPr>
                </a:pPr>
                <a:endParaRPr lang="es-MX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Indicadores!$C$35:$Q$35</c:f>
              <c:numCache>
                <c:formatCode>General</c:formatCode>
                <c:ptCount val="1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</c:numCache>
            </c:numRef>
          </c:cat>
          <c:val>
            <c:numRef>
              <c:f>Gráficos!$F$35:$F$49</c:f>
              <c:numCache>
                <c:formatCode>0.0</c:formatCode>
                <c:ptCount val="15"/>
                <c:pt idx="0">
                  <c:v>33.641657703491902</c:v>
                </c:pt>
                <c:pt idx="1">
                  <c:v>33.134477129752163</c:v>
                </c:pt>
                <c:pt idx="2">
                  <c:v>38.462415885213652</c:v>
                </c:pt>
                <c:pt idx="3">
                  <c:v>40.327450030106803</c:v>
                </c:pt>
                <c:pt idx="4">
                  <c:v>41.810107478962394</c:v>
                </c:pt>
                <c:pt idx="5">
                  <c:v>45.334827993600108</c:v>
                </c:pt>
                <c:pt idx="6">
                  <c:v>45.973275548187715</c:v>
                </c:pt>
                <c:pt idx="7">
                  <c:v>45.294445711004172</c:v>
                </c:pt>
                <c:pt idx="8">
                  <c:v>45.032944664476432</c:v>
                </c:pt>
                <c:pt idx="9">
                  <c:v>44.879455650766971</c:v>
                </c:pt>
                <c:pt idx="10">
                  <c:v>44.306534327701272</c:v>
                </c:pt>
                <c:pt idx="11">
                  <c:v>46.573319201976354</c:v>
                </c:pt>
                <c:pt idx="12">
                  <c:v>45.980779894999301</c:v>
                </c:pt>
                <c:pt idx="13">
                  <c:v>45.87500569762728</c:v>
                </c:pt>
                <c:pt idx="14">
                  <c:v>46.506972536060637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4439952"/>
        <c:axId val="784440512"/>
      </c:lineChart>
      <c:catAx>
        <c:axId val="784439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oberana Sans Light" panose="02000000000000000000" pitchFamily="50" charset="0"/>
                <a:ea typeface="+mn-ea"/>
                <a:cs typeface="+mn-cs"/>
              </a:defRPr>
            </a:pPr>
            <a:endParaRPr lang="es-MX"/>
          </a:p>
        </c:txPr>
        <c:crossAx val="784440512"/>
        <c:crosses val="autoZero"/>
        <c:auto val="1"/>
        <c:lblAlgn val="ctr"/>
        <c:lblOffset val="100"/>
        <c:noMultiLvlLbl val="0"/>
      </c:catAx>
      <c:valAx>
        <c:axId val="784440512"/>
        <c:scaling>
          <c:orientation val="minMax"/>
        </c:scaling>
        <c:delete val="0"/>
        <c:axPos val="l"/>
        <c:numFmt formatCode="#,##0.0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oberana Sans Light" panose="02000000000000000000" pitchFamily="50" charset="0"/>
                <a:ea typeface="+mn-ea"/>
                <a:cs typeface="+mn-cs"/>
              </a:defRPr>
            </a:pPr>
            <a:endParaRPr lang="es-MX"/>
          </a:p>
        </c:txPr>
        <c:crossAx val="784439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9283657309326248"/>
          <c:w val="1"/>
          <c:h val="0.107163426906737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Soberana Sans Light" panose="02000000000000000000" pitchFamily="50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Soberana Sans Light" panose="02000000000000000000" pitchFamily="50" charset="0"/>
        </a:defRPr>
      </a:pPr>
      <a:endParaRPr lang="es-MX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744685760236545E-2"/>
          <c:y val="0.13781512605042018"/>
          <c:w val="0.8919696032450658"/>
          <c:h val="0.66670177992456825"/>
        </c:manualLayout>
      </c:layout>
      <c:lineChart>
        <c:grouping val="standard"/>
        <c:varyColors val="0"/>
        <c:ser>
          <c:idx val="0"/>
          <c:order val="0"/>
          <c:tx>
            <c:v>Población Con Seguridad Social (PCSS)</c:v>
          </c:tx>
          <c:spPr>
            <a:ln w="38100" cap="rnd">
              <a:solidFill>
                <a:srgbClr val="62113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9166597465462749E-2"/>
                  <c:y val="2.76915933107350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ln>
                      <a:solidFill>
                        <a:srgbClr val="C00000"/>
                      </a:solidFill>
                    </a:ln>
                    <a:solidFill>
                      <a:srgbClr val="621132"/>
                    </a:solidFill>
                    <a:latin typeface="Soberana Sans Light" panose="02000000000000000000" pitchFamily="50" charset="0"/>
                    <a:ea typeface="+mn-ea"/>
                    <a:cs typeface="+mn-cs"/>
                  </a:defRPr>
                </a:pPr>
                <a:endParaRPr lang="es-MX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Valores!$C$46:$Q$46</c:f>
              <c:numCache>
                <c:formatCode>General</c:formatCode>
                <c:ptCount val="1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</c:numCache>
            </c:numRef>
          </c:cat>
          <c:val>
            <c:numRef>
              <c:f>Valores!$C$71:$Q$71</c:f>
              <c:numCache>
                <c:formatCode>_-* #,##0.0_-;\-* #,##0.0_-;_-* "-"??_-;_-@_-</c:formatCode>
                <c:ptCount val="15"/>
                <c:pt idx="0">
                  <c:v>4659.2003615906333</c:v>
                </c:pt>
                <c:pt idx="1">
                  <c:v>5361.7591110653793</c:v>
                </c:pt>
                <c:pt idx="2">
                  <c:v>5081.9409227099832</c:v>
                </c:pt>
                <c:pt idx="3">
                  <c:v>5102.5329399290667</c:v>
                </c:pt>
                <c:pt idx="4">
                  <c:v>5289.092365642382</c:v>
                </c:pt>
                <c:pt idx="5">
                  <c:v>5139.9826349585364</c:v>
                </c:pt>
                <c:pt idx="6">
                  <c:v>5381.3182627934184</c:v>
                </c:pt>
                <c:pt idx="7">
                  <c:v>5698.7744063128512</c:v>
                </c:pt>
                <c:pt idx="8">
                  <c:v>5879.1859976723881</c:v>
                </c:pt>
                <c:pt idx="9">
                  <c:v>6212.4829034669501</c:v>
                </c:pt>
                <c:pt idx="10">
                  <c:v>6326.1340626984311</c:v>
                </c:pt>
                <c:pt idx="11">
                  <c:v>5749.7229397022738</c:v>
                </c:pt>
                <c:pt idx="12">
                  <c:v>6125.4748762752006</c:v>
                </c:pt>
                <c:pt idx="13">
                  <c:v>6081.5247520000003</c:v>
                </c:pt>
                <c:pt idx="14">
                  <c:v>5953.4081807122348</c:v>
                </c:pt>
              </c:numCache>
            </c:numRef>
          </c:val>
          <c:smooth val="0"/>
        </c:ser>
        <c:ser>
          <c:idx val="1"/>
          <c:order val="1"/>
          <c:tx>
            <c:v>Población Sin Seguridad Social (PSSS)</c:v>
          </c:tx>
          <c:spPr>
            <a:ln w="38100" cap="rnd">
              <a:solidFill>
                <a:srgbClr val="13322B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ln>
                      <a:solidFill>
                        <a:srgbClr val="006600"/>
                      </a:solidFill>
                    </a:ln>
                    <a:solidFill>
                      <a:srgbClr val="13322B"/>
                    </a:solidFill>
                    <a:latin typeface="Soberana Sans Light" panose="02000000000000000000" pitchFamily="50" charset="0"/>
                    <a:ea typeface="+mn-ea"/>
                    <a:cs typeface="+mn-cs"/>
                  </a:defRPr>
                </a:pPr>
                <a:endParaRPr lang="es-MX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Valores!$C$46:$Q$46</c:f>
              <c:numCache>
                <c:formatCode>General</c:formatCode>
                <c:ptCount val="1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</c:numCache>
            </c:numRef>
          </c:cat>
          <c:val>
            <c:numRef>
              <c:f>Valores!$C$72:$Q$72</c:f>
              <c:numCache>
                <c:formatCode>_-* #,##0.0_-;\-* #,##0.0_-;_-* "-"??_-;_-@_-</c:formatCode>
                <c:ptCount val="15"/>
                <c:pt idx="0">
                  <c:v>2046.552133248671</c:v>
                </c:pt>
                <c:pt idx="1">
                  <c:v>2227.4783312828827</c:v>
                </c:pt>
                <c:pt idx="2">
                  <c:v>2579.5120188050314</c:v>
                </c:pt>
                <c:pt idx="3">
                  <c:v>2806.5209260239503</c:v>
                </c:pt>
                <c:pt idx="4">
                  <c:v>3097.1606083892266</c:v>
                </c:pt>
                <c:pt idx="5">
                  <c:v>3512.1498893927683</c:v>
                </c:pt>
                <c:pt idx="6">
                  <c:v>3730.6251472079343</c:v>
                </c:pt>
                <c:pt idx="7">
                  <c:v>3815.8507650471888</c:v>
                </c:pt>
                <c:pt idx="8">
                  <c:v>3908.9422727863466</c:v>
                </c:pt>
                <c:pt idx="9">
                  <c:v>4120.0159728045219</c:v>
                </c:pt>
                <c:pt idx="10">
                  <c:v>4113.8964239309998</c:v>
                </c:pt>
                <c:pt idx="11">
                  <c:v>4111.5310350294076</c:v>
                </c:pt>
                <c:pt idx="12">
                  <c:v>4291.8131566387437</c:v>
                </c:pt>
                <c:pt idx="13">
                  <c:v>4257.2920050000002</c:v>
                </c:pt>
                <c:pt idx="14">
                  <c:v>4289.0915302199855</c:v>
                </c:pt>
              </c:numCache>
            </c:numRef>
          </c:val>
          <c:smooth val="0"/>
        </c:ser>
        <c:ser>
          <c:idx val="2"/>
          <c:order val="2"/>
          <c:tx>
            <c:v>PCSS (Nacional)</c:v>
          </c:tx>
          <c:spPr>
            <a:ln w="12700" cap="rnd">
              <a:solidFill>
                <a:srgbClr val="9D2449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0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900" b="0" i="0" u="none" strike="noStrike" kern="1200" baseline="0">
                      <a:ln>
                        <a:solidFill>
                          <a:srgbClr val="FF6565"/>
                        </a:solidFill>
                      </a:ln>
                      <a:solidFill>
                        <a:srgbClr val="9D2449"/>
                      </a:solidFill>
                      <a:latin typeface="Soberana Sans Light" panose="02000000000000000000" pitchFamily="50" charset="0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3"/>
              <c:layout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900" b="0" i="0" u="none" strike="noStrike" kern="1200" baseline="0">
                      <a:ln>
                        <a:solidFill>
                          <a:srgbClr val="FF6565"/>
                        </a:solidFill>
                      </a:ln>
                      <a:solidFill>
                        <a:srgbClr val="9D2449"/>
                      </a:solidFill>
                      <a:latin typeface="Soberana Sans Light" panose="02000000000000000000" pitchFamily="50" charset="0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6000" tIns="19050" rIns="360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ln>
                      <a:solidFill>
                        <a:srgbClr val="FF6565"/>
                      </a:solidFill>
                    </a:ln>
                    <a:solidFill>
                      <a:srgbClr val="9D2449"/>
                    </a:solidFill>
                    <a:latin typeface="Soberana Sans Light" panose="02000000000000000000" pitchFamily="50" charset="0"/>
                    <a:ea typeface="+mn-ea"/>
                    <a:cs typeface="+mn-cs"/>
                  </a:defRPr>
                </a:pPr>
                <a:endParaRPr lang="es-MX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Valores!$C$46:$Q$46</c:f>
              <c:numCache>
                <c:formatCode>General</c:formatCode>
                <c:ptCount val="1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</c:numCache>
            </c:numRef>
          </c:cat>
          <c:val>
            <c:numRef>
              <c:f>Gráficos!$L$34:$L$48</c:f>
              <c:numCache>
                <c:formatCode>_-* #,##0_-;\-* #,##0_-;_-* "-"??_-;_-@_-</c:formatCode>
                <c:ptCount val="15"/>
                <c:pt idx="0">
                  <c:v>4659.2003615906333</c:v>
                </c:pt>
                <c:pt idx="1">
                  <c:v>5361.7591110653793</c:v>
                </c:pt>
                <c:pt idx="2">
                  <c:v>5081.9409227099832</c:v>
                </c:pt>
                <c:pt idx="3">
                  <c:v>5102.5329399290667</c:v>
                </c:pt>
                <c:pt idx="4">
                  <c:v>5289.092365642382</c:v>
                </c:pt>
                <c:pt idx="5">
                  <c:v>5139.9826349585364</c:v>
                </c:pt>
                <c:pt idx="6">
                  <c:v>5381.3182627934184</c:v>
                </c:pt>
                <c:pt idx="7">
                  <c:v>5698.7744063128512</c:v>
                </c:pt>
                <c:pt idx="8">
                  <c:v>5879.1859976723881</c:v>
                </c:pt>
                <c:pt idx="9">
                  <c:v>6212.4829034669501</c:v>
                </c:pt>
                <c:pt idx="10">
                  <c:v>6326.1340626984311</c:v>
                </c:pt>
                <c:pt idx="11">
                  <c:v>5749.7229397022738</c:v>
                </c:pt>
                <c:pt idx="12" formatCode="0">
                  <c:v>6125.4748762752006</c:v>
                </c:pt>
                <c:pt idx="13" formatCode="0">
                  <c:v>6081.5247520000003</c:v>
                </c:pt>
                <c:pt idx="14" formatCode="0">
                  <c:v>5953.4081807122348</c:v>
                </c:pt>
              </c:numCache>
            </c:numRef>
          </c:val>
          <c:smooth val="0"/>
        </c:ser>
        <c:ser>
          <c:idx val="3"/>
          <c:order val="3"/>
          <c:tx>
            <c:v>PSSS (Nacional)</c:v>
          </c:tx>
          <c:spPr>
            <a:ln w="12700" cap="rnd">
              <a:solidFill>
                <a:srgbClr val="285C4D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0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ln>
                      <a:solidFill>
                        <a:schemeClr val="accent6"/>
                      </a:solidFill>
                    </a:ln>
                    <a:solidFill>
                      <a:srgbClr val="285C4D"/>
                    </a:solidFill>
                    <a:latin typeface="Soberana Sans Light" panose="02000000000000000000" pitchFamily="50" charset="0"/>
                    <a:ea typeface="+mn-ea"/>
                    <a:cs typeface="+mn-cs"/>
                  </a:defRPr>
                </a:pPr>
                <a:endParaRPr lang="es-MX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Valores!$C$46:$Q$46</c:f>
              <c:numCache>
                <c:formatCode>General</c:formatCode>
                <c:ptCount val="1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</c:numCache>
            </c:numRef>
          </c:cat>
          <c:val>
            <c:numRef>
              <c:f>Gráficos!$M$34:$M$48</c:f>
              <c:numCache>
                <c:formatCode>_-* #,##0_-;\-* #,##0_-;_-* "-"??_-;_-@_-</c:formatCode>
                <c:ptCount val="15"/>
                <c:pt idx="0">
                  <c:v>2046.552133248671</c:v>
                </c:pt>
                <c:pt idx="1">
                  <c:v>2227.4783312828827</c:v>
                </c:pt>
                <c:pt idx="2">
                  <c:v>2579.5120188050314</c:v>
                </c:pt>
                <c:pt idx="3">
                  <c:v>2806.5209260239503</c:v>
                </c:pt>
                <c:pt idx="4">
                  <c:v>3097.1606083892266</c:v>
                </c:pt>
                <c:pt idx="5">
                  <c:v>3512.1498893927683</c:v>
                </c:pt>
                <c:pt idx="6">
                  <c:v>3730.6251472079343</c:v>
                </c:pt>
                <c:pt idx="7">
                  <c:v>3815.8507650471888</c:v>
                </c:pt>
                <c:pt idx="8">
                  <c:v>3908.9422727863466</c:v>
                </c:pt>
                <c:pt idx="9">
                  <c:v>4120.0159728045219</c:v>
                </c:pt>
                <c:pt idx="10">
                  <c:v>4113.8964239309998</c:v>
                </c:pt>
                <c:pt idx="11">
                  <c:v>4111.5310350294076</c:v>
                </c:pt>
                <c:pt idx="12">
                  <c:v>4291.8131566387437</c:v>
                </c:pt>
                <c:pt idx="13">
                  <c:v>4257.2920050000002</c:v>
                </c:pt>
                <c:pt idx="14">
                  <c:v>4289.0915302199855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4443312"/>
        <c:axId val="784765712"/>
      </c:lineChart>
      <c:catAx>
        <c:axId val="784443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oberana Sans Light" panose="02000000000000000000" pitchFamily="50" charset="0"/>
                <a:ea typeface="+mn-ea"/>
                <a:cs typeface="+mn-cs"/>
              </a:defRPr>
            </a:pPr>
            <a:endParaRPr lang="es-MX"/>
          </a:p>
        </c:txPr>
        <c:crossAx val="784765712"/>
        <c:crosses val="autoZero"/>
        <c:auto val="1"/>
        <c:lblAlgn val="ctr"/>
        <c:lblOffset val="100"/>
        <c:noMultiLvlLbl val="0"/>
      </c:catAx>
      <c:valAx>
        <c:axId val="784765712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oberana Sans Light" panose="02000000000000000000" pitchFamily="50" charset="0"/>
                <a:ea typeface="+mn-ea"/>
                <a:cs typeface="+mn-cs"/>
              </a:defRPr>
            </a:pPr>
            <a:endParaRPr lang="es-MX"/>
          </a:p>
        </c:txPr>
        <c:crossAx val="784443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8894382319857079"/>
          <c:w val="1"/>
          <c:h val="0.111056176801429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Soberana Sans Light" panose="02000000000000000000" pitchFamily="50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oberana Sans Light" panose="02000000000000000000" pitchFamily="50" charset="0"/>
        </a:defRPr>
      </a:pPr>
      <a:endParaRPr lang="es-MX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984688956636414E-2"/>
          <c:y val="0.14831463298498326"/>
          <c:w val="0.90287245842565422"/>
          <c:h val="0.65606532001509688"/>
        </c:manualLayout>
      </c:layout>
      <c:lineChart>
        <c:grouping val="standard"/>
        <c:varyColors val="0"/>
        <c:ser>
          <c:idx val="2"/>
          <c:order val="0"/>
          <c:tx>
            <c:v>Gasto Privado (GPrivS) como % del GTS (NAL)</c:v>
          </c:tx>
          <c:spPr>
            <a:ln w="41275">
              <a:solidFill>
                <a:srgbClr val="13322B"/>
              </a:solidFill>
            </a:ln>
          </c:spPr>
          <c:marker>
            <c:symbol val="none"/>
          </c:marker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900" b="1" i="0" u="none" strike="noStrike" kern="1200" baseline="0">
                      <a:ln>
                        <a:noFill/>
                      </a:ln>
                      <a:solidFill>
                        <a:srgbClr val="13322B"/>
                      </a:solidFill>
                      <a:latin typeface="Soberana Sans Light" panose="02000000000000000000" pitchFamily="50" charset="0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 rtl="0">
                  <a:defRPr lang="es-MX" sz="900" b="1" i="0" u="none" strike="noStrike" kern="1200" baseline="0">
                    <a:ln>
                      <a:noFill/>
                    </a:ln>
                    <a:solidFill>
                      <a:srgbClr val="13322B"/>
                    </a:solidFill>
                    <a:latin typeface="Soberana Sans Light" panose="02000000000000000000" pitchFamily="50" charset="0"/>
                    <a:ea typeface="+mn-ea"/>
                    <a:cs typeface="+mn-cs"/>
                  </a:defRPr>
                </a:pPr>
                <a:endParaRPr lang="es-MX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Indicadores!$C$35:$Q$35</c:f>
              <c:numCache>
                <c:formatCode>General</c:formatCode>
                <c:ptCount val="1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</c:numCache>
            </c:numRef>
          </c:cat>
          <c:val>
            <c:numRef>
              <c:f>Gráficos!$G$81:$G$95</c:f>
              <c:numCache>
                <c:formatCode>0.0</c:formatCode>
                <c:ptCount val="15"/>
                <c:pt idx="0">
                  <c:v>57.748295498487202</c:v>
                </c:pt>
                <c:pt idx="1">
                  <c:v>55.969128273389281</c:v>
                </c:pt>
                <c:pt idx="2">
                  <c:v>56.590806085969504</c:v>
                </c:pt>
                <c:pt idx="3">
                  <c:v>56.018936589600024</c:v>
                </c:pt>
                <c:pt idx="4">
                  <c:v>55.267285055209882</c:v>
                </c:pt>
                <c:pt idx="5">
                  <c:v>50.40891468852189</c:v>
                </c:pt>
                <c:pt idx="6">
                  <c:v>48.606502828888452</c:v>
                </c:pt>
                <c:pt idx="7">
                  <c:v>47.953664511073143</c:v>
                </c:pt>
                <c:pt idx="8">
                  <c:v>46.02579701826987</c:v>
                </c:pt>
                <c:pt idx="9">
                  <c:v>45.902443459171273</c:v>
                </c:pt>
                <c:pt idx="10">
                  <c:v>45.373274013882714</c:v>
                </c:pt>
                <c:pt idx="11">
                  <c:v>46.754502745387363</c:v>
                </c:pt>
                <c:pt idx="12">
                  <c:v>46.916113589817968</c:v>
                </c:pt>
                <c:pt idx="13">
                  <c:v>47.607730963287658</c:v>
                </c:pt>
                <c:pt idx="14">
                  <c:v>48.487538482869397</c:v>
                </c:pt>
              </c:numCache>
            </c:numRef>
          </c:val>
          <c:smooth val="0"/>
        </c:ser>
        <c:ser>
          <c:idx val="3"/>
          <c:order val="1"/>
          <c:tx>
            <c:v>Gasto de Bolsillo de los Hogares en Salud (GBolS) como % del GT (NAL)</c:v>
          </c:tx>
          <c:spPr>
            <a:ln w="41275">
              <a:solidFill>
                <a:srgbClr val="621132"/>
              </a:solidFill>
            </a:ln>
          </c:spPr>
          <c:marker>
            <c:symbol val="none"/>
          </c:marker>
          <c:dLbls>
            <c:dLbl>
              <c:idx val="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621132"/>
                    </a:solidFill>
                  </a:defRPr>
                </a:pPr>
                <a:endParaRPr lang="es-MX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Indicadores!$C$35:$Q$35</c:f>
              <c:numCache>
                <c:formatCode>General</c:formatCode>
                <c:ptCount val="1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</c:numCache>
            </c:numRef>
          </c:cat>
          <c:val>
            <c:numRef>
              <c:f>Gráficos!$H$81:$H$95</c:f>
              <c:numCache>
                <c:formatCode>0.0</c:formatCode>
                <c:ptCount val="15"/>
                <c:pt idx="0">
                  <c:v>54.957027513608061</c:v>
                </c:pt>
                <c:pt idx="1">
                  <c:v>53.148677634109532</c:v>
                </c:pt>
                <c:pt idx="2">
                  <c:v>53.481338034225281</c:v>
                </c:pt>
                <c:pt idx="3">
                  <c:v>52.678778138843974</c:v>
                </c:pt>
                <c:pt idx="4">
                  <c:v>51.642729806582835</c:v>
                </c:pt>
                <c:pt idx="5">
                  <c:v>44.592716758655286</c:v>
                </c:pt>
                <c:pt idx="6">
                  <c:v>42.602839257598738</c:v>
                </c:pt>
                <c:pt idx="7">
                  <c:v>42.07730614666427</c:v>
                </c:pt>
                <c:pt idx="8">
                  <c:v>39.875592331133205</c:v>
                </c:pt>
                <c:pt idx="9">
                  <c:v>39.898939873267416</c:v>
                </c:pt>
                <c:pt idx="10">
                  <c:v>39.283352167289927</c:v>
                </c:pt>
                <c:pt idx="11">
                  <c:v>39.965127619474686</c:v>
                </c:pt>
                <c:pt idx="12">
                  <c:v>40.40121596536828</c:v>
                </c:pt>
                <c:pt idx="13">
                  <c:v>40.515210938712073</c:v>
                </c:pt>
                <c:pt idx="14">
                  <c:v>41.283270626113868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4769072"/>
        <c:axId val="784769632"/>
      </c:lineChart>
      <c:catAx>
        <c:axId val="784769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oberana Sans Light" panose="02000000000000000000" pitchFamily="50" charset="0"/>
                <a:ea typeface="+mn-ea"/>
                <a:cs typeface="+mn-cs"/>
              </a:defRPr>
            </a:pPr>
            <a:endParaRPr lang="es-MX"/>
          </a:p>
        </c:txPr>
        <c:crossAx val="784769632"/>
        <c:crosses val="autoZero"/>
        <c:auto val="1"/>
        <c:lblAlgn val="ctr"/>
        <c:lblOffset val="100"/>
        <c:noMultiLvlLbl val="0"/>
      </c:catAx>
      <c:valAx>
        <c:axId val="784769632"/>
        <c:scaling>
          <c:orientation val="minMax"/>
        </c:scaling>
        <c:delete val="0"/>
        <c:axPos val="l"/>
        <c:numFmt formatCode="#,##0.0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oberana Sans Light" panose="02000000000000000000" pitchFamily="50" charset="0"/>
                <a:ea typeface="+mn-ea"/>
                <a:cs typeface="+mn-cs"/>
              </a:defRPr>
            </a:pPr>
            <a:endParaRPr lang="es-MX"/>
          </a:p>
        </c:txPr>
        <c:crossAx val="784769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9283657309326248"/>
          <c:w val="1"/>
          <c:h val="0.107163426906737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Soberana Sans Light" panose="02000000000000000000" pitchFamily="50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Soberana Sans Light" panose="02000000000000000000" pitchFamily="50" charset="0"/>
        </a:defRPr>
      </a:pPr>
      <a:endParaRPr lang="es-MX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Indicadores!A1"/><Relationship Id="rId13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hyperlink" Target="#Ficha_T&#233;cnica!A1"/><Relationship Id="rId12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hyperlink" Target="#Glosario!A1"/><Relationship Id="rId11" Type="http://schemas.openxmlformats.org/officeDocument/2006/relationships/chart" Target="../charts/chart6.xml"/><Relationship Id="rId5" Type="http://schemas.openxmlformats.org/officeDocument/2006/relationships/hyperlink" Target="#Fuentes!A1"/><Relationship Id="rId10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hyperlink" Target="#Valores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Ficha_T&#233;cnica!A1"/><Relationship Id="rId2" Type="http://schemas.openxmlformats.org/officeDocument/2006/relationships/hyperlink" Target="#Glosario!A1"/><Relationship Id="rId1" Type="http://schemas.openxmlformats.org/officeDocument/2006/relationships/hyperlink" Target="#Fuentes!A1"/><Relationship Id="rId6" Type="http://schemas.openxmlformats.org/officeDocument/2006/relationships/image" Target="../media/image1.emf"/><Relationship Id="rId5" Type="http://schemas.openxmlformats.org/officeDocument/2006/relationships/hyperlink" Target="#Indicadores!A1"/><Relationship Id="rId4" Type="http://schemas.openxmlformats.org/officeDocument/2006/relationships/hyperlink" Target="#Gr&#225;ficos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Ficha_T&#233;cnica!A1"/><Relationship Id="rId2" Type="http://schemas.openxmlformats.org/officeDocument/2006/relationships/hyperlink" Target="#Gr&#225;ficos!A1"/><Relationship Id="rId1" Type="http://schemas.openxmlformats.org/officeDocument/2006/relationships/hyperlink" Target="#Fuentes!A1"/><Relationship Id="rId6" Type="http://schemas.openxmlformats.org/officeDocument/2006/relationships/image" Target="../media/image1.emf"/><Relationship Id="rId5" Type="http://schemas.openxmlformats.org/officeDocument/2006/relationships/hyperlink" Target="#Valores!A1"/><Relationship Id="rId4" Type="http://schemas.openxmlformats.org/officeDocument/2006/relationships/hyperlink" Target="#Indicadores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Ficha_T&#233;cnica!A1"/><Relationship Id="rId2" Type="http://schemas.openxmlformats.org/officeDocument/2006/relationships/hyperlink" Target="#Glosario!A1"/><Relationship Id="rId1" Type="http://schemas.openxmlformats.org/officeDocument/2006/relationships/hyperlink" Target="#Gr&#225;ficos!A1"/><Relationship Id="rId6" Type="http://schemas.openxmlformats.org/officeDocument/2006/relationships/image" Target="../media/image1.emf"/><Relationship Id="rId5" Type="http://schemas.openxmlformats.org/officeDocument/2006/relationships/hyperlink" Target="#Valores!A1"/><Relationship Id="rId4" Type="http://schemas.openxmlformats.org/officeDocument/2006/relationships/hyperlink" Target="#Indicadores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hyperlink" Target="#Fuentes!A1"/><Relationship Id="rId2" Type="http://schemas.openxmlformats.org/officeDocument/2006/relationships/hyperlink" Target="#Glosario!A1"/><Relationship Id="rId1" Type="http://schemas.openxmlformats.org/officeDocument/2006/relationships/hyperlink" Target="#Gr&#225;ficos!A1"/><Relationship Id="rId6" Type="http://schemas.openxmlformats.org/officeDocument/2006/relationships/image" Target="../media/image1.emf"/><Relationship Id="rId5" Type="http://schemas.openxmlformats.org/officeDocument/2006/relationships/hyperlink" Target="#Valores!A1"/><Relationship Id="rId4" Type="http://schemas.openxmlformats.org/officeDocument/2006/relationships/hyperlink" Target="#Indicadores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Ficha_T&#233;cnica!A1"/><Relationship Id="rId2" Type="http://schemas.openxmlformats.org/officeDocument/2006/relationships/hyperlink" Target="#Glosario!A1"/><Relationship Id="rId1" Type="http://schemas.openxmlformats.org/officeDocument/2006/relationships/hyperlink" Target="#Fuentes!A1"/><Relationship Id="rId6" Type="http://schemas.openxmlformats.org/officeDocument/2006/relationships/image" Target="../media/image1.emf"/><Relationship Id="rId5" Type="http://schemas.openxmlformats.org/officeDocument/2006/relationships/hyperlink" Target="#Valores!A1"/><Relationship Id="rId4" Type="http://schemas.openxmlformats.org/officeDocument/2006/relationships/hyperlink" Target="#Gr&#225;fico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176742</xdr:colOff>
      <xdr:row>53</xdr:row>
      <xdr:rowOff>154502</xdr:rowOff>
    </xdr:from>
    <xdr:to>
      <xdr:col>7</xdr:col>
      <xdr:colOff>388409</xdr:colOff>
      <xdr:row>74</xdr:row>
      <xdr:rowOff>122752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754167</xdr:colOff>
      <xdr:row>53</xdr:row>
      <xdr:rowOff>142223</xdr:rowOff>
    </xdr:from>
    <xdr:to>
      <xdr:col>14</xdr:col>
      <xdr:colOff>438784</xdr:colOff>
      <xdr:row>74</xdr:row>
      <xdr:rowOff>121058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14180</xdr:colOff>
      <xdr:row>8</xdr:row>
      <xdr:rowOff>126151</xdr:rowOff>
    </xdr:from>
    <xdr:to>
      <xdr:col>14</xdr:col>
      <xdr:colOff>469263</xdr:colOff>
      <xdr:row>28</xdr:row>
      <xdr:rowOff>171446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219076</xdr:colOff>
      <xdr:row>8</xdr:row>
      <xdr:rowOff>114300</xdr:rowOff>
    </xdr:from>
    <xdr:to>
      <xdr:col>7</xdr:col>
      <xdr:colOff>338670</xdr:colOff>
      <xdr:row>28</xdr:row>
      <xdr:rowOff>156634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402183</xdr:colOff>
      <xdr:row>101</xdr:row>
      <xdr:rowOff>6347</xdr:rowOff>
    </xdr:from>
    <xdr:to>
      <xdr:col>4</xdr:col>
      <xdr:colOff>194490</xdr:colOff>
      <xdr:row>104</xdr:row>
      <xdr:rowOff>61367</xdr:rowOff>
    </xdr:to>
    <xdr:sp macro="" textlink="">
      <xdr:nvSpPr>
        <xdr:cNvPr id="18" name="Rectángulo redondeado 17">
          <a:hlinkClick xmlns:r="http://schemas.openxmlformats.org/officeDocument/2006/relationships" r:id="rId5"/>
        </xdr:cNvPr>
        <xdr:cNvSpPr/>
      </xdr:nvSpPr>
      <xdr:spPr>
        <a:xfrm>
          <a:off x="1926183" y="15108764"/>
          <a:ext cx="1316307" cy="626520"/>
        </a:xfrm>
        <a:prstGeom prst="roundRect">
          <a:avLst/>
        </a:prstGeom>
        <a:solidFill>
          <a:srgbClr val="621132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  <a:softEdge rad="635000"/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 baseline="0">
              <a:latin typeface="Soberana Sans Light" panose="02000000000000000000" pitchFamily="50" charset="0"/>
            </a:rPr>
            <a:t>Fuentes de Información</a:t>
          </a:r>
        </a:p>
      </xdr:txBody>
    </xdr:sp>
    <xdr:clientData/>
  </xdr:twoCellAnchor>
  <xdr:twoCellAnchor>
    <xdr:from>
      <xdr:col>4</xdr:col>
      <xdr:colOff>488963</xdr:colOff>
      <xdr:row>101</xdr:row>
      <xdr:rowOff>4</xdr:rowOff>
    </xdr:from>
    <xdr:to>
      <xdr:col>6</xdr:col>
      <xdr:colOff>281270</xdr:colOff>
      <xdr:row>104</xdr:row>
      <xdr:rowOff>55024</xdr:rowOff>
    </xdr:to>
    <xdr:sp macro="" textlink="">
      <xdr:nvSpPr>
        <xdr:cNvPr id="19" name="Rectángulo redondeado 18">
          <a:hlinkClick xmlns:r="http://schemas.openxmlformats.org/officeDocument/2006/relationships" r:id="rId6"/>
        </xdr:cNvPr>
        <xdr:cNvSpPr/>
      </xdr:nvSpPr>
      <xdr:spPr>
        <a:xfrm>
          <a:off x="3536963" y="15102421"/>
          <a:ext cx="1316307" cy="626520"/>
        </a:xfrm>
        <a:prstGeom prst="roundRect">
          <a:avLst/>
        </a:prstGeom>
        <a:solidFill>
          <a:srgbClr val="621132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  <a:softEdge rad="635000"/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 baseline="0">
              <a:latin typeface="Soberana Sans Light" panose="02000000000000000000" pitchFamily="50" charset="0"/>
            </a:rPr>
            <a:t>Glosario de términos</a:t>
          </a:r>
        </a:p>
      </xdr:txBody>
    </xdr:sp>
    <xdr:clientData/>
  </xdr:twoCellAnchor>
  <xdr:twoCellAnchor>
    <xdr:from>
      <xdr:col>10</xdr:col>
      <xdr:colOff>772587</xdr:colOff>
      <xdr:row>101</xdr:row>
      <xdr:rowOff>14820</xdr:rowOff>
    </xdr:from>
    <xdr:to>
      <xdr:col>12</xdr:col>
      <xdr:colOff>329157</xdr:colOff>
      <xdr:row>104</xdr:row>
      <xdr:rowOff>69840</xdr:rowOff>
    </xdr:to>
    <xdr:sp macro="" textlink="">
      <xdr:nvSpPr>
        <xdr:cNvPr id="20" name="Rectángulo redondeado 19">
          <a:hlinkClick xmlns:r="http://schemas.openxmlformats.org/officeDocument/2006/relationships" r:id="rId7"/>
        </xdr:cNvPr>
        <xdr:cNvSpPr/>
      </xdr:nvSpPr>
      <xdr:spPr>
        <a:xfrm>
          <a:off x="8392587" y="15117237"/>
          <a:ext cx="1334570" cy="626520"/>
        </a:xfrm>
        <a:prstGeom prst="roundRect">
          <a:avLst/>
        </a:prstGeom>
        <a:solidFill>
          <a:srgbClr val="621132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  <a:softEdge rad="635000"/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 baseline="0">
              <a:latin typeface="Soberana Sans Light" panose="02000000000000000000" pitchFamily="50" charset="0"/>
            </a:rPr>
            <a:t>Ficha Técnica</a:t>
          </a:r>
        </a:p>
      </xdr:txBody>
    </xdr:sp>
    <xdr:clientData/>
  </xdr:twoCellAnchor>
  <xdr:twoCellAnchor>
    <xdr:from>
      <xdr:col>6</xdr:col>
      <xdr:colOff>640304</xdr:colOff>
      <xdr:row>101</xdr:row>
      <xdr:rowOff>0</xdr:rowOff>
    </xdr:from>
    <xdr:to>
      <xdr:col>8</xdr:col>
      <xdr:colOff>432611</xdr:colOff>
      <xdr:row>104</xdr:row>
      <xdr:rowOff>55020</xdr:rowOff>
    </xdr:to>
    <xdr:sp macro="" textlink="">
      <xdr:nvSpPr>
        <xdr:cNvPr id="21" name="Rectángulo redondeado 20">
          <a:hlinkClick xmlns:r="http://schemas.openxmlformats.org/officeDocument/2006/relationships" r:id="rId8"/>
        </xdr:cNvPr>
        <xdr:cNvSpPr/>
      </xdr:nvSpPr>
      <xdr:spPr>
        <a:xfrm>
          <a:off x="5212304" y="15102417"/>
          <a:ext cx="1316307" cy="626520"/>
        </a:xfrm>
        <a:prstGeom prst="roundRect">
          <a:avLst/>
        </a:prstGeom>
        <a:solidFill>
          <a:srgbClr val="621132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  <a:softEdge rad="635000"/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 baseline="0">
              <a:latin typeface="Soberana Sans Light" panose="02000000000000000000" pitchFamily="50" charset="0"/>
            </a:rPr>
            <a:t>Cuadro Indicadores</a:t>
          </a:r>
        </a:p>
      </xdr:txBody>
    </xdr:sp>
    <xdr:clientData/>
  </xdr:twoCellAnchor>
  <xdr:twoCellAnchor>
    <xdr:from>
      <xdr:col>8</xdr:col>
      <xdr:colOff>715435</xdr:colOff>
      <xdr:row>101</xdr:row>
      <xdr:rowOff>14823</xdr:rowOff>
    </xdr:from>
    <xdr:to>
      <xdr:col>10</xdr:col>
      <xdr:colOff>507742</xdr:colOff>
      <xdr:row>104</xdr:row>
      <xdr:rowOff>69843</xdr:rowOff>
    </xdr:to>
    <xdr:sp macro="" textlink="">
      <xdr:nvSpPr>
        <xdr:cNvPr id="22" name="Rectángulo redondeado 21">
          <a:hlinkClick xmlns:r="http://schemas.openxmlformats.org/officeDocument/2006/relationships" r:id="rId9"/>
        </xdr:cNvPr>
        <xdr:cNvSpPr/>
      </xdr:nvSpPr>
      <xdr:spPr>
        <a:xfrm>
          <a:off x="6811435" y="15117240"/>
          <a:ext cx="1316307" cy="626520"/>
        </a:xfrm>
        <a:prstGeom prst="roundRect">
          <a:avLst/>
        </a:prstGeom>
        <a:solidFill>
          <a:srgbClr val="621132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  <a:softEdge rad="635000"/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 baseline="0">
              <a:latin typeface="Soberana Sans Light" panose="02000000000000000000" pitchFamily="50" charset="0"/>
            </a:rPr>
            <a:t>Cuadro</a:t>
          </a:r>
        </a:p>
        <a:p>
          <a:pPr algn="ctr"/>
          <a:r>
            <a:rPr lang="es-MX" sz="1200" b="1" baseline="0">
              <a:latin typeface="Soberana Sans Light" panose="02000000000000000000" pitchFamily="50" charset="0"/>
            </a:rPr>
            <a:t>Valores</a:t>
          </a:r>
        </a:p>
      </xdr:txBody>
    </xdr:sp>
    <xdr:clientData/>
  </xdr:twoCellAnchor>
  <xdr:twoCellAnchor>
    <xdr:from>
      <xdr:col>0</xdr:col>
      <xdr:colOff>150071</xdr:colOff>
      <xdr:row>30</xdr:row>
      <xdr:rowOff>133788</xdr:rowOff>
    </xdr:from>
    <xdr:to>
      <xdr:col>7</xdr:col>
      <xdr:colOff>372322</xdr:colOff>
      <xdr:row>51</xdr:row>
      <xdr:rowOff>91454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769198</xdr:colOff>
      <xdr:row>30</xdr:row>
      <xdr:rowOff>106255</xdr:rowOff>
    </xdr:from>
    <xdr:to>
      <xdr:col>14</xdr:col>
      <xdr:colOff>464399</xdr:colOff>
      <xdr:row>51</xdr:row>
      <xdr:rowOff>74505</xdr:rowOff>
    </xdr:to>
    <xdr:graphicFrame macro="">
      <xdr:nvGraphicFramePr>
        <xdr:cNvPr id="13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209550</xdr:colOff>
      <xdr:row>77</xdr:row>
      <xdr:rowOff>38100</xdr:rowOff>
    </xdr:from>
    <xdr:to>
      <xdr:col>11</xdr:col>
      <xdr:colOff>298451</xdr:colOff>
      <xdr:row>97</xdr:row>
      <xdr:rowOff>176741</xdr:rowOff>
    </xdr:to>
    <xdr:graphicFrame macro="">
      <xdr:nvGraphicFramePr>
        <xdr:cNvPr id="14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0</xdr:col>
      <xdr:colOff>0</xdr:colOff>
      <xdr:row>0</xdr:row>
      <xdr:rowOff>28575</xdr:rowOff>
    </xdr:from>
    <xdr:to>
      <xdr:col>3</xdr:col>
      <xdr:colOff>400050</xdr:colOff>
      <xdr:row>4</xdr:row>
      <xdr:rowOff>171450</xdr:rowOff>
    </xdr:to>
    <xdr:pic>
      <xdr:nvPicPr>
        <xdr:cNvPr id="15" name="Imagen 14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2743200" cy="1057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3962400</xdr:colOff>
      <xdr:row>81</xdr:row>
      <xdr:rowOff>15872</xdr:rowOff>
    </xdr:from>
    <xdr:to>
      <xdr:col>2</xdr:col>
      <xdr:colOff>487632</xdr:colOff>
      <xdr:row>84</xdr:row>
      <xdr:rowOff>42317</xdr:rowOff>
    </xdr:to>
    <xdr:sp macro="" textlink="">
      <xdr:nvSpPr>
        <xdr:cNvPr id="9" name="Rectángulo redondeado 8">
          <a:hlinkClick xmlns:r="http://schemas.openxmlformats.org/officeDocument/2006/relationships" r:id="rId1"/>
        </xdr:cNvPr>
        <xdr:cNvSpPr/>
      </xdr:nvSpPr>
      <xdr:spPr>
        <a:xfrm>
          <a:off x="4076700" y="16017872"/>
          <a:ext cx="1316307" cy="626520"/>
        </a:xfrm>
        <a:prstGeom prst="roundRect">
          <a:avLst/>
        </a:prstGeom>
        <a:solidFill>
          <a:srgbClr val="4E232E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  <a:softEdge rad="635000"/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 baseline="0">
              <a:latin typeface="Soberana Sans Light" panose="02000000000000000000" pitchFamily="50" charset="0"/>
            </a:rPr>
            <a:t>Fuentes de Información</a:t>
          </a:r>
        </a:p>
      </xdr:txBody>
    </xdr:sp>
    <xdr:clientData/>
  </xdr:twoCellAnchor>
  <xdr:twoCellAnchor>
    <xdr:from>
      <xdr:col>2</xdr:col>
      <xdr:colOff>782105</xdr:colOff>
      <xdr:row>81</xdr:row>
      <xdr:rowOff>9529</xdr:rowOff>
    </xdr:from>
    <xdr:to>
      <xdr:col>4</xdr:col>
      <xdr:colOff>250562</xdr:colOff>
      <xdr:row>84</xdr:row>
      <xdr:rowOff>35974</xdr:rowOff>
    </xdr:to>
    <xdr:sp macro="" textlink="">
      <xdr:nvSpPr>
        <xdr:cNvPr id="10" name="Rectángulo redondeado 9">
          <a:hlinkClick xmlns:r="http://schemas.openxmlformats.org/officeDocument/2006/relationships" r:id="rId2"/>
        </xdr:cNvPr>
        <xdr:cNvSpPr/>
      </xdr:nvSpPr>
      <xdr:spPr>
        <a:xfrm>
          <a:off x="5687480" y="16011529"/>
          <a:ext cx="1316307" cy="626520"/>
        </a:xfrm>
        <a:prstGeom prst="roundRect">
          <a:avLst/>
        </a:prstGeom>
        <a:solidFill>
          <a:srgbClr val="4E232E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  <a:softEdge rad="635000"/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 baseline="0">
              <a:latin typeface="Soberana Sans Light" panose="02000000000000000000" pitchFamily="50" charset="0"/>
            </a:rPr>
            <a:t>Glosario de términos</a:t>
          </a:r>
        </a:p>
      </xdr:txBody>
    </xdr:sp>
    <xdr:clientData/>
  </xdr:twoCellAnchor>
  <xdr:twoCellAnchor>
    <xdr:from>
      <xdr:col>8</xdr:col>
      <xdr:colOff>94179</xdr:colOff>
      <xdr:row>81</xdr:row>
      <xdr:rowOff>24345</xdr:rowOff>
    </xdr:from>
    <xdr:to>
      <xdr:col>9</xdr:col>
      <xdr:colOff>498474</xdr:colOff>
      <xdr:row>84</xdr:row>
      <xdr:rowOff>50790</xdr:rowOff>
    </xdr:to>
    <xdr:sp macro="" textlink="">
      <xdr:nvSpPr>
        <xdr:cNvPr id="11" name="Rectángulo redondeado 10">
          <a:hlinkClick xmlns:r="http://schemas.openxmlformats.org/officeDocument/2006/relationships" r:id="rId3"/>
        </xdr:cNvPr>
        <xdr:cNvSpPr/>
      </xdr:nvSpPr>
      <xdr:spPr>
        <a:xfrm>
          <a:off x="10543104" y="16026345"/>
          <a:ext cx="1328220" cy="626520"/>
        </a:xfrm>
        <a:prstGeom prst="roundRect">
          <a:avLst/>
        </a:prstGeom>
        <a:solidFill>
          <a:srgbClr val="4E232E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  <a:softEdge rad="635000"/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 baseline="0">
              <a:latin typeface="Soberana Sans Light" panose="02000000000000000000" pitchFamily="50" charset="0"/>
            </a:rPr>
            <a:t>Ficha Técnica</a:t>
          </a:r>
        </a:p>
      </xdr:txBody>
    </xdr:sp>
    <xdr:clientData/>
  </xdr:twoCellAnchor>
  <xdr:twoCellAnchor>
    <xdr:from>
      <xdr:col>4</xdr:col>
      <xdr:colOff>609596</xdr:colOff>
      <xdr:row>81</xdr:row>
      <xdr:rowOff>9525</xdr:rowOff>
    </xdr:from>
    <xdr:to>
      <xdr:col>6</xdr:col>
      <xdr:colOff>78053</xdr:colOff>
      <xdr:row>84</xdr:row>
      <xdr:rowOff>35970</xdr:rowOff>
    </xdr:to>
    <xdr:sp macro="" textlink="">
      <xdr:nvSpPr>
        <xdr:cNvPr id="12" name="Rectángulo redondeado 11">
          <a:hlinkClick xmlns:r="http://schemas.openxmlformats.org/officeDocument/2006/relationships" r:id="rId4"/>
        </xdr:cNvPr>
        <xdr:cNvSpPr/>
      </xdr:nvSpPr>
      <xdr:spPr>
        <a:xfrm>
          <a:off x="7362821" y="16011525"/>
          <a:ext cx="1316307" cy="626520"/>
        </a:xfrm>
        <a:prstGeom prst="roundRect">
          <a:avLst/>
        </a:prstGeom>
        <a:solidFill>
          <a:srgbClr val="4E232E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  <a:softEdge rad="635000"/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 baseline="0">
              <a:latin typeface="Soberana Sans Light" panose="02000000000000000000" pitchFamily="50" charset="0"/>
            </a:rPr>
            <a:t>Gráficos</a:t>
          </a:r>
        </a:p>
      </xdr:txBody>
    </xdr:sp>
    <xdr:clientData/>
  </xdr:twoCellAnchor>
  <xdr:twoCellAnchor>
    <xdr:from>
      <xdr:col>6</xdr:col>
      <xdr:colOff>360877</xdr:colOff>
      <xdr:row>81</xdr:row>
      <xdr:rowOff>24348</xdr:rowOff>
    </xdr:from>
    <xdr:to>
      <xdr:col>7</xdr:col>
      <xdr:colOff>753259</xdr:colOff>
      <xdr:row>84</xdr:row>
      <xdr:rowOff>50793</xdr:rowOff>
    </xdr:to>
    <xdr:sp macro="" textlink="">
      <xdr:nvSpPr>
        <xdr:cNvPr id="13" name="Rectángulo redondeado 12">
          <a:hlinkClick xmlns:r="http://schemas.openxmlformats.org/officeDocument/2006/relationships" r:id="rId5"/>
        </xdr:cNvPr>
        <xdr:cNvSpPr/>
      </xdr:nvSpPr>
      <xdr:spPr>
        <a:xfrm>
          <a:off x="8961952" y="16026348"/>
          <a:ext cx="1316307" cy="626520"/>
        </a:xfrm>
        <a:prstGeom prst="roundRect">
          <a:avLst/>
        </a:prstGeom>
        <a:solidFill>
          <a:srgbClr val="4E232E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  <a:softEdge rad="635000"/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 baseline="0">
              <a:latin typeface="Soberana Sans Light" panose="02000000000000000000" pitchFamily="50" charset="0"/>
            </a:rPr>
            <a:t>Cuadro</a:t>
          </a:r>
        </a:p>
        <a:p>
          <a:pPr algn="ctr"/>
          <a:r>
            <a:rPr lang="es-MX" sz="1200" b="1" baseline="0">
              <a:latin typeface="Soberana Sans Light" panose="02000000000000000000" pitchFamily="50" charset="0"/>
            </a:rPr>
            <a:t>Indicadores</a:t>
          </a:r>
        </a:p>
      </xdr:txBody>
    </xdr:sp>
    <xdr:clientData/>
  </xdr:twoCellAnchor>
  <xdr:twoCellAnchor editAs="oneCell">
    <xdr:from>
      <xdr:col>0</xdr:col>
      <xdr:colOff>45494</xdr:colOff>
      <xdr:row>0</xdr:row>
      <xdr:rowOff>45493</xdr:rowOff>
    </xdr:from>
    <xdr:to>
      <xdr:col>1</xdr:col>
      <xdr:colOff>3150360</xdr:colOff>
      <xdr:row>6</xdr:row>
      <xdr:rowOff>159225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94" y="45493"/>
          <a:ext cx="3218597" cy="1296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1971675</xdr:colOff>
      <xdr:row>63</xdr:row>
      <xdr:rowOff>101597</xdr:rowOff>
    </xdr:from>
    <xdr:to>
      <xdr:col>3</xdr:col>
      <xdr:colOff>449532</xdr:colOff>
      <xdr:row>66</xdr:row>
      <xdr:rowOff>128042</xdr:rowOff>
    </xdr:to>
    <xdr:sp macro="" textlink="">
      <xdr:nvSpPr>
        <xdr:cNvPr id="17" name="Rectángulo redondeado 16">
          <a:hlinkClick xmlns:r="http://schemas.openxmlformats.org/officeDocument/2006/relationships" r:id="rId1"/>
        </xdr:cNvPr>
        <xdr:cNvSpPr/>
      </xdr:nvSpPr>
      <xdr:spPr>
        <a:xfrm>
          <a:off x="2085975" y="16770347"/>
          <a:ext cx="1773507" cy="626520"/>
        </a:xfrm>
        <a:prstGeom prst="roundRect">
          <a:avLst/>
        </a:prstGeom>
        <a:solidFill>
          <a:srgbClr val="4E232E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  <a:softEdge rad="635000"/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 baseline="0">
              <a:latin typeface="Soberana Sans Light" panose="02000000000000000000" pitchFamily="50" charset="0"/>
            </a:rPr>
            <a:t>Fuentes de Información</a:t>
          </a:r>
        </a:p>
      </xdr:txBody>
    </xdr:sp>
    <xdr:clientData/>
  </xdr:twoCellAnchor>
  <xdr:twoCellAnchor>
    <xdr:from>
      <xdr:col>3</xdr:col>
      <xdr:colOff>744005</xdr:colOff>
      <xdr:row>63</xdr:row>
      <xdr:rowOff>95254</xdr:rowOff>
    </xdr:from>
    <xdr:to>
      <xdr:col>5</xdr:col>
      <xdr:colOff>536312</xdr:colOff>
      <xdr:row>66</xdr:row>
      <xdr:rowOff>121699</xdr:rowOff>
    </xdr:to>
    <xdr:sp macro="" textlink="">
      <xdr:nvSpPr>
        <xdr:cNvPr id="18" name="Rectángulo redondeado 17">
          <a:hlinkClick xmlns:r="http://schemas.openxmlformats.org/officeDocument/2006/relationships" r:id="rId2"/>
        </xdr:cNvPr>
        <xdr:cNvSpPr/>
      </xdr:nvSpPr>
      <xdr:spPr>
        <a:xfrm>
          <a:off x="4153955" y="16764004"/>
          <a:ext cx="1316307" cy="626520"/>
        </a:xfrm>
        <a:prstGeom prst="roundRect">
          <a:avLst/>
        </a:prstGeom>
        <a:solidFill>
          <a:srgbClr val="4E232E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  <a:softEdge rad="635000"/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 baseline="0">
              <a:latin typeface="Soberana Sans Light" panose="02000000000000000000" pitchFamily="50" charset="0"/>
            </a:rPr>
            <a:t>Gráficos</a:t>
          </a:r>
        </a:p>
      </xdr:txBody>
    </xdr:sp>
    <xdr:clientData/>
  </xdr:twoCellAnchor>
  <xdr:twoCellAnchor>
    <xdr:from>
      <xdr:col>10</xdr:col>
      <xdr:colOff>265629</xdr:colOff>
      <xdr:row>63</xdr:row>
      <xdr:rowOff>110070</xdr:rowOff>
    </xdr:from>
    <xdr:to>
      <xdr:col>12</xdr:col>
      <xdr:colOff>69849</xdr:colOff>
      <xdr:row>66</xdr:row>
      <xdr:rowOff>136515</xdr:rowOff>
    </xdr:to>
    <xdr:sp macro="" textlink="">
      <xdr:nvSpPr>
        <xdr:cNvPr id="19" name="Rectángulo redondeado 18">
          <a:hlinkClick xmlns:r="http://schemas.openxmlformats.org/officeDocument/2006/relationships" r:id="rId3"/>
        </xdr:cNvPr>
        <xdr:cNvSpPr/>
      </xdr:nvSpPr>
      <xdr:spPr>
        <a:xfrm>
          <a:off x="9009579" y="16778820"/>
          <a:ext cx="1328220" cy="626520"/>
        </a:xfrm>
        <a:prstGeom prst="roundRect">
          <a:avLst/>
        </a:prstGeom>
        <a:solidFill>
          <a:srgbClr val="4E232E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  <a:softEdge rad="635000"/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 baseline="0">
              <a:latin typeface="Soberana Sans Light" panose="02000000000000000000" pitchFamily="50" charset="0"/>
            </a:rPr>
            <a:t>Ficha Técnica</a:t>
          </a:r>
        </a:p>
      </xdr:txBody>
    </xdr:sp>
    <xdr:clientData/>
  </xdr:twoCellAnchor>
  <xdr:twoCellAnchor>
    <xdr:from>
      <xdr:col>6</xdr:col>
      <xdr:colOff>133346</xdr:colOff>
      <xdr:row>63</xdr:row>
      <xdr:rowOff>95250</xdr:rowOff>
    </xdr:from>
    <xdr:to>
      <xdr:col>7</xdr:col>
      <xdr:colOff>687653</xdr:colOff>
      <xdr:row>66</xdr:row>
      <xdr:rowOff>121695</xdr:rowOff>
    </xdr:to>
    <xdr:sp macro="" textlink="">
      <xdr:nvSpPr>
        <xdr:cNvPr id="20" name="Rectángulo redondeado 19">
          <a:hlinkClick xmlns:r="http://schemas.openxmlformats.org/officeDocument/2006/relationships" r:id="rId4"/>
        </xdr:cNvPr>
        <xdr:cNvSpPr/>
      </xdr:nvSpPr>
      <xdr:spPr>
        <a:xfrm>
          <a:off x="5829296" y="16764000"/>
          <a:ext cx="1316307" cy="626520"/>
        </a:xfrm>
        <a:prstGeom prst="roundRect">
          <a:avLst/>
        </a:prstGeom>
        <a:solidFill>
          <a:srgbClr val="4E232E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  <a:softEdge rad="635000"/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 baseline="0">
              <a:latin typeface="Soberana Sans Light" panose="02000000000000000000" pitchFamily="50" charset="0"/>
            </a:rPr>
            <a:t>Cuadro Indicadores</a:t>
          </a:r>
        </a:p>
      </xdr:txBody>
    </xdr:sp>
    <xdr:clientData/>
  </xdr:twoCellAnchor>
  <xdr:twoCellAnchor>
    <xdr:from>
      <xdr:col>8</xdr:col>
      <xdr:colOff>208477</xdr:colOff>
      <xdr:row>63</xdr:row>
      <xdr:rowOff>110073</xdr:rowOff>
    </xdr:from>
    <xdr:to>
      <xdr:col>10</xdr:col>
      <xdr:colOff>784</xdr:colOff>
      <xdr:row>66</xdr:row>
      <xdr:rowOff>136518</xdr:rowOff>
    </xdr:to>
    <xdr:sp macro="" textlink="">
      <xdr:nvSpPr>
        <xdr:cNvPr id="21" name="Rectángulo redondeado 20">
          <a:hlinkClick xmlns:r="http://schemas.openxmlformats.org/officeDocument/2006/relationships" r:id="rId5"/>
        </xdr:cNvPr>
        <xdr:cNvSpPr/>
      </xdr:nvSpPr>
      <xdr:spPr>
        <a:xfrm>
          <a:off x="7428427" y="16778823"/>
          <a:ext cx="1316307" cy="626520"/>
        </a:xfrm>
        <a:prstGeom prst="roundRect">
          <a:avLst/>
        </a:prstGeom>
        <a:solidFill>
          <a:srgbClr val="4E232E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  <a:softEdge rad="635000"/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 baseline="0">
              <a:latin typeface="Soberana Sans Light" panose="02000000000000000000" pitchFamily="50" charset="0"/>
            </a:rPr>
            <a:t>Cuadro</a:t>
          </a:r>
        </a:p>
        <a:p>
          <a:pPr algn="ctr"/>
          <a:r>
            <a:rPr lang="es-MX" sz="1200" b="1" baseline="0">
              <a:latin typeface="Soberana Sans Light" panose="02000000000000000000" pitchFamily="50" charset="0"/>
            </a:rPr>
            <a:t>Valores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60960</xdr:colOff>
      <xdr:row>6</xdr:row>
      <xdr:rowOff>182880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566160" cy="1371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19054</xdr:colOff>
      <xdr:row>34</xdr:row>
      <xdr:rowOff>152399</xdr:rowOff>
    </xdr:from>
    <xdr:to>
      <xdr:col>6</xdr:col>
      <xdr:colOff>752479</xdr:colOff>
      <xdr:row>36</xdr:row>
      <xdr:rowOff>23810</xdr:rowOff>
    </xdr:to>
    <xdr:sp macro="" textlink="">
      <xdr:nvSpPr>
        <xdr:cNvPr id="55" name="Abrir llave 54"/>
        <xdr:cNvSpPr/>
      </xdr:nvSpPr>
      <xdr:spPr>
        <a:xfrm rot="16200000">
          <a:off x="2574136" y="6579392"/>
          <a:ext cx="252411" cy="3933825"/>
        </a:xfrm>
        <a:prstGeom prst="leftBrace">
          <a:avLst>
            <a:gd name="adj1" fmla="val 51190"/>
            <a:gd name="adj2" fmla="val 50000"/>
          </a:avLst>
        </a:prstGeom>
        <a:ln>
          <a:solidFill>
            <a:srgbClr val="0066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114301</xdr:colOff>
      <xdr:row>56</xdr:row>
      <xdr:rowOff>159800</xdr:rowOff>
    </xdr:from>
    <xdr:to>
      <xdr:col>4</xdr:col>
      <xdr:colOff>630508</xdr:colOff>
      <xdr:row>60</xdr:row>
      <xdr:rowOff>3154</xdr:rowOff>
    </xdr:to>
    <xdr:sp macro="" textlink="">
      <xdr:nvSpPr>
        <xdr:cNvPr id="56" name="Rectángulo redondeado 55">
          <a:hlinkClick xmlns:r="http://schemas.openxmlformats.org/officeDocument/2006/relationships" r:id="rId1"/>
        </xdr:cNvPr>
        <xdr:cNvSpPr/>
      </xdr:nvSpPr>
      <xdr:spPr>
        <a:xfrm>
          <a:off x="1035051" y="9769467"/>
          <a:ext cx="1320540" cy="647687"/>
        </a:xfrm>
        <a:prstGeom prst="roundRect">
          <a:avLst/>
        </a:prstGeom>
        <a:solidFill>
          <a:srgbClr val="4E232E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  <a:softEdge rad="635000"/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 baseline="0">
              <a:latin typeface="Soberana Sans Light" panose="02000000000000000000" pitchFamily="50" charset="0"/>
            </a:rPr>
            <a:t>Gráficos</a:t>
          </a:r>
        </a:p>
      </xdr:txBody>
    </xdr:sp>
    <xdr:clientData/>
  </xdr:twoCellAnchor>
  <xdr:twoCellAnchor>
    <xdr:from>
      <xdr:col>5</xdr:col>
      <xdr:colOff>124881</xdr:colOff>
      <xdr:row>56</xdr:row>
      <xdr:rowOff>153457</xdr:rowOff>
    </xdr:from>
    <xdr:to>
      <xdr:col>6</xdr:col>
      <xdr:colOff>641088</xdr:colOff>
      <xdr:row>59</xdr:row>
      <xdr:rowOff>197894</xdr:rowOff>
    </xdr:to>
    <xdr:sp macro="" textlink="">
      <xdr:nvSpPr>
        <xdr:cNvPr id="57" name="Rectángulo redondeado 56">
          <a:hlinkClick xmlns:r="http://schemas.openxmlformats.org/officeDocument/2006/relationships" r:id="rId2"/>
        </xdr:cNvPr>
        <xdr:cNvSpPr/>
      </xdr:nvSpPr>
      <xdr:spPr>
        <a:xfrm>
          <a:off x="2654298" y="9763124"/>
          <a:ext cx="1320540" cy="647687"/>
        </a:xfrm>
        <a:prstGeom prst="roundRect">
          <a:avLst/>
        </a:prstGeom>
        <a:solidFill>
          <a:srgbClr val="4E232E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  <a:softEdge rad="635000"/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 baseline="0">
              <a:latin typeface="Soberana Sans Light" panose="02000000000000000000" pitchFamily="50" charset="0"/>
            </a:rPr>
            <a:t>Glosario de términos</a:t>
          </a:r>
        </a:p>
      </xdr:txBody>
    </xdr:sp>
    <xdr:clientData/>
  </xdr:twoCellAnchor>
  <xdr:twoCellAnchor>
    <xdr:from>
      <xdr:col>11</xdr:col>
      <xdr:colOff>179905</xdr:colOff>
      <xdr:row>56</xdr:row>
      <xdr:rowOff>157691</xdr:rowOff>
    </xdr:from>
    <xdr:to>
      <xdr:col>12</xdr:col>
      <xdr:colOff>714375</xdr:colOff>
      <xdr:row>59</xdr:row>
      <xdr:rowOff>180961</xdr:rowOff>
    </xdr:to>
    <xdr:sp macro="" textlink="">
      <xdr:nvSpPr>
        <xdr:cNvPr id="58" name="Rectángulo redondeado 57">
          <a:hlinkClick xmlns:r="http://schemas.openxmlformats.org/officeDocument/2006/relationships" r:id="rId3"/>
        </xdr:cNvPr>
        <xdr:cNvSpPr/>
      </xdr:nvSpPr>
      <xdr:spPr>
        <a:xfrm>
          <a:off x="7535322" y="9767358"/>
          <a:ext cx="1338803" cy="626520"/>
        </a:xfrm>
        <a:prstGeom prst="roundRect">
          <a:avLst/>
        </a:prstGeom>
        <a:solidFill>
          <a:srgbClr val="4E232E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  <a:softEdge rad="635000"/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 baseline="0">
              <a:latin typeface="Soberana Sans Light" panose="02000000000000000000" pitchFamily="50" charset="0"/>
            </a:rPr>
            <a:t>Ficha Técnica</a:t>
          </a:r>
        </a:p>
      </xdr:txBody>
    </xdr:sp>
    <xdr:clientData/>
  </xdr:twoCellAnchor>
  <xdr:twoCellAnchor>
    <xdr:from>
      <xdr:col>7</xdr:col>
      <xdr:colOff>200022</xdr:colOff>
      <xdr:row>56</xdr:row>
      <xdr:rowOff>174622</xdr:rowOff>
    </xdr:from>
    <xdr:to>
      <xdr:col>8</xdr:col>
      <xdr:colOff>716229</xdr:colOff>
      <xdr:row>59</xdr:row>
      <xdr:rowOff>197892</xdr:rowOff>
    </xdr:to>
    <xdr:sp macro="" textlink="">
      <xdr:nvSpPr>
        <xdr:cNvPr id="59" name="Rectángulo redondeado 58">
          <a:hlinkClick xmlns:r="http://schemas.openxmlformats.org/officeDocument/2006/relationships" r:id="rId4"/>
        </xdr:cNvPr>
        <xdr:cNvSpPr/>
      </xdr:nvSpPr>
      <xdr:spPr>
        <a:xfrm>
          <a:off x="4338105" y="9784289"/>
          <a:ext cx="1320541" cy="626520"/>
        </a:xfrm>
        <a:prstGeom prst="roundRect">
          <a:avLst/>
        </a:prstGeom>
        <a:solidFill>
          <a:srgbClr val="4E232E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  <a:softEdge rad="635000"/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 baseline="0">
              <a:latin typeface="Soberana Sans Light" panose="02000000000000000000" pitchFamily="50" charset="0"/>
            </a:rPr>
            <a:t>Cuadro Indicadores</a:t>
          </a:r>
        </a:p>
      </xdr:txBody>
    </xdr:sp>
    <xdr:clientData/>
  </xdr:twoCellAnchor>
  <xdr:twoCellAnchor>
    <xdr:from>
      <xdr:col>9</xdr:col>
      <xdr:colOff>198953</xdr:colOff>
      <xdr:row>56</xdr:row>
      <xdr:rowOff>157694</xdr:rowOff>
    </xdr:from>
    <xdr:to>
      <xdr:col>10</xdr:col>
      <xdr:colOff>715160</xdr:colOff>
      <xdr:row>59</xdr:row>
      <xdr:rowOff>180964</xdr:rowOff>
    </xdr:to>
    <xdr:sp macro="" textlink="">
      <xdr:nvSpPr>
        <xdr:cNvPr id="60" name="Rectángulo redondeado 59">
          <a:hlinkClick xmlns:r="http://schemas.openxmlformats.org/officeDocument/2006/relationships" r:id="rId5"/>
        </xdr:cNvPr>
        <xdr:cNvSpPr/>
      </xdr:nvSpPr>
      <xdr:spPr>
        <a:xfrm>
          <a:off x="5945703" y="9767361"/>
          <a:ext cx="1320540" cy="626520"/>
        </a:xfrm>
        <a:prstGeom prst="roundRect">
          <a:avLst/>
        </a:prstGeom>
        <a:solidFill>
          <a:srgbClr val="4E232E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  <a:softEdge rad="635000"/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 baseline="0">
              <a:latin typeface="Soberana Sans Light" panose="02000000000000000000" pitchFamily="50" charset="0"/>
            </a:rPr>
            <a:t>Cuadro</a:t>
          </a:r>
        </a:p>
        <a:p>
          <a:pPr algn="ctr"/>
          <a:r>
            <a:rPr lang="es-MX" sz="1200" b="1" baseline="0">
              <a:latin typeface="Soberana Sans Light" panose="02000000000000000000" pitchFamily="50" charset="0"/>
            </a:rPr>
            <a:t>Valores</a:t>
          </a:r>
        </a:p>
      </xdr:txBody>
    </xdr:sp>
    <xdr:clientData/>
  </xdr:twoCellAnchor>
  <xdr:twoCellAnchor>
    <xdr:from>
      <xdr:col>9</xdr:col>
      <xdr:colOff>20110</xdr:colOff>
      <xdr:row>22</xdr:row>
      <xdr:rowOff>138641</xdr:rowOff>
    </xdr:from>
    <xdr:to>
      <xdr:col>13</xdr:col>
      <xdr:colOff>753535</xdr:colOff>
      <xdr:row>24</xdr:row>
      <xdr:rowOff>10052</xdr:rowOff>
    </xdr:to>
    <xdr:sp macro="" textlink="">
      <xdr:nvSpPr>
        <xdr:cNvPr id="10" name="Abrir llave 9"/>
        <xdr:cNvSpPr/>
      </xdr:nvSpPr>
      <xdr:spPr>
        <a:xfrm rot="16200000">
          <a:off x="8175892" y="4260584"/>
          <a:ext cx="252411" cy="3933825"/>
        </a:xfrm>
        <a:prstGeom prst="leftBrace">
          <a:avLst>
            <a:gd name="adj1" fmla="val 51190"/>
            <a:gd name="adj2" fmla="val 50000"/>
          </a:avLst>
        </a:prstGeom>
        <a:ln>
          <a:solidFill>
            <a:srgbClr val="62113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6</xdr:col>
      <xdr:colOff>1496</xdr:colOff>
      <xdr:row>7</xdr:row>
      <xdr:rowOff>169334</xdr:rowOff>
    </xdr:to>
    <xdr:pic>
      <xdr:nvPicPr>
        <xdr:cNvPr id="11" name="Imagen 10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99060"/>
          <a:ext cx="3910556" cy="16171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1238250</xdr:colOff>
      <xdr:row>21</xdr:row>
      <xdr:rowOff>175680</xdr:rowOff>
    </xdr:from>
    <xdr:to>
      <xdr:col>3</xdr:col>
      <xdr:colOff>2558790</xdr:colOff>
      <xdr:row>25</xdr:row>
      <xdr:rowOff>61367</xdr:rowOff>
    </xdr:to>
    <xdr:sp macro="" textlink="">
      <xdr:nvSpPr>
        <xdr:cNvPr id="4" name="Rectángulo redondeado 3">
          <a:hlinkClick xmlns:r="http://schemas.openxmlformats.org/officeDocument/2006/relationships" r:id="rId1"/>
        </xdr:cNvPr>
        <xdr:cNvSpPr/>
      </xdr:nvSpPr>
      <xdr:spPr>
        <a:xfrm>
          <a:off x="5143500" y="12960347"/>
          <a:ext cx="1320540" cy="647687"/>
        </a:xfrm>
        <a:prstGeom prst="roundRect">
          <a:avLst/>
        </a:prstGeom>
        <a:solidFill>
          <a:srgbClr val="4E232E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  <a:softEdge rad="635000"/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 baseline="0">
              <a:latin typeface="Soberana Sans Light" panose="02000000000000000000" pitchFamily="50" charset="0"/>
            </a:rPr>
            <a:t>Gráficos</a:t>
          </a:r>
        </a:p>
      </xdr:txBody>
    </xdr:sp>
    <xdr:clientData/>
  </xdr:twoCellAnchor>
  <xdr:twoCellAnchor>
    <xdr:from>
      <xdr:col>3</xdr:col>
      <xdr:colOff>2857497</xdr:colOff>
      <xdr:row>21</xdr:row>
      <xdr:rowOff>169337</xdr:rowOff>
    </xdr:from>
    <xdr:to>
      <xdr:col>4</xdr:col>
      <xdr:colOff>156370</xdr:colOff>
      <xdr:row>25</xdr:row>
      <xdr:rowOff>55024</xdr:rowOff>
    </xdr:to>
    <xdr:sp macro="" textlink="">
      <xdr:nvSpPr>
        <xdr:cNvPr id="5" name="Rectángulo redondeado 4">
          <a:hlinkClick xmlns:r="http://schemas.openxmlformats.org/officeDocument/2006/relationships" r:id="rId2"/>
        </xdr:cNvPr>
        <xdr:cNvSpPr/>
      </xdr:nvSpPr>
      <xdr:spPr>
        <a:xfrm>
          <a:off x="6762747" y="12954004"/>
          <a:ext cx="1320540" cy="647687"/>
        </a:xfrm>
        <a:prstGeom prst="roundRect">
          <a:avLst/>
        </a:prstGeom>
        <a:solidFill>
          <a:srgbClr val="4E232E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  <a:softEdge rad="635000"/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 baseline="0">
              <a:latin typeface="Soberana Sans Light" panose="02000000000000000000" pitchFamily="50" charset="0"/>
            </a:rPr>
            <a:t>Glosario de términos</a:t>
          </a:r>
        </a:p>
      </xdr:txBody>
    </xdr:sp>
    <xdr:clientData/>
  </xdr:twoCellAnchor>
  <xdr:twoCellAnchor>
    <xdr:from>
      <xdr:col>6</xdr:col>
      <xdr:colOff>203188</xdr:colOff>
      <xdr:row>21</xdr:row>
      <xdr:rowOff>173569</xdr:rowOff>
    </xdr:from>
    <xdr:to>
      <xdr:col>6</xdr:col>
      <xdr:colOff>1541991</xdr:colOff>
      <xdr:row>25</xdr:row>
      <xdr:rowOff>38089</xdr:rowOff>
    </xdr:to>
    <xdr:sp macro="" textlink="">
      <xdr:nvSpPr>
        <xdr:cNvPr id="6" name="Rectángulo redondeado 5">
          <a:hlinkClick xmlns:r="http://schemas.openxmlformats.org/officeDocument/2006/relationships" r:id="rId3"/>
        </xdr:cNvPr>
        <xdr:cNvSpPr/>
      </xdr:nvSpPr>
      <xdr:spPr>
        <a:xfrm>
          <a:off x="11643771" y="12958236"/>
          <a:ext cx="1338803" cy="626520"/>
        </a:xfrm>
        <a:prstGeom prst="roundRect">
          <a:avLst/>
        </a:prstGeom>
        <a:solidFill>
          <a:srgbClr val="4E232E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  <a:softEdge rad="635000"/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 baseline="0">
              <a:latin typeface="Soberana Sans Light" panose="02000000000000000000" pitchFamily="50" charset="0"/>
            </a:rPr>
            <a:t>Fuentes de Información</a:t>
          </a:r>
        </a:p>
      </xdr:txBody>
    </xdr:sp>
    <xdr:clientData/>
  </xdr:twoCellAnchor>
  <xdr:twoCellAnchor>
    <xdr:from>
      <xdr:col>4</xdr:col>
      <xdr:colOff>519637</xdr:colOff>
      <xdr:row>21</xdr:row>
      <xdr:rowOff>158749</xdr:rowOff>
    </xdr:from>
    <xdr:to>
      <xdr:col>5</xdr:col>
      <xdr:colOff>83345</xdr:colOff>
      <xdr:row>25</xdr:row>
      <xdr:rowOff>23269</xdr:rowOff>
    </xdr:to>
    <xdr:sp macro="" textlink="">
      <xdr:nvSpPr>
        <xdr:cNvPr id="7" name="Rectángulo redondeado 6">
          <a:hlinkClick xmlns:r="http://schemas.openxmlformats.org/officeDocument/2006/relationships" r:id="rId4"/>
        </xdr:cNvPr>
        <xdr:cNvSpPr/>
      </xdr:nvSpPr>
      <xdr:spPr>
        <a:xfrm>
          <a:off x="8446554" y="12943416"/>
          <a:ext cx="1320541" cy="626520"/>
        </a:xfrm>
        <a:prstGeom prst="roundRect">
          <a:avLst/>
        </a:prstGeom>
        <a:solidFill>
          <a:srgbClr val="4E232E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  <a:softEdge rad="635000"/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 baseline="0">
              <a:latin typeface="Soberana Sans Light" panose="02000000000000000000" pitchFamily="50" charset="0"/>
            </a:rPr>
            <a:t>Cuadro Indicadores</a:t>
          </a:r>
        </a:p>
      </xdr:txBody>
    </xdr:sp>
    <xdr:clientData/>
  </xdr:twoCellAnchor>
  <xdr:twoCellAnchor>
    <xdr:from>
      <xdr:col>5</xdr:col>
      <xdr:colOff>370402</xdr:colOff>
      <xdr:row>21</xdr:row>
      <xdr:rowOff>173572</xdr:rowOff>
    </xdr:from>
    <xdr:to>
      <xdr:col>5</xdr:col>
      <xdr:colOff>1690942</xdr:colOff>
      <xdr:row>25</xdr:row>
      <xdr:rowOff>38092</xdr:rowOff>
    </xdr:to>
    <xdr:sp macro="" textlink="">
      <xdr:nvSpPr>
        <xdr:cNvPr id="8" name="Rectángulo redondeado 7">
          <a:hlinkClick xmlns:r="http://schemas.openxmlformats.org/officeDocument/2006/relationships" r:id="rId5"/>
        </xdr:cNvPr>
        <xdr:cNvSpPr/>
      </xdr:nvSpPr>
      <xdr:spPr>
        <a:xfrm>
          <a:off x="10054152" y="12958239"/>
          <a:ext cx="1320540" cy="626520"/>
        </a:xfrm>
        <a:prstGeom prst="roundRect">
          <a:avLst/>
        </a:prstGeom>
        <a:solidFill>
          <a:srgbClr val="4E232E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  <a:softEdge rad="635000"/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 baseline="0">
              <a:latin typeface="Soberana Sans Light" panose="02000000000000000000" pitchFamily="50" charset="0"/>
            </a:rPr>
            <a:t>Cuadro</a:t>
          </a:r>
        </a:p>
        <a:p>
          <a:pPr algn="ctr"/>
          <a:r>
            <a:rPr lang="es-MX" sz="1200" b="1" baseline="0">
              <a:latin typeface="Soberana Sans Light" panose="02000000000000000000" pitchFamily="50" charset="0"/>
            </a:rPr>
            <a:t>Valores</a:t>
          </a:r>
        </a:p>
      </xdr:txBody>
    </xdr:sp>
    <xdr:clientData/>
  </xdr:twoCellAnchor>
  <xdr:twoCellAnchor editAs="oneCell">
    <xdr:from>
      <xdr:col>0</xdr:col>
      <xdr:colOff>0</xdr:colOff>
      <xdr:row>0</xdr:row>
      <xdr:rowOff>84667</xdr:rowOff>
    </xdr:from>
    <xdr:to>
      <xdr:col>2</xdr:col>
      <xdr:colOff>1854200</xdr:colOff>
      <xdr:row>7</xdr:row>
      <xdr:rowOff>177801</xdr:rowOff>
    </xdr:to>
    <xdr:pic>
      <xdr:nvPicPr>
        <xdr:cNvPr id="9" name="Imagen 8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667"/>
          <a:ext cx="3920067" cy="16340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0.00191</cdr:x>
      <cdr:y>0.01345</cdr:y>
    </cdr:from>
    <cdr:to>
      <cdr:x>1</cdr:x>
      <cdr:y>0.11741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10592" y="52242"/>
          <a:ext cx="5535075" cy="4037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MX" sz="1050" b="1">
              <a:latin typeface="Soberana Sans Light" panose="02000000000000000000" pitchFamily="50" charset="0"/>
            </a:rPr>
            <a:t>Gasto Público en Salud para la PSSS</a:t>
          </a:r>
          <a:r>
            <a:rPr lang="es-MX" sz="1050" b="1" baseline="30000">
              <a:latin typeface="Soberana Sans Light" panose="02000000000000000000" pitchFamily="50" charset="0"/>
            </a:rPr>
            <a:t>1</a:t>
          </a:r>
          <a:r>
            <a:rPr lang="es-MX" sz="1050" b="1" baseline="0">
              <a:latin typeface="Soberana Sans Light" panose="02000000000000000000" pitchFamily="50" charset="0"/>
            </a:rPr>
            <a:t> </a:t>
          </a:r>
          <a:r>
            <a:rPr lang="es-MX" sz="1050" b="1">
              <a:latin typeface="Soberana Sans Light" panose="02000000000000000000" pitchFamily="50" charset="0"/>
            </a:rPr>
            <a:t>por Fuente de Financiamiento, 2017</a:t>
          </a:r>
        </a:p>
      </cdr:txBody>
    </cdr:sp>
  </cdr:relSizeAnchor>
  <cdr:relSizeAnchor xmlns:cdr="http://schemas.openxmlformats.org/drawingml/2006/chartDrawing">
    <cdr:from>
      <cdr:x>0.00153</cdr:x>
      <cdr:y>0.92916</cdr:y>
    </cdr:from>
    <cdr:to>
      <cdr:x>1</cdr:x>
      <cdr:y>0.99588</cdr:y>
    </cdr:to>
    <cdr:sp macro="" textlink="">
      <cdr:nvSpPr>
        <cdr:cNvPr id="3" name="CuadroTexto 1"/>
        <cdr:cNvSpPr txBox="1"/>
      </cdr:nvSpPr>
      <cdr:spPr>
        <a:xfrm xmlns:a="http://schemas.openxmlformats.org/drawingml/2006/main">
          <a:off x="8485" y="3608931"/>
          <a:ext cx="5537182" cy="2591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s-MX" sz="800" b="0" baseline="30000">
              <a:solidFill>
                <a:sysClr val="windowText" lastClr="000000"/>
              </a:solidFill>
              <a:latin typeface="Soberana Sans Light" panose="02000000000000000000" pitchFamily="50" charset="0"/>
            </a:rPr>
            <a:t>1</a:t>
          </a:r>
          <a:r>
            <a:rPr lang="es-MX" sz="800" b="0" baseline="0">
              <a:solidFill>
                <a:sysClr val="windowText" lastClr="000000"/>
              </a:solidFill>
              <a:latin typeface="Soberana Sans Light" panose="02000000000000000000" pitchFamily="50" charset="0"/>
            </a:rPr>
            <a:t> PSSS. Población Sin Seguridad Social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0.00622</cdr:y>
    </cdr:from>
    <cdr:to>
      <cdr:x>1</cdr:x>
      <cdr:y>0.11733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0" y="22225"/>
          <a:ext cx="4219575" cy="3968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MX" sz="1050" b="1">
              <a:solidFill>
                <a:sysClr val="windowText" lastClr="000000"/>
              </a:solidFill>
              <a:latin typeface="Soberana Sans Light" panose="02000000000000000000" pitchFamily="50" charset="0"/>
            </a:rPr>
            <a:t>Gasto Público</a:t>
          </a:r>
          <a:r>
            <a:rPr lang="es-MX" sz="1050" b="1" baseline="0">
              <a:solidFill>
                <a:sysClr val="windowText" lastClr="000000"/>
              </a:solidFill>
              <a:latin typeface="Soberana Sans Light" panose="02000000000000000000" pitchFamily="50" charset="0"/>
            </a:rPr>
            <a:t> en Salud por Agente Financiador, 2017</a:t>
          </a:r>
        </a:p>
      </cdr:txBody>
    </cdr:sp>
  </cdr:relSizeAnchor>
  <cdr:relSizeAnchor xmlns:cdr="http://schemas.openxmlformats.org/drawingml/2006/chartDrawing">
    <cdr:from>
      <cdr:x>0.76527</cdr:x>
      <cdr:y>0.68207</cdr:y>
    </cdr:from>
    <cdr:to>
      <cdr:x>0.84542</cdr:x>
      <cdr:y>0.76274</cdr:y>
    </cdr:to>
    <cdr:sp macro="" textlink="">
      <cdr:nvSpPr>
        <cdr:cNvPr id="3" name="CuadroTexto 1"/>
        <cdr:cNvSpPr txBox="1"/>
      </cdr:nvSpPr>
      <cdr:spPr>
        <a:xfrm xmlns:a="http://schemas.openxmlformats.org/drawingml/2006/main">
          <a:off x="4243917" y="2656434"/>
          <a:ext cx="444501" cy="3141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MX" sz="1000" b="0" baseline="30000">
              <a:solidFill>
                <a:sysClr val="windowText" lastClr="000000"/>
              </a:solidFill>
              <a:latin typeface="Soberana Sans Light" panose="02000000000000000000" pitchFamily="50" charset="0"/>
            </a:rPr>
            <a:t>1</a:t>
          </a:r>
        </a:p>
      </cdr:txBody>
    </cdr:sp>
  </cdr:relSizeAnchor>
  <cdr:relSizeAnchor xmlns:cdr="http://schemas.openxmlformats.org/drawingml/2006/chartDrawing">
    <cdr:from>
      <cdr:x>0</cdr:x>
      <cdr:y>0.91363</cdr:y>
    </cdr:from>
    <cdr:to>
      <cdr:x>0.99847</cdr:x>
      <cdr:y>0.9943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0" y="3548626"/>
          <a:ext cx="5524502" cy="3133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s-MX" sz="750" b="0" baseline="30000">
              <a:solidFill>
                <a:sysClr val="windowText" lastClr="000000"/>
              </a:solidFill>
              <a:latin typeface="Soberana Sans Light" panose="02000000000000000000" pitchFamily="50" charset="0"/>
            </a:rPr>
            <a:t>1</a:t>
          </a:r>
          <a:r>
            <a:rPr lang="es-MX" sz="750" b="0" baseline="0">
              <a:solidFill>
                <a:sysClr val="windowText" lastClr="000000"/>
              </a:solidFill>
              <a:latin typeface="Soberana Sans Light" panose="02000000000000000000" pitchFamily="50" charset="0"/>
            </a:rPr>
            <a:t> Incluye el gasto ejercido de las Instituciones de Seguridad Social de las Entidades Federativas (ISSES), SEDENA, ISSFAM, SEMAR, PEMEX y el Programa IMSS-Prospera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0.0052</cdr:y>
    </cdr:from>
    <cdr:to>
      <cdr:x>1</cdr:x>
      <cdr:y>0.10916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0" y="12701"/>
          <a:ext cx="4419601" cy="254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MX" sz="1050" b="1">
              <a:latin typeface="Soberana Sans Light" panose="02000000000000000000" pitchFamily="50" charset="0"/>
            </a:rPr>
            <a:t>Gasto Púbico en Salud (GPubS)</a:t>
          </a:r>
          <a:r>
            <a:rPr lang="es-MX" sz="1050" b="1" baseline="0">
              <a:latin typeface="Soberana Sans Light" panose="02000000000000000000" pitchFamily="50" charset="0"/>
            </a:rPr>
            <a:t> como % del Gasto Programable (GProg)</a:t>
          </a:r>
          <a:endParaRPr lang="es-MX" sz="1050" b="1">
            <a:latin typeface="Soberana Sans Light" panose="02000000000000000000" pitchFamily="50" charset="0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0.01364</cdr:y>
    </cdr:from>
    <cdr:to>
      <cdr:x>1</cdr:x>
      <cdr:y>0.09954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0" y="53980"/>
          <a:ext cx="5535085" cy="3399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MX" sz="1050" b="1">
              <a:latin typeface="Soberana Sans Light" panose="02000000000000000000" pitchFamily="50" charset="0"/>
            </a:rPr>
            <a:t>Gasto Púbico en Salud (GPubS)</a:t>
          </a:r>
          <a:r>
            <a:rPr lang="es-MX" sz="1050" b="1" baseline="0">
              <a:latin typeface="Soberana Sans Light" panose="02000000000000000000" pitchFamily="50" charset="0"/>
            </a:rPr>
            <a:t> como % del Producto Interno Bruto (PIB)</a:t>
          </a:r>
          <a:endParaRPr lang="es-MX" sz="1050" b="1">
            <a:latin typeface="Soberana Sans Light" panose="02000000000000000000" pitchFamily="50" charset="0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0.00381</cdr:x>
      <cdr:y>0.01348</cdr:y>
    </cdr:from>
    <cdr:to>
      <cdr:x>1</cdr:x>
      <cdr:y>0.11774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50800" y="50800"/>
          <a:ext cx="5535083" cy="3927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MX" sz="1050" b="1">
              <a:latin typeface="Soberana Sans Light" panose="02000000000000000000" pitchFamily="50" charset="0"/>
            </a:rPr>
            <a:t>Gasto Público en Salud</a:t>
          </a:r>
          <a:r>
            <a:rPr lang="es-MX" sz="1050" b="1" baseline="0">
              <a:latin typeface="Soberana Sans Light" panose="02000000000000000000" pitchFamily="50" charset="0"/>
            </a:rPr>
            <a:t> por tipo de Población Objetivo</a:t>
          </a:r>
          <a:endParaRPr lang="es-MX" sz="1050" b="1">
            <a:latin typeface="Soberana Sans Light" panose="02000000000000000000" pitchFamily="50" charset="0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0.00381</cdr:x>
      <cdr:y>0.01345</cdr:y>
    </cdr:from>
    <cdr:to>
      <cdr:x>1</cdr:x>
      <cdr:y>0.11741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50800" y="50800"/>
          <a:ext cx="5535083" cy="3927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MX" sz="1050" b="1">
              <a:latin typeface="Soberana Sans Light" panose="02000000000000000000" pitchFamily="50" charset="0"/>
            </a:rPr>
            <a:t>Gasto Público en Salud</a:t>
          </a:r>
          <a:r>
            <a:rPr lang="es-MX" sz="1050" b="1" baseline="0">
              <a:latin typeface="Soberana Sans Light" panose="02000000000000000000" pitchFamily="50" charset="0"/>
            </a:rPr>
            <a:t> Per Cápita por tipo de Población Objetivo</a:t>
          </a:r>
        </a:p>
        <a:p xmlns:a="http://schemas.openxmlformats.org/drawingml/2006/main">
          <a:pPr algn="ctr"/>
          <a:r>
            <a:rPr lang="es-MX" sz="1050" b="0" baseline="0">
              <a:latin typeface="Soberana Sans Light" panose="02000000000000000000" pitchFamily="50" charset="0"/>
            </a:rPr>
            <a:t>(Precios constantes. Base 2017 = 100)</a:t>
          </a:r>
          <a:endParaRPr lang="es-MX" sz="1050" b="0">
            <a:latin typeface="Soberana Sans Light" panose="02000000000000000000" pitchFamily="50" charset="0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0.00381</cdr:x>
      <cdr:y>0.01348</cdr:y>
    </cdr:from>
    <cdr:to>
      <cdr:x>1</cdr:x>
      <cdr:y>0.11774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50800" y="50800"/>
          <a:ext cx="5535083" cy="3927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MX" sz="1050" b="1">
              <a:latin typeface="Soberana Sans Light" panose="02000000000000000000" pitchFamily="50" charset="0"/>
            </a:rPr>
            <a:t>Gasto Privado</a:t>
          </a:r>
          <a:r>
            <a:rPr lang="es-MX" sz="1050" b="1" baseline="0">
              <a:latin typeface="Soberana Sans Light" panose="02000000000000000000" pitchFamily="50" charset="0"/>
            </a:rPr>
            <a:t> y de Bolsillo como % del Gasto Total en Salud</a:t>
          </a:r>
          <a:endParaRPr lang="es-MX" sz="1050" b="1">
            <a:latin typeface="Soberana Sans Light" panose="02000000000000000000" pitchFamily="50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4267200</xdr:colOff>
      <xdr:row>61</xdr:row>
      <xdr:rowOff>44447</xdr:rowOff>
    </xdr:from>
    <xdr:to>
      <xdr:col>3</xdr:col>
      <xdr:colOff>49482</xdr:colOff>
      <xdr:row>64</xdr:row>
      <xdr:rowOff>70892</xdr:rowOff>
    </xdr:to>
    <xdr:sp macro="" textlink="">
      <xdr:nvSpPr>
        <xdr:cNvPr id="8" name="Rectángulo redondeado 7">
          <a:hlinkClick xmlns:r="http://schemas.openxmlformats.org/officeDocument/2006/relationships" r:id="rId1"/>
        </xdr:cNvPr>
        <xdr:cNvSpPr/>
      </xdr:nvSpPr>
      <xdr:spPr>
        <a:xfrm>
          <a:off x="4381500" y="12074522"/>
          <a:ext cx="1316307" cy="626520"/>
        </a:xfrm>
        <a:prstGeom prst="roundRect">
          <a:avLst/>
        </a:prstGeom>
        <a:solidFill>
          <a:srgbClr val="4E232E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  <a:softEdge rad="635000"/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 baseline="0">
              <a:latin typeface="Soberana Sans Light" panose="02000000000000000000" pitchFamily="50" charset="0"/>
            </a:rPr>
            <a:t>Fuentes de Información</a:t>
          </a:r>
        </a:p>
      </xdr:txBody>
    </xdr:sp>
    <xdr:clientData/>
  </xdr:twoCellAnchor>
  <xdr:twoCellAnchor>
    <xdr:from>
      <xdr:col>3</xdr:col>
      <xdr:colOff>343955</xdr:colOff>
      <xdr:row>61</xdr:row>
      <xdr:rowOff>38104</xdr:rowOff>
    </xdr:from>
    <xdr:to>
      <xdr:col>4</xdr:col>
      <xdr:colOff>736337</xdr:colOff>
      <xdr:row>64</xdr:row>
      <xdr:rowOff>64549</xdr:rowOff>
    </xdr:to>
    <xdr:sp macro="" textlink="">
      <xdr:nvSpPr>
        <xdr:cNvPr id="9" name="Rectángulo redondeado 8">
          <a:hlinkClick xmlns:r="http://schemas.openxmlformats.org/officeDocument/2006/relationships" r:id="rId2"/>
        </xdr:cNvPr>
        <xdr:cNvSpPr/>
      </xdr:nvSpPr>
      <xdr:spPr>
        <a:xfrm>
          <a:off x="5992280" y="12068179"/>
          <a:ext cx="1316307" cy="626520"/>
        </a:xfrm>
        <a:prstGeom prst="roundRect">
          <a:avLst/>
        </a:prstGeom>
        <a:solidFill>
          <a:srgbClr val="4E232E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  <a:softEdge rad="635000"/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 baseline="0">
              <a:latin typeface="Soberana Sans Light" panose="02000000000000000000" pitchFamily="50" charset="0"/>
            </a:rPr>
            <a:t>Glosario de términos</a:t>
          </a:r>
        </a:p>
      </xdr:txBody>
    </xdr:sp>
    <xdr:clientData/>
  </xdr:twoCellAnchor>
  <xdr:twoCellAnchor>
    <xdr:from>
      <xdr:col>8</xdr:col>
      <xdr:colOff>579954</xdr:colOff>
      <xdr:row>61</xdr:row>
      <xdr:rowOff>52920</xdr:rowOff>
    </xdr:from>
    <xdr:to>
      <xdr:col>10</xdr:col>
      <xdr:colOff>60324</xdr:colOff>
      <xdr:row>64</xdr:row>
      <xdr:rowOff>79365</xdr:rowOff>
    </xdr:to>
    <xdr:sp macro="" textlink="">
      <xdr:nvSpPr>
        <xdr:cNvPr id="10" name="Rectángulo redondeado 9">
          <a:hlinkClick xmlns:r="http://schemas.openxmlformats.org/officeDocument/2006/relationships" r:id="rId3"/>
        </xdr:cNvPr>
        <xdr:cNvSpPr/>
      </xdr:nvSpPr>
      <xdr:spPr>
        <a:xfrm>
          <a:off x="10847904" y="12082995"/>
          <a:ext cx="1328220" cy="626520"/>
        </a:xfrm>
        <a:prstGeom prst="roundRect">
          <a:avLst/>
        </a:prstGeom>
        <a:solidFill>
          <a:srgbClr val="4E232E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  <a:softEdge rad="635000"/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 baseline="0">
              <a:latin typeface="Soberana Sans Light" panose="02000000000000000000" pitchFamily="50" charset="0"/>
            </a:rPr>
            <a:t>Ficha Técnica</a:t>
          </a:r>
        </a:p>
      </xdr:txBody>
    </xdr:sp>
    <xdr:clientData/>
  </xdr:twoCellAnchor>
  <xdr:twoCellAnchor>
    <xdr:from>
      <xdr:col>5</xdr:col>
      <xdr:colOff>171446</xdr:colOff>
      <xdr:row>61</xdr:row>
      <xdr:rowOff>38100</xdr:rowOff>
    </xdr:from>
    <xdr:to>
      <xdr:col>6</xdr:col>
      <xdr:colOff>563828</xdr:colOff>
      <xdr:row>64</xdr:row>
      <xdr:rowOff>64545</xdr:rowOff>
    </xdr:to>
    <xdr:sp macro="" textlink="">
      <xdr:nvSpPr>
        <xdr:cNvPr id="11" name="Rectángulo redondeado 10">
          <a:hlinkClick xmlns:r="http://schemas.openxmlformats.org/officeDocument/2006/relationships" r:id="rId4"/>
        </xdr:cNvPr>
        <xdr:cNvSpPr/>
      </xdr:nvSpPr>
      <xdr:spPr>
        <a:xfrm>
          <a:off x="7667621" y="12068175"/>
          <a:ext cx="1316307" cy="626520"/>
        </a:xfrm>
        <a:prstGeom prst="roundRect">
          <a:avLst/>
        </a:prstGeom>
        <a:solidFill>
          <a:srgbClr val="4E232E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  <a:softEdge rad="635000"/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 baseline="0">
              <a:latin typeface="Soberana Sans Light" panose="02000000000000000000" pitchFamily="50" charset="0"/>
            </a:rPr>
            <a:t>Gráficos</a:t>
          </a:r>
        </a:p>
      </xdr:txBody>
    </xdr:sp>
    <xdr:clientData/>
  </xdr:twoCellAnchor>
  <xdr:twoCellAnchor>
    <xdr:from>
      <xdr:col>6</xdr:col>
      <xdr:colOff>846652</xdr:colOff>
      <xdr:row>61</xdr:row>
      <xdr:rowOff>52923</xdr:rowOff>
    </xdr:from>
    <xdr:to>
      <xdr:col>8</xdr:col>
      <xdr:colOff>315109</xdr:colOff>
      <xdr:row>64</xdr:row>
      <xdr:rowOff>79368</xdr:rowOff>
    </xdr:to>
    <xdr:sp macro="" textlink="">
      <xdr:nvSpPr>
        <xdr:cNvPr id="12" name="Rectángulo redondeado 11">
          <a:hlinkClick xmlns:r="http://schemas.openxmlformats.org/officeDocument/2006/relationships" r:id="rId5"/>
        </xdr:cNvPr>
        <xdr:cNvSpPr/>
      </xdr:nvSpPr>
      <xdr:spPr>
        <a:xfrm>
          <a:off x="9266752" y="12082998"/>
          <a:ext cx="1316307" cy="626520"/>
        </a:xfrm>
        <a:prstGeom prst="roundRect">
          <a:avLst/>
        </a:prstGeom>
        <a:solidFill>
          <a:srgbClr val="4E232E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  <a:softEdge rad="635000"/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 baseline="0">
              <a:latin typeface="Soberana Sans Light" panose="02000000000000000000" pitchFamily="50" charset="0"/>
            </a:rPr>
            <a:t>Cuadro</a:t>
          </a:r>
        </a:p>
        <a:p>
          <a:pPr algn="ctr"/>
          <a:r>
            <a:rPr lang="es-MX" sz="1200" b="1" baseline="0">
              <a:latin typeface="Soberana Sans Light" panose="02000000000000000000" pitchFamily="50" charset="0"/>
            </a:rPr>
            <a:t>Valores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3098854</xdr:colOff>
      <xdr:row>6</xdr:row>
      <xdr:rowOff>88224</xdr:rowOff>
    </xdr:to>
    <xdr:pic>
      <xdr:nvPicPr>
        <xdr:cNvPr id="13" name="Imagen 12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18597" cy="1296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V95"/>
  <sheetViews>
    <sheetView tabSelected="1" view="pageBreakPreview" zoomScale="80" zoomScaleNormal="100" zoomScaleSheetLayoutView="80" workbookViewId="0">
      <selection activeCell="E3" sqref="E3:J3"/>
    </sheetView>
  </sheetViews>
  <sheetFormatPr baseColWidth="10" defaultColWidth="11.44140625" defaultRowHeight="14.4" x14ac:dyDescent="0.3"/>
  <cols>
    <col min="1" max="4" width="11.44140625" style="21"/>
    <col min="5" max="5" width="13.5546875" style="21" bestFit="1" customWidth="1"/>
    <col min="6" max="10" width="11.44140625" style="21"/>
    <col min="11" max="14" width="13.33203125" style="21" customWidth="1"/>
    <col min="15" max="15" width="11.44140625" style="21"/>
    <col min="16" max="16" width="1.88671875" style="21" customWidth="1"/>
    <col min="17" max="16384" width="11.44140625" style="21"/>
  </cols>
  <sheetData>
    <row r="1" spans="4:22" ht="7.5" customHeight="1" x14ac:dyDescent="0.3"/>
    <row r="2" spans="4:22" ht="19.8" x14ac:dyDescent="0.3">
      <c r="E2" s="167"/>
      <c r="F2" s="167"/>
      <c r="G2" s="167"/>
      <c r="H2" s="167"/>
      <c r="I2" s="167"/>
      <c r="J2" s="167"/>
      <c r="K2" s="168" t="s">
        <v>107</v>
      </c>
      <c r="L2" s="168"/>
      <c r="M2" s="168"/>
      <c r="N2" s="168"/>
      <c r="O2" s="168"/>
    </row>
    <row r="3" spans="4:22" ht="25.2" x14ac:dyDescent="0.3">
      <c r="E3" s="166" t="s">
        <v>205</v>
      </c>
      <c r="F3" s="166"/>
      <c r="G3" s="166"/>
      <c r="H3" s="166"/>
      <c r="I3" s="166"/>
      <c r="J3" s="166"/>
      <c r="K3" s="168" t="s">
        <v>214</v>
      </c>
      <c r="L3" s="168"/>
      <c r="M3" s="168"/>
      <c r="N3" s="168"/>
      <c r="O3" s="168"/>
    </row>
    <row r="4" spans="4:22" ht="19.5" customHeight="1" x14ac:dyDescent="0.3">
      <c r="K4" s="169" t="s">
        <v>148</v>
      </c>
      <c r="L4" s="169"/>
      <c r="M4" s="169"/>
      <c r="N4" s="169"/>
      <c r="O4" s="169"/>
      <c r="R4" s="125"/>
      <c r="S4" s="125"/>
      <c r="T4" s="125"/>
      <c r="U4" s="125"/>
      <c r="V4" s="125"/>
    </row>
    <row r="5" spans="4:22" ht="15" customHeight="1" x14ac:dyDescent="0.3">
      <c r="K5" s="169"/>
      <c r="L5" s="169"/>
      <c r="M5" s="169"/>
      <c r="N5" s="169"/>
      <c r="O5" s="169"/>
      <c r="R5" s="125"/>
      <c r="S5" s="125"/>
      <c r="T5" s="125"/>
      <c r="U5" s="125"/>
      <c r="V5" s="125"/>
    </row>
    <row r="6" spans="4:22" x14ac:dyDescent="0.3">
      <c r="R6" s="125"/>
      <c r="S6" s="125"/>
      <c r="T6" s="125"/>
      <c r="U6" s="125"/>
      <c r="V6" s="125"/>
    </row>
    <row r="7" spans="4:22" ht="20.399999999999999" thickBot="1" x14ac:dyDescent="0.45">
      <c r="L7" s="134"/>
      <c r="M7" s="134"/>
      <c r="N7" s="134"/>
      <c r="O7" s="134"/>
      <c r="P7" s="135" t="s">
        <v>133</v>
      </c>
      <c r="R7" s="125"/>
      <c r="S7" s="125"/>
      <c r="T7" s="125"/>
      <c r="U7" s="125"/>
      <c r="V7" s="125"/>
    </row>
    <row r="8" spans="4:22" ht="15" thickTop="1" x14ac:dyDescent="0.3">
      <c r="R8" s="125"/>
      <c r="S8" s="125"/>
      <c r="T8" s="125"/>
      <c r="U8" s="125"/>
      <c r="V8" s="125"/>
    </row>
    <row r="9" spans="4:22" x14ac:dyDescent="0.3">
      <c r="R9" s="125"/>
      <c r="S9" s="125"/>
      <c r="T9" s="125"/>
      <c r="U9" s="125"/>
      <c r="V9" s="125"/>
    </row>
    <row r="10" spans="4:22" ht="15" x14ac:dyDescent="0.3">
      <c r="M10" s="36">
        <v>2003</v>
      </c>
      <c r="N10" s="32">
        <v>15.767795937732743</v>
      </c>
      <c r="R10" s="125"/>
      <c r="S10" s="125"/>
      <c r="T10" s="125"/>
      <c r="U10" s="125"/>
      <c r="V10" s="125"/>
    </row>
    <row r="11" spans="4:22" ht="15" x14ac:dyDescent="0.3">
      <c r="M11" s="36">
        <v>2004</v>
      </c>
      <c r="N11" s="32">
        <v>17.620040274240434</v>
      </c>
      <c r="R11" s="125"/>
      <c r="S11" s="125"/>
      <c r="T11" s="125"/>
      <c r="U11" s="125"/>
      <c r="V11" s="125"/>
    </row>
    <row r="12" spans="4:22" ht="15" x14ac:dyDescent="0.3">
      <c r="D12" s="21">
        <v>2003</v>
      </c>
      <c r="E12" s="14">
        <v>2.488469098916569</v>
      </c>
      <c r="F12" s="14">
        <v>5.6166111111111112</v>
      </c>
      <c r="M12" s="36">
        <v>2005</v>
      </c>
      <c r="N12" s="32">
        <v>16.737970312205878</v>
      </c>
      <c r="R12" s="125"/>
      <c r="S12" s="125"/>
      <c r="T12" s="125"/>
      <c r="U12" s="125"/>
      <c r="V12" s="125"/>
    </row>
    <row r="13" spans="4:22" ht="15" x14ac:dyDescent="0.3">
      <c r="D13" s="21">
        <v>2004</v>
      </c>
      <c r="E13" s="14">
        <v>2.6483893996136545</v>
      </c>
      <c r="F13" s="14">
        <v>5.6229722222222218</v>
      </c>
      <c r="M13" s="36">
        <v>2006</v>
      </c>
      <c r="N13" s="32">
        <v>16.148163960246883</v>
      </c>
      <c r="R13" s="125"/>
      <c r="S13" s="125"/>
      <c r="T13" s="125"/>
      <c r="U13" s="125"/>
      <c r="V13" s="125"/>
    </row>
    <row r="14" spans="4:22" ht="15" x14ac:dyDescent="0.3">
      <c r="D14" s="21">
        <v>2005</v>
      </c>
      <c r="E14" s="14">
        <v>2.5859095834639341</v>
      </c>
      <c r="F14" s="14">
        <v>5.6690000000000005</v>
      </c>
      <c r="M14" s="36">
        <v>2007</v>
      </c>
      <c r="N14" s="32">
        <v>15.782584246454077</v>
      </c>
      <c r="R14" s="125"/>
      <c r="S14" s="125"/>
      <c r="T14" s="125"/>
      <c r="U14" s="125"/>
      <c r="V14" s="125"/>
    </row>
    <row r="15" spans="4:22" ht="15" x14ac:dyDescent="0.3">
      <c r="D15" s="21">
        <v>2006</v>
      </c>
      <c r="E15" s="14">
        <v>2.5384775855367572</v>
      </c>
      <c r="F15" s="14">
        <v>5.6715</v>
      </c>
      <c r="M15" s="36">
        <v>2008</v>
      </c>
      <c r="N15" s="32">
        <v>15.209171726320452</v>
      </c>
      <c r="R15" s="125"/>
      <c r="S15" s="125"/>
      <c r="T15" s="125"/>
      <c r="U15" s="125"/>
      <c r="V15" s="125"/>
    </row>
    <row r="16" spans="4:22" ht="15" x14ac:dyDescent="0.3">
      <c r="D16" s="21">
        <v>2007</v>
      </c>
      <c r="E16" s="14">
        <v>2.6221647726524417</v>
      </c>
      <c r="F16" s="14">
        <v>5.6553888888888899</v>
      </c>
      <c r="M16" s="36">
        <v>2009</v>
      </c>
      <c r="N16" s="32">
        <v>15.239572848082361</v>
      </c>
      <c r="R16" s="125"/>
      <c r="S16" s="125"/>
      <c r="T16" s="125"/>
      <c r="U16" s="125"/>
      <c r="V16" s="125"/>
    </row>
    <row r="17" spans="4:22" ht="15" x14ac:dyDescent="0.3">
      <c r="D17" s="21">
        <v>2008</v>
      </c>
      <c r="E17" s="14">
        <v>2.744375766130335</v>
      </c>
      <c r="F17" s="14">
        <v>5.8948611111111129</v>
      </c>
      <c r="M17" s="36">
        <v>2010</v>
      </c>
      <c r="N17" s="32">
        <v>15.627962665811109</v>
      </c>
      <c r="R17" s="125"/>
      <c r="S17" s="125"/>
      <c r="T17" s="125"/>
      <c r="U17" s="125"/>
      <c r="V17" s="125"/>
    </row>
    <row r="18" spans="4:22" ht="15" x14ac:dyDescent="0.3">
      <c r="D18" s="21">
        <v>2009</v>
      </c>
      <c r="E18" s="14">
        <v>3.0818163350054357</v>
      </c>
      <c r="F18" s="14">
        <v>6.4768333333333334</v>
      </c>
      <c r="M18" s="36">
        <v>2011</v>
      </c>
      <c r="N18" s="32">
        <v>15.468631941026207</v>
      </c>
      <c r="O18" s="22"/>
      <c r="P18" s="22"/>
      <c r="R18" s="125"/>
      <c r="S18" s="125"/>
      <c r="T18" s="125"/>
      <c r="U18" s="125"/>
      <c r="V18" s="125"/>
    </row>
    <row r="19" spans="4:22" ht="15" x14ac:dyDescent="0.3">
      <c r="D19" s="21">
        <v>2010</v>
      </c>
      <c r="E19" s="14">
        <v>3.0874178926609304</v>
      </c>
      <c r="F19" s="14">
        <v>6.3742777777777784</v>
      </c>
      <c r="M19" s="36">
        <v>2012</v>
      </c>
      <c r="N19" s="32">
        <v>15.816330742158732</v>
      </c>
      <c r="R19" s="125"/>
      <c r="S19" s="125"/>
      <c r="T19" s="125"/>
      <c r="U19" s="125"/>
      <c r="V19" s="125"/>
    </row>
    <row r="20" spans="4:22" ht="15" x14ac:dyDescent="0.3">
      <c r="D20" s="21">
        <v>2011</v>
      </c>
      <c r="E20" s="14">
        <v>3.0428875930620269</v>
      </c>
      <c r="F20" s="14">
        <v>6.3389722222222229</v>
      </c>
      <c r="M20" s="36">
        <v>2013</v>
      </c>
      <c r="N20" s="32">
        <v>15.683209540067732</v>
      </c>
      <c r="R20" s="125"/>
      <c r="S20" s="125"/>
      <c r="T20" s="125"/>
      <c r="U20" s="125"/>
      <c r="V20" s="125"/>
    </row>
    <row r="21" spans="4:22" ht="15" x14ac:dyDescent="0.3">
      <c r="D21" s="21">
        <v>2012</v>
      </c>
      <c r="E21" s="14">
        <v>3.1217773666234105</v>
      </c>
      <c r="F21" s="14">
        <v>6.3654166666666647</v>
      </c>
      <c r="M21" s="36">
        <v>2014</v>
      </c>
      <c r="N21" s="32">
        <v>14.502910275498051</v>
      </c>
      <c r="R21" s="125"/>
      <c r="S21" s="125"/>
      <c r="T21" s="125"/>
      <c r="U21" s="125"/>
      <c r="V21" s="125"/>
    </row>
    <row r="22" spans="4:22" ht="15" x14ac:dyDescent="0.3">
      <c r="D22" s="21">
        <v>2013</v>
      </c>
      <c r="E22" s="14">
        <v>3.2215186044094604</v>
      </c>
      <c r="F22" s="14">
        <v>6.4036388888888887</v>
      </c>
      <c r="M22" s="36">
        <v>2015</v>
      </c>
      <c r="N22" s="32">
        <v>14.812929378986725</v>
      </c>
      <c r="R22" s="125"/>
      <c r="S22" s="125"/>
      <c r="T22" s="125"/>
      <c r="U22" s="125"/>
      <c r="V22" s="125"/>
    </row>
    <row r="23" spans="4:22" ht="15" x14ac:dyDescent="0.3">
      <c r="D23" s="21">
        <v>2014</v>
      </c>
      <c r="E23" s="72">
        <v>2.9983345975823634</v>
      </c>
      <c r="F23" s="72">
        <v>6.5305833333333334</v>
      </c>
      <c r="M23" s="36">
        <v>2016</v>
      </c>
      <c r="N23" s="32">
        <v>14.126002234340953</v>
      </c>
      <c r="R23" s="125"/>
      <c r="S23" s="125"/>
      <c r="T23" s="125"/>
      <c r="U23" s="125"/>
      <c r="V23" s="125"/>
    </row>
    <row r="24" spans="4:22" ht="15" x14ac:dyDescent="0.3">
      <c r="D24" s="21">
        <v>2015</v>
      </c>
      <c r="E24" s="50">
        <v>3.0797974575319831</v>
      </c>
      <c r="F24" s="72">
        <v>6.5379722222222236</v>
      </c>
      <c r="M24" s="36">
        <v>2017</v>
      </c>
      <c r="N24" s="32">
        <v>15.846705054834537</v>
      </c>
      <c r="R24" s="125"/>
      <c r="S24" s="125"/>
      <c r="T24" s="125"/>
      <c r="U24" s="125"/>
      <c r="V24" s="125"/>
    </row>
    <row r="25" spans="4:22" x14ac:dyDescent="0.3">
      <c r="D25" s="21">
        <v>2016</v>
      </c>
      <c r="E25" s="50">
        <v>2.9449005221803635</v>
      </c>
      <c r="F25" s="72">
        <v>6.6111111111111098</v>
      </c>
      <c r="R25" s="125"/>
      <c r="S25" s="125"/>
      <c r="T25" s="125"/>
      <c r="U25" s="125"/>
      <c r="V25" s="125"/>
    </row>
    <row r="26" spans="4:22" x14ac:dyDescent="0.3">
      <c r="D26" s="21">
        <v>2017</v>
      </c>
      <c r="E26" s="50">
        <v>2.8417066982965289</v>
      </c>
      <c r="F26" s="72">
        <v>6.3368285714285717</v>
      </c>
      <c r="R26" s="125"/>
      <c r="S26" s="125"/>
      <c r="T26" s="125"/>
      <c r="U26" s="125"/>
      <c r="V26" s="125"/>
    </row>
    <row r="27" spans="4:22" x14ac:dyDescent="0.3">
      <c r="R27" s="125"/>
      <c r="S27" s="125"/>
      <c r="T27" s="125"/>
      <c r="U27" s="125"/>
      <c r="V27" s="125"/>
    </row>
    <row r="28" spans="4:22" x14ac:dyDescent="0.3">
      <c r="R28" s="125"/>
      <c r="S28" s="125"/>
      <c r="T28" s="125"/>
      <c r="U28" s="125"/>
      <c r="V28" s="125"/>
    </row>
    <row r="29" spans="4:22" x14ac:dyDescent="0.3">
      <c r="R29" s="125"/>
      <c r="S29" s="125"/>
      <c r="T29" s="125"/>
      <c r="U29" s="125"/>
      <c r="V29" s="125"/>
    </row>
    <row r="30" spans="4:22" x14ac:dyDescent="0.3">
      <c r="R30" s="125"/>
      <c r="S30" s="125"/>
      <c r="T30" s="125"/>
      <c r="U30" s="125"/>
      <c r="V30" s="125"/>
    </row>
    <row r="31" spans="4:22" x14ac:dyDescent="0.3">
      <c r="R31" s="125"/>
      <c r="S31" s="125"/>
      <c r="T31" s="125"/>
      <c r="U31" s="125"/>
      <c r="V31" s="125"/>
    </row>
    <row r="32" spans="4:22" x14ac:dyDescent="0.3">
      <c r="R32" s="125"/>
      <c r="S32" s="125"/>
      <c r="T32" s="125"/>
      <c r="U32" s="125"/>
      <c r="V32" s="125"/>
    </row>
    <row r="33" spans="5:22" x14ac:dyDescent="0.3">
      <c r="R33" s="125"/>
      <c r="S33" s="125"/>
      <c r="T33" s="125"/>
      <c r="U33" s="125"/>
      <c r="V33" s="125"/>
    </row>
    <row r="34" spans="5:22" x14ac:dyDescent="0.3">
      <c r="K34" s="21">
        <v>2003</v>
      </c>
      <c r="L34" s="51">
        <v>4659.2003615906333</v>
      </c>
      <c r="M34" s="51">
        <v>2046.552133248671</v>
      </c>
      <c r="R34" s="125"/>
      <c r="S34" s="125"/>
      <c r="T34" s="125"/>
      <c r="U34" s="125"/>
      <c r="V34" s="125"/>
    </row>
    <row r="35" spans="5:22" x14ac:dyDescent="0.3">
      <c r="E35" s="50">
        <v>66.358342296508098</v>
      </c>
      <c r="F35" s="50">
        <v>33.641657703491902</v>
      </c>
      <c r="K35" s="21">
        <v>2004</v>
      </c>
      <c r="L35" s="51">
        <v>5361.7591110653793</v>
      </c>
      <c r="M35" s="51">
        <v>2227.4783312828827</v>
      </c>
      <c r="R35" s="125"/>
      <c r="S35" s="125"/>
      <c r="T35" s="125"/>
      <c r="U35" s="125"/>
      <c r="V35" s="125"/>
    </row>
    <row r="36" spans="5:22" x14ac:dyDescent="0.3">
      <c r="E36" s="50">
        <v>66.865522870247844</v>
      </c>
      <c r="F36" s="50">
        <v>33.134477129752163</v>
      </c>
      <c r="K36" s="21">
        <v>2005</v>
      </c>
      <c r="L36" s="51">
        <v>5081.9409227099832</v>
      </c>
      <c r="M36" s="51">
        <v>2579.5120188050314</v>
      </c>
      <c r="R36" s="125"/>
      <c r="S36" s="125"/>
      <c r="T36" s="125"/>
      <c r="U36" s="125"/>
      <c r="V36" s="125"/>
    </row>
    <row r="37" spans="5:22" x14ac:dyDescent="0.3">
      <c r="E37" s="50">
        <v>61.537584114786348</v>
      </c>
      <c r="F37" s="50">
        <v>38.462415885213652</v>
      </c>
      <c r="K37" s="21">
        <v>2006</v>
      </c>
      <c r="L37" s="51">
        <v>5102.5329399290667</v>
      </c>
      <c r="M37" s="51">
        <v>2806.5209260239503</v>
      </c>
      <c r="R37" s="125"/>
      <c r="S37" s="125"/>
      <c r="T37" s="125"/>
      <c r="U37" s="125"/>
      <c r="V37" s="125"/>
    </row>
    <row r="38" spans="5:22" x14ac:dyDescent="0.3">
      <c r="E38" s="50">
        <v>59.672549969893197</v>
      </c>
      <c r="F38" s="50">
        <v>40.327450030106803</v>
      </c>
      <c r="K38" s="21">
        <v>2007</v>
      </c>
      <c r="L38" s="51">
        <v>5289.092365642382</v>
      </c>
      <c r="M38" s="51">
        <v>3097.1606083892266</v>
      </c>
      <c r="R38" s="125"/>
      <c r="S38" s="125"/>
      <c r="T38" s="125"/>
      <c r="U38" s="125"/>
      <c r="V38" s="125"/>
    </row>
    <row r="39" spans="5:22" x14ac:dyDescent="0.3">
      <c r="E39" s="50">
        <v>58.189892521037613</v>
      </c>
      <c r="F39" s="50">
        <v>41.810107478962394</v>
      </c>
      <c r="K39" s="21">
        <v>2008</v>
      </c>
      <c r="L39" s="51">
        <v>5139.9826349585364</v>
      </c>
      <c r="M39" s="51">
        <v>3512.1498893927683</v>
      </c>
      <c r="R39" s="125"/>
      <c r="S39" s="125"/>
      <c r="T39" s="125"/>
      <c r="U39" s="125"/>
      <c r="V39" s="125"/>
    </row>
    <row r="40" spans="5:22" x14ac:dyDescent="0.3">
      <c r="E40" s="50">
        <v>54.665172006399899</v>
      </c>
      <c r="F40" s="50">
        <v>45.334827993600108</v>
      </c>
      <c r="K40" s="21">
        <v>2009</v>
      </c>
      <c r="L40" s="51">
        <v>5381.3182627934184</v>
      </c>
      <c r="M40" s="51">
        <v>3730.6251472079343</v>
      </c>
      <c r="R40" s="125"/>
      <c r="S40" s="125"/>
      <c r="T40" s="125"/>
      <c r="U40" s="125"/>
      <c r="V40" s="125"/>
    </row>
    <row r="41" spans="5:22" x14ac:dyDescent="0.3">
      <c r="E41" s="50">
        <v>54.026724451812292</v>
      </c>
      <c r="F41" s="50">
        <v>45.973275548187715</v>
      </c>
      <c r="K41" s="21">
        <v>2010</v>
      </c>
      <c r="L41" s="51">
        <v>5698.7744063128512</v>
      </c>
      <c r="M41" s="51">
        <v>3815.8507650471888</v>
      </c>
      <c r="R41" s="125"/>
      <c r="S41" s="125"/>
      <c r="T41" s="125"/>
      <c r="U41" s="125"/>
      <c r="V41" s="125"/>
    </row>
    <row r="42" spans="5:22" x14ac:dyDescent="0.3">
      <c r="E42" s="50">
        <v>54.705554288995828</v>
      </c>
      <c r="F42" s="50">
        <v>45.294445711004172</v>
      </c>
      <c r="K42" s="21">
        <v>2011</v>
      </c>
      <c r="L42" s="51">
        <v>5879.1859976723881</v>
      </c>
      <c r="M42" s="51">
        <v>3908.9422727863466</v>
      </c>
      <c r="R42" s="125"/>
      <c r="S42" s="125"/>
      <c r="T42" s="125"/>
      <c r="U42" s="125"/>
      <c r="V42" s="125"/>
    </row>
    <row r="43" spans="5:22" x14ac:dyDescent="0.3">
      <c r="E43" s="50">
        <v>54.967055335523575</v>
      </c>
      <c r="F43" s="50">
        <v>45.032944664476432</v>
      </c>
      <c r="K43" s="21">
        <v>2012</v>
      </c>
      <c r="L43" s="51">
        <v>6212.4829034669501</v>
      </c>
      <c r="M43" s="51">
        <v>4120.0159728045219</v>
      </c>
      <c r="R43" s="125"/>
      <c r="S43" s="125"/>
      <c r="T43" s="125"/>
      <c r="U43" s="125"/>
      <c r="V43" s="125"/>
    </row>
    <row r="44" spans="5:22" x14ac:dyDescent="0.3">
      <c r="E44" s="50">
        <v>55.120544349233036</v>
      </c>
      <c r="F44" s="50">
        <v>44.879455650766971</v>
      </c>
      <c r="K44" s="21">
        <v>2013</v>
      </c>
      <c r="L44" s="51">
        <v>6326.1340626984311</v>
      </c>
      <c r="M44" s="51">
        <v>4113.8964239309998</v>
      </c>
      <c r="R44" s="125"/>
      <c r="S44" s="125"/>
      <c r="T44" s="125"/>
      <c r="U44" s="125"/>
      <c r="V44" s="125"/>
    </row>
    <row r="45" spans="5:22" x14ac:dyDescent="0.3">
      <c r="E45" s="50">
        <v>55.693465672298736</v>
      </c>
      <c r="F45" s="50">
        <v>44.306534327701272</v>
      </c>
      <c r="K45" s="21">
        <v>2014</v>
      </c>
      <c r="L45" s="71">
        <v>5749.7229397022738</v>
      </c>
      <c r="M45" s="71">
        <v>4111.5310350294076</v>
      </c>
      <c r="R45" s="125"/>
      <c r="S45" s="125"/>
      <c r="T45" s="125"/>
      <c r="U45" s="125"/>
      <c r="V45" s="125"/>
    </row>
    <row r="46" spans="5:22" x14ac:dyDescent="0.3">
      <c r="E46" s="50">
        <v>53.426680798023654</v>
      </c>
      <c r="F46" s="50">
        <v>46.573319201976354</v>
      </c>
      <c r="K46" s="21">
        <v>2015</v>
      </c>
      <c r="L46" s="122">
        <v>6125.4748762752006</v>
      </c>
      <c r="M46" s="71">
        <v>4291.8131566387437</v>
      </c>
      <c r="R46" s="125"/>
      <c r="S46" s="125"/>
      <c r="T46" s="125"/>
      <c r="U46" s="125"/>
      <c r="V46" s="125"/>
    </row>
    <row r="47" spans="5:22" x14ac:dyDescent="0.3">
      <c r="E47" s="50">
        <v>54.019220105000699</v>
      </c>
      <c r="F47" s="50">
        <v>45.980779894999301</v>
      </c>
      <c r="K47" s="21">
        <v>2016</v>
      </c>
      <c r="L47" s="122">
        <v>6081.5247520000003</v>
      </c>
      <c r="M47" s="71">
        <v>4257.2920050000002</v>
      </c>
      <c r="R47" s="125"/>
      <c r="S47" s="125"/>
      <c r="T47" s="125"/>
      <c r="U47" s="125"/>
      <c r="V47" s="125"/>
    </row>
    <row r="48" spans="5:22" x14ac:dyDescent="0.3">
      <c r="E48" s="50">
        <v>54.124994302372698</v>
      </c>
      <c r="F48" s="50">
        <v>45.87500569762728</v>
      </c>
      <c r="K48" s="21">
        <v>2017</v>
      </c>
      <c r="L48" s="122">
        <v>5953.4081807122348</v>
      </c>
      <c r="M48" s="71">
        <v>4289.0915302199855</v>
      </c>
      <c r="R48" s="125"/>
      <c r="S48" s="125"/>
      <c r="T48" s="125"/>
      <c r="U48" s="125"/>
      <c r="V48" s="125"/>
    </row>
    <row r="49" spans="5:22" x14ac:dyDescent="0.3">
      <c r="E49" s="50">
        <v>53.493026747149877</v>
      </c>
      <c r="F49" s="50">
        <v>46.506972536060637</v>
      </c>
      <c r="R49" s="125"/>
      <c r="S49" s="125"/>
      <c r="T49" s="125"/>
      <c r="U49" s="125"/>
      <c r="V49" s="125"/>
    </row>
    <row r="50" spans="5:22" x14ac:dyDescent="0.3">
      <c r="R50" s="125"/>
      <c r="S50" s="125"/>
      <c r="T50" s="125"/>
      <c r="U50" s="125"/>
      <c r="V50" s="125"/>
    </row>
    <row r="51" spans="5:22" x14ac:dyDescent="0.3">
      <c r="R51" s="125"/>
      <c r="S51" s="125"/>
      <c r="T51" s="125"/>
      <c r="U51" s="125"/>
      <c r="V51" s="125"/>
    </row>
    <row r="52" spans="5:22" x14ac:dyDescent="0.3">
      <c r="R52" s="125"/>
      <c r="S52" s="125"/>
      <c r="T52" s="125"/>
      <c r="U52" s="125"/>
      <c r="V52" s="125"/>
    </row>
    <row r="53" spans="5:22" x14ac:dyDescent="0.3">
      <c r="R53" s="125"/>
      <c r="S53" s="125"/>
      <c r="T53" s="125"/>
      <c r="U53" s="125"/>
      <c r="V53" s="125"/>
    </row>
    <row r="54" spans="5:22" x14ac:dyDescent="0.3">
      <c r="R54" s="125"/>
      <c r="S54" s="125"/>
      <c r="T54" s="125"/>
      <c r="U54" s="125"/>
      <c r="V54" s="125"/>
    </row>
    <row r="55" spans="5:22" x14ac:dyDescent="0.3">
      <c r="R55" s="125"/>
      <c r="S55" s="125"/>
      <c r="T55" s="125"/>
      <c r="U55" s="125"/>
      <c r="V55" s="125"/>
    </row>
    <row r="56" spans="5:22" x14ac:dyDescent="0.3">
      <c r="R56" s="125"/>
      <c r="S56" s="125"/>
      <c r="T56" s="125"/>
      <c r="U56" s="125"/>
      <c r="V56" s="125"/>
    </row>
    <row r="57" spans="5:22" x14ac:dyDescent="0.3">
      <c r="R57" s="125"/>
      <c r="S57" s="125"/>
      <c r="T57" s="125"/>
      <c r="U57" s="125"/>
      <c r="V57" s="125"/>
    </row>
    <row r="58" spans="5:22" x14ac:dyDescent="0.3">
      <c r="R58" s="125"/>
      <c r="S58" s="125"/>
      <c r="T58" s="125"/>
      <c r="U58" s="125"/>
      <c r="V58" s="125"/>
    </row>
    <row r="59" spans="5:22" x14ac:dyDescent="0.3">
      <c r="R59" s="125"/>
      <c r="S59" s="125"/>
      <c r="T59" s="125"/>
      <c r="U59" s="125"/>
      <c r="V59" s="125"/>
    </row>
    <row r="60" spans="5:22" ht="15" x14ac:dyDescent="0.3">
      <c r="L60" s="4" t="s">
        <v>71</v>
      </c>
      <c r="M60" s="32">
        <f>+IFERROR(Valores!$Q$14/Valores!$Q$12,0)</f>
        <v>0.39306683774431966</v>
      </c>
      <c r="R60" s="125"/>
      <c r="S60" s="125"/>
      <c r="T60" s="125"/>
      <c r="U60" s="125"/>
      <c r="V60" s="125"/>
    </row>
    <row r="61" spans="5:22" ht="15" x14ac:dyDescent="0.3">
      <c r="L61" s="4" t="s">
        <v>96</v>
      </c>
      <c r="M61" s="32">
        <f>+IFERROR(Valores!$Q$22/Valores!$Q$12,0)</f>
        <v>0.21219816328571964</v>
      </c>
      <c r="R61" s="125"/>
      <c r="S61" s="125"/>
      <c r="T61" s="125"/>
      <c r="U61" s="125"/>
      <c r="V61" s="125"/>
    </row>
    <row r="62" spans="5:22" ht="15" x14ac:dyDescent="0.3">
      <c r="L62" s="4" t="s">
        <v>75</v>
      </c>
      <c r="M62" s="32">
        <f>+IFERROR(Valores!$Q$25/Valores!$Q$12,0)</f>
        <v>0.14732751874149022</v>
      </c>
      <c r="R62" s="125"/>
      <c r="S62" s="125"/>
      <c r="T62" s="125"/>
      <c r="U62" s="125"/>
      <c r="V62" s="125"/>
    </row>
    <row r="63" spans="5:22" ht="15" x14ac:dyDescent="0.3">
      <c r="L63" s="4" t="s">
        <v>72</v>
      </c>
      <c r="M63" s="32">
        <f>+IFERROR(Valores!$Q$15/Valores!$Q$12,0)</f>
        <v>8.3758979373512954E-2</v>
      </c>
      <c r="R63" s="125"/>
      <c r="S63" s="125"/>
      <c r="T63" s="125"/>
      <c r="U63" s="125"/>
      <c r="V63" s="125"/>
    </row>
    <row r="64" spans="5:22" ht="15" x14ac:dyDescent="0.3">
      <c r="L64" s="4" t="s">
        <v>99</v>
      </c>
      <c r="M64" s="32">
        <f>+IFERROR(Valores!$Q$27/Valores!$Q$12,0)</f>
        <v>7.0073125647506881E-2</v>
      </c>
      <c r="R64" s="125"/>
      <c r="S64" s="125"/>
      <c r="T64" s="125"/>
      <c r="U64" s="125"/>
      <c r="V64" s="125"/>
    </row>
    <row r="65" spans="12:22" ht="15" x14ac:dyDescent="0.3">
      <c r="L65" s="21" t="s">
        <v>117</v>
      </c>
      <c r="M65" s="32">
        <f>+SUM(M66:M69)</f>
        <v>9.4632898896837667E-2</v>
      </c>
      <c r="R65" s="125"/>
      <c r="S65" s="125"/>
      <c r="T65" s="125"/>
      <c r="U65" s="125"/>
      <c r="V65" s="125"/>
    </row>
    <row r="66" spans="12:22" ht="15" x14ac:dyDescent="0.3">
      <c r="L66" s="4" t="s">
        <v>74</v>
      </c>
      <c r="M66" s="32">
        <f>+IFERROR(Valores!$Q$17/Valores!$Q$12,0)</f>
        <v>3.1667564536461683E-2</v>
      </c>
      <c r="R66" s="125"/>
      <c r="S66" s="125"/>
      <c r="T66" s="125"/>
      <c r="U66" s="125"/>
      <c r="V66" s="125"/>
    </row>
    <row r="67" spans="12:22" ht="15" x14ac:dyDescent="0.3">
      <c r="L67" s="4" t="s">
        <v>98</v>
      </c>
      <c r="M67" s="32">
        <f>+IFERROR(((Valores!$Q$21+Valores!$Q$23+Valores!$Q$18)/Valores!$P$12),0)</f>
        <v>2.123401365734353E-2</v>
      </c>
      <c r="R67" s="125"/>
      <c r="S67" s="125"/>
      <c r="T67" s="125"/>
      <c r="U67" s="125"/>
      <c r="V67" s="125"/>
    </row>
    <row r="68" spans="12:22" ht="15" x14ac:dyDescent="0.3">
      <c r="L68" s="4" t="s">
        <v>97</v>
      </c>
      <c r="M68" s="32">
        <f>+IFERROR(Valores!$Q$24/Valores!$Q$12,0)</f>
        <v>2.0497661891831536E-2</v>
      </c>
      <c r="R68" s="125"/>
      <c r="S68" s="125"/>
      <c r="T68" s="125"/>
      <c r="U68" s="125"/>
      <c r="V68" s="125"/>
    </row>
    <row r="69" spans="12:22" ht="15" x14ac:dyDescent="0.3">
      <c r="L69" s="4" t="s">
        <v>73</v>
      </c>
      <c r="M69" s="32">
        <f>+IFERROR(Valores!$Q$16/Valores!$Q$12,0)</f>
        <v>2.1233658811200914E-2</v>
      </c>
      <c r="R69" s="125"/>
      <c r="S69" s="125"/>
      <c r="T69" s="125"/>
      <c r="U69" s="125"/>
      <c r="V69" s="125"/>
    </row>
    <row r="70" spans="12:22" ht="15" x14ac:dyDescent="0.3">
      <c r="L70" s="4"/>
      <c r="M70" s="32"/>
      <c r="R70" s="125"/>
      <c r="S70" s="125"/>
      <c r="T70" s="125"/>
      <c r="U70" s="125"/>
      <c r="V70" s="125"/>
    </row>
    <row r="71" spans="12:22" x14ac:dyDescent="0.3">
      <c r="R71" s="125"/>
      <c r="S71" s="125"/>
      <c r="T71" s="125"/>
      <c r="U71" s="125"/>
      <c r="V71" s="125"/>
    </row>
    <row r="72" spans="12:22" x14ac:dyDescent="0.3">
      <c r="R72" s="125"/>
      <c r="S72" s="125"/>
      <c r="T72" s="125"/>
      <c r="U72" s="125"/>
      <c r="V72" s="125"/>
    </row>
    <row r="73" spans="12:22" x14ac:dyDescent="0.3">
      <c r="R73" s="125"/>
      <c r="S73" s="125"/>
      <c r="T73" s="125"/>
      <c r="U73" s="125"/>
      <c r="V73" s="125"/>
    </row>
    <row r="74" spans="12:22" x14ac:dyDescent="0.3">
      <c r="R74" s="125"/>
      <c r="S74" s="125"/>
      <c r="T74" s="125"/>
      <c r="U74" s="125"/>
      <c r="V74" s="125"/>
    </row>
    <row r="75" spans="12:22" x14ac:dyDescent="0.3">
      <c r="R75" s="125"/>
      <c r="S75" s="125"/>
      <c r="T75" s="125"/>
      <c r="U75" s="125"/>
      <c r="V75" s="125"/>
    </row>
    <row r="76" spans="12:22" x14ac:dyDescent="0.3">
      <c r="R76" s="125"/>
      <c r="S76" s="125"/>
      <c r="T76" s="125"/>
      <c r="U76" s="125"/>
      <c r="V76" s="125"/>
    </row>
    <row r="77" spans="12:22" x14ac:dyDescent="0.3">
      <c r="R77" s="125"/>
      <c r="S77" s="125"/>
      <c r="T77" s="125"/>
      <c r="U77" s="125"/>
      <c r="V77" s="125"/>
    </row>
    <row r="81" spans="5:8" x14ac:dyDescent="0.3">
      <c r="E81" s="50"/>
      <c r="F81" s="50"/>
      <c r="G81" s="50">
        <v>57.748295498487202</v>
      </c>
      <c r="H81" s="50">
        <v>54.957027513608061</v>
      </c>
    </row>
    <row r="82" spans="5:8" x14ac:dyDescent="0.3">
      <c r="E82" s="50"/>
      <c r="F82" s="50"/>
      <c r="G82" s="50">
        <v>55.969128273389281</v>
      </c>
      <c r="H82" s="50">
        <v>53.148677634109532</v>
      </c>
    </row>
    <row r="83" spans="5:8" x14ac:dyDescent="0.3">
      <c r="E83" s="50"/>
      <c r="F83" s="50"/>
      <c r="G83" s="50">
        <v>56.590806085969504</v>
      </c>
      <c r="H83" s="50">
        <v>53.481338034225281</v>
      </c>
    </row>
    <row r="84" spans="5:8" x14ac:dyDescent="0.3">
      <c r="E84" s="50"/>
      <c r="F84" s="50"/>
      <c r="G84" s="50">
        <v>56.018936589600024</v>
      </c>
      <c r="H84" s="50">
        <v>52.678778138843974</v>
      </c>
    </row>
    <row r="85" spans="5:8" x14ac:dyDescent="0.3">
      <c r="E85" s="50"/>
      <c r="F85" s="50"/>
      <c r="G85" s="50">
        <v>55.267285055209882</v>
      </c>
      <c r="H85" s="50">
        <v>51.642729806582835</v>
      </c>
    </row>
    <row r="86" spans="5:8" x14ac:dyDescent="0.3">
      <c r="E86" s="50"/>
      <c r="F86" s="50"/>
      <c r="G86" s="50">
        <v>50.40891468852189</v>
      </c>
      <c r="H86" s="50">
        <v>44.592716758655286</v>
      </c>
    </row>
    <row r="87" spans="5:8" x14ac:dyDescent="0.3">
      <c r="E87" s="50"/>
      <c r="F87" s="50"/>
      <c r="G87" s="50">
        <v>48.606502828888452</v>
      </c>
      <c r="H87" s="50">
        <v>42.602839257598738</v>
      </c>
    </row>
    <row r="88" spans="5:8" x14ac:dyDescent="0.3">
      <c r="E88" s="50"/>
      <c r="F88" s="50"/>
      <c r="G88" s="50">
        <v>47.953664511073143</v>
      </c>
      <c r="H88" s="50">
        <v>42.07730614666427</v>
      </c>
    </row>
    <row r="89" spans="5:8" x14ac:dyDescent="0.3">
      <c r="E89" s="50"/>
      <c r="F89" s="50"/>
      <c r="G89" s="50">
        <v>46.02579701826987</v>
      </c>
      <c r="H89" s="50">
        <v>39.875592331133205</v>
      </c>
    </row>
    <row r="90" spans="5:8" x14ac:dyDescent="0.3">
      <c r="E90" s="50"/>
      <c r="F90" s="50"/>
      <c r="G90" s="50">
        <v>45.902443459171273</v>
      </c>
      <c r="H90" s="50">
        <v>39.898939873267416</v>
      </c>
    </row>
    <row r="91" spans="5:8" x14ac:dyDescent="0.3">
      <c r="E91" s="50"/>
      <c r="F91" s="50"/>
      <c r="G91" s="50">
        <v>45.373274013882714</v>
      </c>
      <c r="H91" s="50">
        <v>39.283352167289927</v>
      </c>
    </row>
    <row r="92" spans="5:8" x14ac:dyDescent="0.3">
      <c r="E92" s="50"/>
      <c r="F92" s="50"/>
      <c r="G92" s="50">
        <v>46.754502745387363</v>
      </c>
      <c r="H92" s="50">
        <v>39.965127619474686</v>
      </c>
    </row>
    <row r="93" spans="5:8" x14ac:dyDescent="0.3">
      <c r="E93" s="50"/>
      <c r="F93" s="50"/>
      <c r="G93" s="50">
        <v>46.916113589817968</v>
      </c>
      <c r="H93" s="50">
        <v>40.40121596536828</v>
      </c>
    </row>
    <row r="94" spans="5:8" x14ac:dyDescent="0.3">
      <c r="E94" s="50"/>
      <c r="F94" s="50"/>
      <c r="G94" s="50">
        <v>47.607730963287658</v>
      </c>
      <c r="H94" s="50">
        <v>40.515210938712073</v>
      </c>
    </row>
    <row r="95" spans="5:8" x14ac:dyDescent="0.3">
      <c r="E95" s="50"/>
      <c r="F95" s="50"/>
      <c r="G95" s="50">
        <v>48.487538482869397</v>
      </c>
      <c r="H95" s="50">
        <v>41.283270626113868</v>
      </c>
    </row>
  </sheetData>
  <sheetProtection sheet="1" objects="1" scenarios="1"/>
  <mergeCells count="5">
    <mergeCell ref="E3:J3"/>
    <mergeCell ref="E2:J2"/>
    <mergeCell ref="K2:O2"/>
    <mergeCell ref="K3:O3"/>
    <mergeCell ref="K4:O5"/>
  </mergeCells>
  <pageMargins left="0.7" right="0.7" top="0.75" bottom="0.75" header="0.3" footer="0.3"/>
  <pageSetup scale="4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Corrientes!$B$3:$B$35</xm:f>
          </x14:formula1>
          <xm:sqref>E3:J3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2"/>
  <sheetViews>
    <sheetView view="pageBreakPreview" topLeftCell="A4" zoomScale="70" zoomScaleNormal="100" zoomScaleSheetLayoutView="70" workbookViewId="0">
      <selection activeCell="C14" sqref="C14"/>
    </sheetView>
  </sheetViews>
  <sheetFormatPr baseColWidth="10" defaultColWidth="11.44140625" defaultRowHeight="15" x14ac:dyDescent="0.3"/>
  <cols>
    <col min="1" max="1" width="1.6640625" style="3" customWidth="1"/>
    <col min="2" max="2" width="69.109375" style="2" customWidth="1"/>
    <col min="3" max="17" width="13.88671875" style="2" customWidth="1"/>
    <col min="18" max="18" width="3" style="2" customWidth="1"/>
    <col min="19" max="19" width="11.44140625" style="2"/>
    <col min="20" max="20" width="11.44140625" style="3"/>
    <col min="21" max="16384" width="11.44140625" style="2"/>
  </cols>
  <sheetData>
    <row r="1" spans="2:19" s="3" customFormat="1" ht="8.85" customHeight="1" x14ac:dyDescent="0.3"/>
    <row r="2" spans="2:19" s="3" customFormat="1" ht="15.75" customHeight="1" x14ac:dyDescent="0.3">
      <c r="I2" s="168" t="s">
        <v>107</v>
      </c>
      <c r="J2" s="168"/>
      <c r="K2" s="168"/>
      <c r="L2" s="168"/>
      <c r="M2" s="168"/>
      <c r="N2" s="168"/>
    </row>
    <row r="3" spans="2:19" s="3" customFormat="1" ht="24.75" customHeight="1" x14ac:dyDescent="0.3">
      <c r="C3" s="166" t="str">
        <f>+Gráficos!$E$3</f>
        <v>Nacional</v>
      </c>
      <c r="D3" s="166"/>
      <c r="E3" s="166"/>
      <c r="F3" s="166"/>
      <c r="G3" s="166"/>
      <c r="H3" s="166"/>
      <c r="I3" s="168" t="s">
        <v>214</v>
      </c>
      <c r="J3" s="168"/>
      <c r="K3" s="168"/>
      <c r="L3" s="168"/>
      <c r="M3" s="168"/>
      <c r="N3" s="168"/>
    </row>
    <row r="4" spans="2:19" s="3" customFormat="1" ht="15.75" customHeight="1" x14ac:dyDescent="0.3">
      <c r="I4" s="169" t="s">
        <v>148</v>
      </c>
      <c r="J4" s="169"/>
      <c r="K4" s="169"/>
      <c r="L4" s="169"/>
      <c r="M4" s="169"/>
      <c r="N4" s="169"/>
    </row>
    <row r="5" spans="2:19" s="3" customFormat="1" ht="15.75" customHeight="1" x14ac:dyDescent="0.3">
      <c r="G5" s="37"/>
      <c r="H5" s="37"/>
      <c r="I5" s="169"/>
      <c r="J5" s="169"/>
      <c r="K5" s="169"/>
      <c r="L5" s="169"/>
      <c r="M5" s="169"/>
      <c r="N5" s="169"/>
    </row>
    <row r="6" spans="2:19" s="3" customFormat="1" ht="15.75" customHeight="1" x14ac:dyDescent="0.3"/>
    <row r="7" spans="2:19" s="3" customFormat="1" ht="21.75" customHeight="1" thickBot="1" x14ac:dyDescent="0.45">
      <c r="J7" s="134"/>
      <c r="K7" s="134"/>
      <c r="L7" s="134"/>
      <c r="M7" s="134"/>
      <c r="N7" s="135" t="s">
        <v>131</v>
      </c>
    </row>
    <row r="8" spans="2:19" s="3" customFormat="1" ht="15.75" customHeight="1" thickTop="1" x14ac:dyDescent="0.3"/>
    <row r="9" spans="2:19" ht="17.399999999999999" thickBot="1" x14ac:dyDescent="0.4">
      <c r="B9" s="133" t="s">
        <v>89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3"/>
      <c r="O9" s="3"/>
      <c r="P9" s="3"/>
      <c r="Q9" s="3"/>
      <c r="R9" s="3"/>
      <c r="S9" s="3"/>
    </row>
    <row r="10" spans="2:19" s="3" customFormat="1" ht="17.399999999999999" thickBot="1" x14ac:dyDescent="0.35">
      <c r="B10" s="58" t="s">
        <v>91</v>
      </c>
      <c r="C10" s="59">
        <v>2003</v>
      </c>
      <c r="D10" s="59">
        <v>2004</v>
      </c>
      <c r="E10" s="59">
        <v>2005</v>
      </c>
      <c r="F10" s="59">
        <v>2006</v>
      </c>
      <c r="G10" s="59">
        <v>2007</v>
      </c>
      <c r="H10" s="59">
        <v>2008</v>
      </c>
      <c r="I10" s="59">
        <v>2009</v>
      </c>
      <c r="J10" s="59">
        <v>2010</v>
      </c>
      <c r="K10" s="59">
        <v>2011</v>
      </c>
      <c r="L10" s="59">
        <v>2012</v>
      </c>
      <c r="M10" s="59">
        <v>2013</v>
      </c>
      <c r="N10" s="59">
        <v>2014</v>
      </c>
      <c r="O10" s="59">
        <v>2015</v>
      </c>
      <c r="P10" s="59">
        <v>2016</v>
      </c>
      <c r="Q10" s="59">
        <v>2017</v>
      </c>
    </row>
    <row r="11" spans="2:19" s="3" customFormat="1" x14ac:dyDescent="0.3">
      <c r="B11" s="142" t="s">
        <v>101</v>
      </c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</row>
    <row r="12" spans="2:19" s="3" customFormat="1" x14ac:dyDescent="0.3">
      <c r="B12" s="16" t="s">
        <v>76</v>
      </c>
      <c r="C12" s="73">
        <f>+VLOOKUP(Gráficos!$E$3,Corrientes!$B$3:$AX$35,40,FALSE)</f>
        <v>7868809.5530000003</v>
      </c>
      <c r="D12" s="73">
        <f>+VLOOKUP(Gráficos!$E$3,Corrientes!$B$36:$AX$68,40,FALSE)</f>
        <v>8828367.4340000004</v>
      </c>
      <c r="E12" s="73">
        <f>+VLOOKUP(Gráficos!$E$3,Corrientes!$B$69:$AX$101,40,FALSE)</f>
        <v>9562648.1129999999</v>
      </c>
      <c r="F12" s="73">
        <f>+VLOOKUP(Gráficos!$E$3,Corrientes!$B$102:$AX$134,40,FALSE)</f>
        <v>10630939.426000001</v>
      </c>
      <c r="G12" s="73">
        <f>+VLOOKUP(Gráficos!$E$3,Corrientes!$B$135:$AX$167,40,FALSE)</f>
        <v>11504075.512</v>
      </c>
      <c r="H12" s="73">
        <f>+VLOOKUP(Gráficos!$E$3,Corrientes!$B$168:$AX$200,40,FALSE)</f>
        <v>12353845.280999999</v>
      </c>
      <c r="I12" s="73">
        <f>+VLOOKUP(Gráficos!$E$3,Corrientes!$B$201:$AX$233,40,FALSE)</f>
        <v>12162762.846000001</v>
      </c>
      <c r="J12" s="73">
        <f>+VLOOKUP(Gráficos!$E$3,Corrientes!$B$234:$AX$266,40,FALSE)</f>
        <v>13366377.171</v>
      </c>
      <c r="K12" s="73">
        <f>+VLOOKUP(Gráficos!$E$3,Corrientes!$B$267:$AX$299,40,FALSE)</f>
        <v>14665576.471999999</v>
      </c>
      <c r="L12" s="73">
        <f>+VLOOKUP(Gráficos!$E$3,Corrientes!$B$300:$AX$332,40,FALSE)</f>
        <v>15817754.584000001</v>
      </c>
      <c r="M12" s="73">
        <f>+VLOOKUP(Gráficos!$E$3,Corrientes!$B$333:$AX$365,40,FALSE)</f>
        <v>16277187.078</v>
      </c>
      <c r="N12" s="73">
        <f>+VLOOKUP(Gráficos!$E$3,Corrientes!$B$365:$AX$398,40,FALSE)</f>
        <v>17473841.539999999</v>
      </c>
      <c r="O12" s="73">
        <f>+VLOOKUP(Gráficos!$E$3,Corrientes!$B$399:$AX$431,40,FALSE)</f>
        <v>18551459.27</v>
      </c>
      <c r="P12" s="73">
        <f>+VLOOKUP(Gráficos!$E$3,Corrientes!$B$432:$AX$464,40,FALSE)</f>
        <v>20116688.539999999</v>
      </c>
      <c r="Q12" s="73">
        <f>+VLOOKUP(Gráficos!$E$3,Corrientes!$B$465:$AX$497,40,FALSE)</f>
        <v>21921241.899999999</v>
      </c>
    </row>
    <row r="13" spans="2:19" s="3" customFormat="1" x14ac:dyDescent="0.3">
      <c r="B13" s="16" t="s">
        <v>168</v>
      </c>
      <c r="C13" s="73">
        <f>+VLOOKUP(Gráficos!$E$3,Corrientes!$B$3:$AX$35,41,FALSE)</f>
        <v>1241853.3</v>
      </c>
      <c r="D13" s="73">
        <f>+VLOOKUP(Gráficos!$E$3,Corrientes!$B$36:$AX$68,41,FALSE)</f>
        <v>1326952.3999999999</v>
      </c>
      <c r="E13" s="73">
        <f>+VLOOKUP(Gráficos!$E$3,Corrientes!$B$69:$AX$101,41,FALSE)</f>
        <v>1477368.1</v>
      </c>
      <c r="F13" s="73">
        <f>+VLOOKUP(Gráficos!$E$3,Corrientes!$B$102:$AX$134,41,FALSE)</f>
        <v>1671174.6</v>
      </c>
      <c r="G13" s="73">
        <f>+VLOOKUP(Gráficos!$E$3,Corrientes!$B$135:$AX$167,41,FALSE)</f>
        <v>1911320.8</v>
      </c>
      <c r="H13" s="73">
        <f>+VLOOKUP(Gráficos!$E$3,Corrientes!$B$168:$AX$200,41,FALSE)</f>
        <v>2229154.5</v>
      </c>
      <c r="I13" s="73">
        <f>+VLOOKUP(Gráficos!$E$3,Corrientes!$B$201:$AX$233,41,FALSE)</f>
        <v>2459609.7000000002</v>
      </c>
      <c r="J13" s="73">
        <f>+VLOOKUP(Gráficos!$E$3,Corrientes!$B$234:$AX$266,41,FALSE)</f>
        <v>2640625.2000000002</v>
      </c>
      <c r="K13" s="73">
        <f>+VLOOKUP(Gráficos!$E$3,Corrientes!$B$267:$AX$299,41,FALSE)</f>
        <v>2884915.8</v>
      </c>
      <c r="L13" s="73">
        <f>+VLOOKUP(Gráficos!$E$3,Corrientes!$B$300:$AX$332,41,FALSE)</f>
        <v>3122058.4</v>
      </c>
      <c r="M13" s="73">
        <f>+VLOOKUP(Gráficos!$E$3,Corrientes!$B$333:$AX$365,41,FALSE)</f>
        <v>3343528.7</v>
      </c>
      <c r="N13" s="73">
        <f>+VLOOKUP(Gráficos!$E$3,Corrientes!$B$366:$AX$398,41,FALSE)</f>
        <v>3612054.6</v>
      </c>
      <c r="O13" s="73">
        <f>+VLOOKUP(Gráficos!$E$3,Corrientes!$B$399:$AX$431,41,FALSE)</f>
        <v>3853981.9462708556</v>
      </c>
      <c r="P13" s="73">
        <f>+VLOOKUP(Gráficos!$E$3,Corrientes!$B$432:$AX$464,41,FALSE)</f>
        <v>4190237.6117500002</v>
      </c>
      <c r="Q13" s="73">
        <f>+VLOOKUP(Gráficos!$E$3,Corrientes!$B$465:$AX$497,41,FALSE)</f>
        <v>3931021.6</v>
      </c>
    </row>
    <row r="14" spans="2:19" s="3" customFormat="1" x14ac:dyDescent="0.3">
      <c r="B14" s="16" t="s">
        <v>77</v>
      </c>
      <c r="C14" s="73">
        <f>+VLOOKUP(Gráficos!$E$3,Corrientes!$B$3:$AX$35,37,FALSE)</f>
        <v>463443.77466000005</v>
      </c>
      <c r="D14" s="73">
        <f>+VLOOKUP(Gráficos!$E$3,Corrientes!$B$36:$AX$68,37,FALSE)</f>
        <v>531012.76020999998</v>
      </c>
      <c r="E14" s="73">
        <f>+VLOOKUP(Gráficos!$E$3,Corrientes!$B$69:$AX$101,37,FALSE)</f>
        <v>569652.22652999999</v>
      </c>
      <c r="F14" s="73">
        <f>+VLOOKUP(Gráficos!$E$3,Corrientes!$B$102:$AX$134,37,FALSE)</f>
        <v>613591.38711999997</v>
      </c>
      <c r="G14" s="73">
        <f>+VLOOKUP(Gráficos!$E$3,Corrientes!$B$135:$AX$167,37,FALSE)</f>
        <v>674351.68160999997</v>
      </c>
      <c r="H14" s="73">
        <f>+VLOOKUP(Gráficos!$E$3,Corrientes!$B$168:$AX$200,37,FALSE)</f>
        <v>683663.06957699999</v>
      </c>
      <c r="I14" s="73">
        <f>+VLOOKUP(Gráficos!$E$3,Corrientes!$B$201:$AX$233,37,FALSE)</f>
        <v>729341.32294600003</v>
      </c>
      <c r="J14" s="73">
        <f>+VLOOKUP(Gráficos!$E$3,Corrientes!$B$234:$AX$266,37,FALSE)</f>
        <v>792901.01118799997</v>
      </c>
      <c r="K14" s="73">
        <f>+VLOOKUP(Gráficos!$E$3,Corrientes!$B$267:$AX$299,37,FALSE)</f>
        <v>826796.84416751168</v>
      </c>
      <c r="L14" s="73">
        <f>+VLOOKUP(Gráficos!$E$3,Corrientes!$B$300:$AX$332,37,FALSE)</f>
        <v>912786.29588134901</v>
      </c>
      <c r="M14" s="73">
        <f>+VLOOKUP(Gráficos!$E$3,Corrientes!$B$333:$AX$365,37,FALSE)</f>
        <v>959919.52753230254</v>
      </c>
      <c r="N14" s="73">
        <f>+VLOOKUP(Gráficos!$E$3,Corrientes!$B$366:$AX$398,37,FALSE)</f>
        <v>983844.77</v>
      </c>
      <c r="O14" s="73">
        <f>+VLOOKUP(Gráficos!$E$3,Corrientes!$B$399:$AX$431,37,FALSE)</f>
        <v>1075444.28</v>
      </c>
      <c r="P14" s="73">
        <f>+VLOOKUP(Gráficos!$E$3,Corrientes!$B$432:$AX$464,37,FALSE)</f>
        <v>1129771.76</v>
      </c>
      <c r="Q14" s="73">
        <f>+VLOOKUP(Gráficos!$E$3,Corrientes!$B$465:$AX$497,37,FALSE)</f>
        <v>1209294.57</v>
      </c>
    </row>
    <row r="15" spans="2:19" s="3" customFormat="1" x14ac:dyDescent="0.3">
      <c r="B15" s="142" t="s">
        <v>100</v>
      </c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</row>
    <row r="16" spans="2:19" s="3" customFormat="1" x14ac:dyDescent="0.3">
      <c r="B16" s="138" t="s">
        <v>220</v>
      </c>
      <c r="C16" s="139">
        <f>+VLOOKUP(Gráficos!$E$3,Corrientes!$B$3:$AX$35,39,FALSE)</f>
        <v>5.8896300836676261</v>
      </c>
      <c r="D16" s="139">
        <f>+VLOOKUP(Gráficos!$E$3,Corrientes!$B$36:$AX$68,39,FALSE)</f>
        <v>6.0148466200551658</v>
      </c>
      <c r="E16" s="139">
        <f>+VLOOKUP(Gráficos!$E$3,Corrientes!$B$69:$AX$101,39,FALSE)</f>
        <v>5.9570551985028377</v>
      </c>
      <c r="F16" s="139">
        <f>+VLOOKUP(Gráficos!$E$3,Corrientes!$B$102:$AX$134,39,FALSE)</f>
        <v>5.7717513244346454</v>
      </c>
      <c r="G16" s="139">
        <f>+VLOOKUP(Gráficos!$E$3,Corrientes!$B$135:$AX$167,39,FALSE)</f>
        <v>5.8618502712936644</v>
      </c>
      <c r="H16" s="139">
        <f>+VLOOKUP(Gráficos!$E$3,Corrientes!$B$168:$AX$200,39,FALSE)</f>
        <v>5.5340102941750606</v>
      </c>
      <c r="I16" s="139">
        <f>+VLOOKUP(Gráficos!$E$3,Corrientes!$B$201:$AX$233,39,FALSE)</f>
        <v>5.9965102681078779</v>
      </c>
      <c r="J16" s="139">
        <f>+VLOOKUP(Gráficos!$E$3,Corrientes!$B$234:$AX$266,39,FALSE)</f>
        <v>5.9320562411503417</v>
      </c>
      <c r="K16" s="139">
        <f>+VLOOKUP(Gráficos!$E$3,Corrientes!$B$267:$AX$299,39,FALSE)</f>
        <v>5.6376702664641885</v>
      </c>
      <c r="L16" s="139">
        <f>+VLOOKUP(Gráficos!$E$3,Corrientes!$B$300:$AX$332,39,FALSE)</f>
        <v>5.7706439370645697</v>
      </c>
      <c r="M16" s="139">
        <f>+VLOOKUP(Gráficos!$E$3,Corrientes!$B$333:$AX$365,39,FALSE)</f>
        <v>5.8973305579912836</v>
      </c>
      <c r="N16" s="139">
        <f>+VLOOKUP(Gráficos!$E$3,Corrientes!$B$366:$AX$398,39,FALSE)</f>
        <v>5.6303862495987564</v>
      </c>
      <c r="O16" s="139">
        <f>+VLOOKUP(Gráficos!$E$3,Corrientes!$B$399:$AX$431,39,FALSE)</f>
        <v>5.7970872536211182</v>
      </c>
      <c r="P16" s="139">
        <f>+VLOOKUP(Gráficos!$E$3,Corrientes!$B$432:$AX$464,39,FALSE)</f>
        <v>5.6160921106485659</v>
      </c>
      <c r="Q16" s="139">
        <f>+VLOOKUP(Gráficos!$E$3,Corrientes!$B$465:$AX$497,39,FALSE)</f>
        <v>5.516542249649766</v>
      </c>
    </row>
    <row r="17" spans="2:18" s="3" customFormat="1" x14ac:dyDescent="0.3">
      <c r="B17" s="17" t="s">
        <v>173</v>
      </c>
      <c r="C17" s="61">
        <f>+VLOOKUP(Gráficos!$E$3,Corrientes!$B$3:$AX$35,30,FALSE)</f>
        <v>2.488469098916569</v>
      </c>
      <c r="D17" s="61">
        <f>+VLOOKUP(Gráficos!$E$3,Corrientes!$B$36:$AX$68,30,FALSE)</f>
        <v>2.6483893996136545</v>
      </c>
      <c r="E17" s="61">
        <f>+VLOOKUP(Gráficos!$E$3,Corrientes!$B$69:$AX$101,30,FALSE)</f>
        <v>2.5859095834639341</v>
      </c>
      <c r="F17" s="61">
        <f>+VLOOKUP(Gráficos!$E$3,Corrientes!$B$102:$AX$134,30,FALSE)</f>
        <v>2.5384775855367572</v>
      </c>
      <c r="G17" s="61">
        <f>+VLOOKUP(Gráficos!$E$3,Corrientes!$B$135:$AX$167,30,FALSE)</f>
        <v>2.6221647726524417</v>
      </c>
      <c r="H17" s="61">
        <f>+VLOOKUP(Gráficos!$E$3,Corrientes!$B$168:$AX$200,30,FALSE)</f>
        <v>2.744375766130335</v>
      </c>
      <c r="I17" s="61">
        <f>+VLOOKUP(Gráficos!$E$3,Corrientes!$B$201:$AX$233,30,FALSE)</f>
        <v>3.0818163350054357</v>
      </c>
      <c r="J17" s="61">
        <f>+VLOOKUP(Gráficos!$E$3,Corrientes!$B$234:$AX$266,30,FALSE)</f>
        <v>3.0874178926609304</v>
      </c>
      <c r="K17" s="61">
        <f>+VLOOKUP(Gráficos!$E$3,Corrientes!$B$267:$AX$299,30,FALSE)</f>
        <v>3.0428875930620269</v>
      </c>
      <c r="L17" s="61">
        <f>+VLOOKUP(Gráficos!$E$3,Corrientes!$B$300:$AX$332,30,FALSE)</f>
        <v>3.1217773666234105</v>
      </c>
      <c r="M17" s="61">
        <f>+VLOOKUP(Gráficos!$E$3,Corrientes!$B$333:$AX$365,30,FALSE)</f>
        <v>3.2215186044094604</v>
      </c>
      <c r="N17" s="61">
        <f>+VLOOKUP(Gráficos!$E$3,Corrientes!$B$366:$AX$398,30,FALSE)</f>
        <v>2.9983346275156508</v>
      </c>
      <c r="O17" s="61">
        <f>+VLOOKUP(Gráficos!$E$3,Corrientes!$B$399:$AX$431,30,FALSE)</f>
        <v>3.0797974575319831</v>
      </c>
      <c r="P17" s="61">
        <f>+VLOOKUP(Gráficos!$E$3,Corrientes!$B$432:$AX$464,30,FALSE)</f>
        <v>2.9449005221803635</v>
      </c>
      <c r="Q17" s="61">
        <f>+VLOOKUP(Gráficos!$E$3,Corrientes!$B$465:$AX$497,30,FALSE)</f>
        <v>2.8417066982965289</v>
      </c>
    </row>
    <row r="18" spans="2:18" s="3" customFormat="1" x14ac:dyDescent="0.3">
      <c r="B18" s="17" t="s">
        <v>172</v>
      </c>
      <c r="C18" s="61">
        <f>+VLOOKUP(Gráficos!$E$3,Corrientes!$B$3:$AX$35,36,FALSE)</f>
        <v>3.4011609846112645</v>
      </c>
      <c r="D18" s="61">
        <f>+VLOOKUP(Gráficos!$E$3,Corrientes!$B$36:$AX$68,36,FALSE)</f>
        <v>3.3664572202262959</v>
      </c>
      <c r="E18" s="61">
        <f>+VLOOKUP(Gráficos!$E$3,Corrientes!$B$69:$AX$101,36,FALSE)</f>
        <v>3.3711455556097594</v>
      </c>
      <c r="F18" s="61">
        <f>+VLOOKUP(Gráficos!$E$3,Corrientes!$B$102:$AX$134,36,FALSE)</f>
        <v>3.2332737145444441</v>
      </c>
      <c r="G18" s="61">
        <f>+VLOOKUP(Gráficos!$E$3,Corrientes!$B$135:$AX$167,36,FALSE)</f>
        <v>3.2396854987716113</v>
      </c>
      <c r="H18" s="61">
        <f>+VLOOKUP(Gráficos!$E$3,Corrientes!$B$168:$AX$200,36,FALSE)</f>
        <v>2.7896345280447257</v>
      </c>
      <c r="I18" s="61">
        <f>+VLOOKUP(Gráficos!$E$3,Corrientes!$B$201:$AX$233,36,FALSE)</f>
        <v>2.9146939331024426</v>
      </c>
      <c r="J18" s="61">
        <f>+VLOOKUP(Gráficos!$E$3,Corrientes!$B$234:$AX$266,36,FALSE)</f>
        <v>2.8446383484894104</v>
      </c>
      <c r="K18" s="61">
        <f>+VLOOKUP(Gráficos!$E$3,Corrientes!$B$267:$AX$299,36,FALSE)</f>
        <v>2.5947826734021615</v>
      </c>
      <c r="L18" s="61">
        <f>+VLOOKUP(Gráficos!$E$3,Corrientes!$B$300:$AX$332,36,FALSE)</f>
        <v>2.6488665704411591</v>
      </c>
      <c r="M18" s="61">
        <f>+VLOOKUP(Gráficos!$E$3,Corrientes!$B$333:$AX$365,36,FALSE)</f>
        <v>2.6758119535818237</v>
      </c>
      <c r="N18" s="61">
        <f>+VLOOKUP(Gráficos!$E$3,Corrientes!$B$366:$AX$398,36,FALSE)</f>
        <v>2.6324591102042967</v>
      </c>
      <c r="O18" s="61">
        <f>+VLOOKUP(Gráficos!$E$3,Corrientes!$B$399:$AX$431,36,FALSE)</f>
        <v>2.7197680207007817</v>
      </c>
      <c r="P18" s="61">
        <f>+VLOOKUP(Gráficos!$E$3,Corrientes!$B$432:$AX$464,36,FALSE)</f>
        <v>2.6736940235673208</v>
      </c>
      <c r="Q18" s="61">
        <f>+VLOOKUP(Gráficos!$E$3,Corrientes!$B$465:$AX$497,36,FALSE)</f>
        <v>2.6748355513532367</v>
      </c>
    </row>
    <row r="19" spans="2:18" s="3" customFormat="1" x14ac:dyDescent="0.3">
      <c r="B19" s="138" t="s">
        <v>221</v>
      </c>
      <c r="C19" s="139">
        <f>+VLOOKUP(Gráficos!$E$3,Corrientes!$B$3:$AX$35,29,FALSE)</f>
        <v>15.767795937732743</v>
      </c>
      <c r="D19" s="139">
        <f>+VLOOKUP(Gráficos!$E$3,Corrientes!$B$36:$AX$68,29,FALSE)</f>
        <v>17.620040274240434</v>
      </c>
      <c r="E19" s="139">
        <f>+VLOOKUP(Gráficos!$E$3,Corrientes!$B$69:$AX$101,29,FALSE)</f>
        <v>16.737970312205878</v>
      </c>
      <c r="F19" s="139">
        <f>+VLOOKUP(Gráficos!$E$3,Corrientes!$B$102:$AX$134,29,FALSE)</f>
        <v>16.148163960246883</v>
      </c>
      <c r="G19" s="139">
        <f>+VLOOKUP(Gráficos!$E$3,Corrientes!$B$135:$AX$167,29,FALSE)</f>
        <v>15.782584246454077</v>
      </c>
      <c r="H19" s="139">
        <f>+VLOOKUP(Gráficos!$E$3,Corrientes!$B$168:$AX$200,29,FALSE)</f>
        <v>15.209171726320452</v>
      </c>
      <c r="I19" s="139">
        <f>+VLOOKUP(Gráficos!$E$3,Corrientes!$B$201:$AX$233,29,FALSE)</f>
        <v>15.239572848082361</v>
      </c>
      <c r="J19" s="139">
        <f>+VLOOKUP(Gráficos!$E$3,Corrientes!$B$234:$AX$266,29,FALSE)</f>
        <v>15.627962665811109</v>
      </c>
      <c r="K19" s="139">
        <f>+VLOOKUP(Gráficos!$E$3,Corrientes!$B$267:$AX$299,29,FALSE)</f>
        <v>15.468631941026207</v>
      </c>
      <c r="L19" s="139">
        <f>+VLOOKUP(Gráficos!$E$3,Corrientes!$B$300:$AX$332,29,FALSE)</f>
        <v>15.816330742158732</v>
      </c>
      <c r="M19" s="139">
        <f>+VLOOKUP(Gráficos!$E$3,Corrientes!$B$333:$AX$365,29,FALSE)</f>
        <v>15.683209540067732</v>
      </c>
      <c r="N19" s="139">
        <f>+VLOOKUP(Gráficos!$E$3,Corrientes!$B$366:$AX$398,29,FALSE)</f>
        <v>14.502910275498051</v>
      </c>
      <c r="O19" s="139">
        <f>+VLOOKUP(Gráficos!$E$3,Corrientes!$B$399:$AX$431,29,FALSE)</f>
        <v>14.812929378986725</v>
      </c>
      <c r="P19" s="139">
        <f>+VLOOKUP(Gráficos!$E$3,Corrientes!$B$432:$AX$464,29,FALSE)</f>
        <v>14.126002234340953</v>
      </c>
      <c r="Q19" s="139">
        <f>+VLOOKUP(Gráficos!$E$3,Corrientes!$B$465:$AX$497,29,FALSE)</f>
        <v>15.846705054834537</v>
      </c>
    </row>
    <row r="20" spans="2:18" s="3" customFormat="1" x14ac:dyDescent="0.3">
      <c r="B20" s="140" t="s">
        <v>222</v>
      </c>
      <c r="C20" s="141">
        <f>+VLOOKUP(Gráficos!$E$3,Corrientes!$B$3:$AX$35,28,FALSE)</f>
        <v>42.251704496981489</v>
      </c>
      <c r="D20" s="141">
        <f>+VLOOKUP(Gráficos!$E$3,Corrientes!$B$36:$AX$68,28,FALSE)</f>
        <v>44.030871723032647</v>
      </c>
      <c r="E20" s="141">
        <f>+VLOOKUP(Gráficos!$E$3,Corrientes!$B$69:$AX$101,28,FALSE)</f>
        <v>43.409192919915199</v>
      </c>
      <c r="F20" s="141">
        <f>+VLOOKUP(Gráficos!$E$3,Corrientes!$B$102:$AX$134,28,FALSE)</f>
        <v>43.981062988457943</v>
      </c>
      <c r="G20" s="141">
        <f>+VLOOKUP(Gráficos!$E$3,Corrientes!$B$135:$AX$167,28,FALSE)</f>
        <v>44.732714949980306</v>
      </c>
      <c r="H20" s="141">
        <f>+VLOOKUP(Gráficos!$E$3,Corrientes!$B$168:$AX$200,28,FALSE)</f>
        <v>49.591085311478103</v>
      </c>
      <c r="I20" s="141">
        <f>+VLOOKUP(Gráficos!$E$3,Corrientes!$B$201:$AX$233,28,FALSE)</f>
        <v>51.393497171111548</v>
      </c>
      <c r="J20" s="141">
        <f>+VLOOKUP(Gráficos!$E$3,Corrientes!$B$234:$AX$266,28,FALSE)</f>
        <v>52.046335488926857</v>
      </c>
      <c r="K20" s="141">
        <f>+VLOOKUP(Gráficos!$E$3,Corrientes!$B$267:$AX$299,28,FALSE)</f>
        <v>53.974202981730123</v>
      </c>
      <c r="L20" s="141">
        <f>+VLOOKUP(Gráficos!$E$3,Corrientes!$B$300:$AX$332,28,FALSE)</f>
        <v>54.097556540828727</v>
      </c>
      <c r="M20" s="141">
        <f>+VLOOKUP(Gráficos!$E$3,Corrientes!$B$333:$AX$365,28,FALSE)</f>
        <v>54.626725986117286</v>
      </c>
      <c r="N20" s="141">
        <f>+VLOOKUP(Gráficos!$E$3,Corrientes!$B$366:$AX$398,28,FALSE)</f>
        <v>53.245496960499018</v>
      </c>
      <c r="O20" s="141">
        <f>+VLOOKUP(Gráficos!$E$3,Corrientes!$B$399:$AX$431,28,FALSE)</f>
        <v>53.083886757062459</v>
      </c>
      <c r="P20" s="141">
        <f>+VLOOKUP(Gráficos!$E$3,Corrientes!$B$432:$AX$464,28,FALSE)</f>
        <v>52.392269021055036</v>
      </c>
      <c r="Q20" s="141">
        <f>+VLOOKUP(Gráficos!$E$3,Corrientes!$B$465:$AX$497,28,FALSE)</f>
        <v>51.512461424127466</v>
      </c>
    </row>
    <row r="21" spans="2:18" s="3" customFormat="1" x14ac:dyDescent="0.3">
      <c r="B21" s="5" t="s">
        <v>242</v>
      </c>
      <c r="C21" s="14">
        <f>+VLOOKUP(Gráficos!$E$3,Corrientes!$B$3:$AX$35,44,FALSE)</f>
        <v>66.358342296508098</v>
      </c>
      <c r="D21" s="14">
        <f>+VLOOKUP(Gráficos!$E$3,Corrientes!$B$36:$AX$68,44,FALSE)</f>
        <v>66.865522870247844</v>
      </c>
      <c r="E21" s="14">
        <f>+VLOOKUP(Gráficos!$E$3,Corrientes!$B$69:$AX$101,44,FALSE)</f>
        <v>61.537584114786348</v>
      </c>
      <c r="F21" s="14">
        <f>+VLOOKUP(Gráficos!$E$3,Corrientes!$B$102:$AX$134,44,FALSE)</f>
        <v>59.672549969893197</v>
      </c>
      <c r="G21" s="14">
        <f>+VLOOKUP(Gráficos!$E$3,Corrientes!$B$135:$AX$167,44,FALSE)</f>
        <v>58.189892521037613</v>
      </c>
      <c r="H21" s="14">
        <f>+VLOOKUP(Gráficos!$E$3,Corrientes!$B$168:$AX$200,44,FALSE)</f>
        <v>54.665172006399899</v>
      </c>
      <c r="I21" s="14">
        <f>+VLOOKUP(Gráficos!$E$3,Corrientes!$B$201:$AX$233,44,FALSE)</f>
        <v>54.026724451812292</v>
      </c>
      <c r="J21" s="14">
        <f>+VLOOKUP(Gráficos!$E$3,Corrientes!$B$234:$AX$266,44,FALSE)</f>
        <v>54.705554288995828</v>
      </c>
      <c r="K21" s="14">
        <f>+VLOOKUP(Gráficos!$E$3,Corrientes!$B$267:$AX$299,44,FALSE)</f>
        <v>54.967055335523575</v>
      </c>
      <c r="L21" s="14">
        <f>+VLOOKUP(Gráficos!$E$3,Corrientes!$B$300:$AX$332,44,FALSE)</f>
        <v>55.120544349233036</v>
      </c>
      <c r="M21" s="14">
        <f>+VLOOKUP(Gráficos!$E$3,Corrientes!$B$333:$AX$365,44,FALSE)</f>
        <v>55.693465672298736</v>
      </c>
      <c r="N21" s="14">
        <f>+VLOOKUP(Gráficos!$E$3,Corrientes!$B$366:$AX$398,44,FALSE)</f>
        <v>53.426680886960789</v>
      </c>
      <c r="O21" s="14">
        <f>+VLOOKUP(Gráficos!$E$3,Corrientes!$B$399:$AX$431,44,FALSE)</f>
        <v>54.019220105000699</v>
      </c>
      <c r="P21" s="14">
        <f>+VLOOKUP(Gráficos!$E$3,Corrientes!$B$432:$AX$464,44,FALSE)</f>
        <v>54.124994302372698</v>
      </c>
      <c r="Q21" s="14">
        <f>+VLOOKUP(Gráficos!$E$3,Corrientes!$B$465:$AX$497,44,FALSE)</f>
        <v>53.493026747149877</v>
      </c>
    </row>
    <row r="22" spans="2:18" s="3" customFormat="1" x14ac:dyDescent="0.3">
      <c r="B22" s="5" t="s">
        <v>243</v>
      </c>
      <c r="C22" s="14">
        <f>+VLOOKUP(Gráficos!$E$3,Corrientes!$B$3:$AX$35,15,FALSE)</f>
        <v>33.641657703491902</v>
      </c>
      <c r="D22" s="14">
        <f>+VLOOKUP(Gráficos!$E$3,Corrientes!$B$36:$AX$68,15,FALSE)</f>
        <v>33.134477129752163</v>
      </c>
      <c r="E22" s="14">
        <f>+VLOOKUP(Gráficos!$E$3,Corrientes!$B$69:$AX$101,15,FALSE)</f>
        <v>38.462415885213652</v>
      </c>
      <c r="F22" s="14">
        <f>+VLOOKUP(Gráficos!$E$3,Corrientes!$B$102:$AX$134,15,FALSE)</f>
        <v>40.327450030106803</v>
      </c>
      <c r="G22" s="14">
        <f>+VLOOKUP(Gráficos!$E$3,Corrientes!$B$135:$AX$167,15,FALSE)</f>
        <v>41.810107478962394</v>
      </c>
      <c r="H22" s="14">
        <f>+VLOOKUP(Gráficos!$E$3,Corrientes!$B$168:$AX$200,15,FALSE)</f>
        <v>45.334827993600108</v>
      </c>
      <c r="I22" s="14">
        <f>+VLOOKUP(Gráficos!$E$3,Corrientes!$B$201:$AX$233,15,FALSE)</f>
        <v>45.973275548187715</v>
      </c>
      <c r="J22" s="14">
        <f>+VLOOKUP(Gráficos!$E$3,Corrientes!$B$234:$AX$266,15,FALSE)</f>
        <v>45.294445711004172</v>
      </c>
      <c r="K22" s="14">
        <f>+VLOOKUP(Gráficos!$E$3,Corrientes!$B$267:$AX$299,15,FALSE)</f>
        <v>45.032944664476432</v>
      </c>
      <c r="L22" s="14">
        <f>+VLOOKUP(Gráficos!$E$3,Corrientes!$B$300:$AX$332,15,FALSE)</f>
        <v>44.879455650766971</v>
      </c>
      <c r="M22" s="14">
        <f>+VLOOKUP(Gráficos!$E$3,Corrientes!$B$333:$AX$365,15,FALSE)</f>
        <v>44.306534327701272</v>
      </c>
      <c r="N22" s="14">
        <f>+VLOOKUP(Gráficos!$E$3,Corrientes!$B$366:$AX$398,15,FALSE)</f>
        <v>46.573319113039211</v>
      </c>
      <c r="O22" s="14">
        <f>+VLOOKUP(Gráficos!$E$3,Corrientes!$B$399:$AX$431,15,FALSE)</f>
        <v>45.980779894999301</v>
      </c>
      <c r="P22" s="14">
        <f>+VLOOKUP(Gráficos!$E$3,Corrientes!$B$432:$AX$464,15,FALSE)</f>
        <v>45.87500569762728</v>
      </c>
      <c r="Q22" s="14">
        <f>+VLOOKUP(Gráficos!$E$3,Corrientes!$B$465:$AX$497,15,FALSE)</f>
        <v>46.506972536060637</v>
      </c>
    </row>
    <row r="23" spans="2:18" s="3" customFormat="1" x14ac:dyDescent="0.3">
      <c r="B23" s="5" t="s">
        <v>201</v>
      </c>
      <c r="C23" s="12">
        <f>+VLOOKUP(Gráficos!$E$3,Corrientes!$B$3:$AX$35,42,FALSE)</f>
        <v>84.463174738056253</v>
      </c>
      <c r="D23" s="12">
        <f>+VLOOKUP(Gráficos!$E$3,Corrientes!$B$36:$AX$68,42,FALSE)</f>
        <v>84.067720229114286</v>
      </c>
      <c r="E23" s="12">
        <f>+VLOOKUP(Gráficos!$E$3,Corrientes!$B$69:$AX$101,42,FALSE)</f>
        <v>84.157317366143147</v>
      </c>
      <c r="F23" s="12">
        <f>+VLOOKUP(Gráficos!$E$3,Corrientes!$B$102:$AX$134,42,FALSE)</f>
        <v>84.493768032628353</v>
      </c>
      <c r="G23" s="12">
        <f>+VLOOKUP(Gráficos!$E$3,Corrientes!$B$135:$AX$167,42,FALSE)</f>
        <v>84.669931217316901</v>
      </c>
      <c r="H23" s="12">
        <f>+VLOOKUP(Gráficos!$E$3,Corrientes!$B$168:$AX$200,42,FALSE)</f>
        <v>83.920067299265682</v>
      </c>
      <c r="I23" s="12">
        <f>+VLOOKUP(Gráficos!$E$3,Corrientes!$B$201:$AX$233,42,FALSE)</f>
        <v>83.757989245727273</v>
      </c>
      <c r="J23" s="12">
        <f>+VLOOKUP(Gráficos!$E$3,Corrientes!$B$234:$AX$266,42,FALSE)</f>
        <v>81.964800932238148</v>
      </c>
      <c r="K23" s="12">
        <f>+VLOOKUP(Gráficos!$E$3,Corrientes!$B$267:$AX$299,42,FALSE)</f>
        <v>86.714182141665603</v>
      </c>
      <c r="L23" s="12">
        <f>+VLOOKUP(Gráficos!$E$3,Corrientes!$B$300:$AX$332,42,FALSE)</f>
        <v>88.483256374189651</v>
      </c>
      <c r="M23" s="12">
        <f>+VLOOKUP(Gráficos!$E$3,Corrientes!$B$333:$AX$365,42,FALSE)</f>
        <v>87.854618734162884</v>
      </c>
      <c r="N23" s="12">
        <f>+VLOOKUP(Gráficos!$E$3,Corrientes!$B$366:$AX$398,42,FALSE)</f>
        <v>86.899236534953445</v>
      </c>
      <c r="O23" s="12">
        <f>+VLOOKUP(Gráficos!$E$3,Corrientes!$B$399:$AX$431,42,FALSE)</f>
        <v>84.23014707355749</v>
      </c>
      <c r="P23" s="12">
        <f>+VLOOKUP(Gráficos!$E$3,Corrientes!$B$432:$AX$464,42,FALSE)</f>
        <v>84.822439701826781</v>
      </c>
      <c r="Q23" s="12">
        <f>+VLOOKUP(Gráficos!$E$3,Corrientes!$B$465:$AX$497,42,FALSE)</f>
        <v>84.932766921935169</v>
      </c>
    </row>
    <row r="24" spans="2:18" s="3" customFormat="1" x14ac:dyDescent="0.3">
      <c r="B24" s="5" t="s">
        <v>202</v>
      </c>
      <c r="C24" s="60">
        <f>+VLOOKUP(Gráficos!$E$3,Corrientes!$B$3:$AX$35,43,FALSE)</f>
        <v>15.536825261943749</v>
      </c>
      <c r="D24" s="60">
        <f>+VLOOKUP(Gráficos!$E$3,Corrientes!$B$36:$AX$68,43,FALSE)</f>
        <v>15.93227977088571</v>
      </c>
      <c r="E24" s="60">
        <f>+VLOOKUP(Gráficos!$E$3,Corrientes!$B$69:$AX$101,43,FALSE)</f>
        <v>15.842682633856848</v>
      </c>
      <c r="F24" s="60">
        <f>+VLOOKUP(Gráficos!$E$3,Corrientes!$B$102:$AX$134,43,FALSE)</f>
        <v>15.506231967371642</v>
      </c>
      <c r="G24" s="60">
        <f>+VLOOKUP(Gráficos!$E$3,Corrientes!$B$135:$AX$167,43,FALSE)</f>
        <v>15.330068782683098</v>
      </c>
      <c r="H24" s="60">
        <f>+VLOOKUP(Gráficos!$E$3,Corrientes!$B$168:$AX$200,43,FALSE)</f>
        <v>16.079932700734314</v>
      </c>
      <c r="I24" s="60">
        <f>+VLOOKUP(Gráficos!$E$3,Corrientes!$B$201:$AX$233,43,FALSE)</f>
        <v>16.242010754272723</v>
      </c>
      <c r="J24" s="60">
        <f>+VLOOKUP(Gráficos!$E$3,Corrientes!$B$234:$AX$266,43,FALSE)</f>
        <v>18.035199067761862</v>
      </c>
      <c r="K24" s="60">
        <f>+VLOOKUP(Gráficos!$E$3,Corrientes!$B$267:$AX$299,43,FALSE)</f>
        <v>13.285817858334404</v>
      </c>
      <c r="L24" s="60">
        <f>+VLOOKUP(Gráficos!$E$3,Corrientes!$B$300:$AX$332,43,FALSE)</f>
        <v>11.516743625810358</v>
      </c>
      <c r="M24" s="60">
        <f>+VLOOKUP(Gráficos!$E$3,Corrientes!$B$333:$AX$365,43,FALSE)</f>
        <v>12.14538126583712</v>
      </c>
      <c r="N24" s="60">
        <f>+VLOOKUP(Gráficos!$E$3,Corrientes!$B$366:$AX$398,43,FALSE)</f>
        <v>13.100763173325964</v>
      </c>
      <c r="O24" s="60">
        <f>+VLOOKUP(Gráficos!$E$3,Corrientes!$B$399:$AX$431,43,FALSE)</f>
        <v>15.769856735986915</v>
      </c>
      <c r="P24" s="60">
        <f>+VLOOKUP(Gráficos!$E$3,Corrientes!$B$432:$AX$464,43,FALSE)</f>
        <v>15.177560298173216</v>
      </c>
      <c r="Q24" s="60">
        <f>+VLOOKUP(Gráficos!$E$3,Corrientes!$B$465:$AX$497,43,FALSE)</f>
        <v>15.067229626329256</v>
      </c>
    </row>
    <row r="25" spans="2:18" s="3" customFormat="1" x14ac:dyDescent="0.3">
      <c r="B25" s="138" t="s">
        <v>223</v>
      </c>
      <c r="C25" s="139">
        <f>+VLOOKUP(Gráficos!$E$3,Corrientes!$B$3:$AX$35,45,FALSE)</f>
        <v>57.748295498487202</v>
      </c>
      <c r="D25" s="139">
        <f>+VLOOKUP(Gráficos!$E$3,Corrientes!$B$36:$AX$68,45,FALSE)</f>
        <v>55.969128273389281</v>
      </c>
      <c r="E25" s="139">
        <f>+VLOOKUP(Gráficos!$E$3,Corrientes!$B$69:$AX$101,45,FALSE)</f>
        <v>56.590806085969504</v>
      </c>
      <c r="F25" s="139">
        <f>+VLOOKUP(Gráficos!$E$3,Corrientes!$B$102:$AX$134,45,FALSE)</f>
        <v>56.018936589600024</v>
      </c>
      <c r="G25" s="139">
        <f>+VLOOKUP(Gráficos!$E$3,Corrientes!$B$135:$AX$167,45,FALSE)</f>
        <v>55.267285055209882</v>
      </c>
      <c r="H25" s="139">
        <f>+VLOOKUP(Gráficos!$E$3,Corrientes!$B$168:$AX$200,45,FALSE)</f>
        <v>50.40891468852189</v>
      </c>
      <c r="I25" s="139">
        <f>+VLOOKUP(Gráficos!$E$3,Corrientes!$B$201:$AX$233,45,FALSE)</f>
        <v>48.606502828888452</v>
      </c>
      <c r="J25" s="139">
        <f>+VLOOKUP(Gráficos!$E$3,Corrientes!$B$234:$AX$266,45,FALSE)</f>
        <v>47.953664511073143</v>
      </c>
      <c r="K25" s="139">
        <f>+VLOOKUP(Gráficos!$E$3,Corrientes!$B$267:$AX$299,45,FALSE)</f>
        <v>46.02579701826987</v>
      </c>
      <c r="L25" s="139">
        <f>+VLOOKUP(Gráficos!$E$3,Corrientes!$B$300:$AX$332,45,FALSE)</f>
        <v>45.902443459171273</v>
      </c>
      <c r="M25" s="139">
        <f>+VLOOKUP(Gráficos!$E$3,Corrientes!$B$333:$AX$365,45,FALSE)</f>
        <v>45.373274013882714</v>
      </c>
      <c r="N25" s="139">
        <f>+VLOOKUP(Gráficos!$E$3,Corrientes!$B$366:$AX$398,45,FALSE)</f>
        <v>46.754502745387363</v>
      </c>
      <c r="O25" s="139">
        <f>+VLOOKUP(Gráficos!$E$3,Corrientes!$B$399:$AX$431,45,FALSE)</f>
        <v>46.916113589817968</v>
      </c>
      <c r="P25" s="139">
        <f>+VLOOKUP(Gráficos!$E$3,Corrientes!$B$432:$AX$464,45,FALSE)</f>
        <v>47.607730963287658</v>
      </c>
      <c r="Q25" s="139">
        <f>+VLOOKUP(Gráficos!$E$3,Corrientes!$B$465:$AX$497,45,FALSE)</f>
        <v>48.487538482869397</v>
      </c>
      <c r="R25" s="13"/>
    </row>
    <row r="26" spans="2:18" s="3" customFormat="1" x14ac:dyDescent="0.3">
      <c r="B26" s="7" t="s">
        <v>244</v>
      </c>
      <c r="C26" s="53">
        <f>+VLOOKUP(Gráficos!$E$3,Corrientes!$B$3:$AX$35,46,FALSE)</f>
        <v>54.957027513608061</v>
      </c>
      <c r="D26" s="53">
        <f>+VLOOKUP(Gráficos!$E$3,Corrientes!$B$36:$AX$68,46,FALSE)</f>
        <v>53.148677634109532</v>
      </c>
      <c r="E26" s="53">
        <f>+VLOOKUP(Gráficos!$E$3,Corrientes!$B$69:$AX$101,46,FALSE)</f>
        <v>53.481338034225281</v>
      </c>
      <c r="F26" s="53">
        <f>+VLOOKUP(Gráficos!$E$3,Corrientes!$B$102:$AX$134,46,FALSE)</f>
        <v>52.678778138843974</v>
      </c>
      <c r="G26" s="53">
        <f>+VLOOKUP(Gráficos!$E$3,Corrientes!$B$135:$AX$167,46,FALSE)</f>
        <v>51.642729806582835</v>
      </c>
      <c r="H26" s="53">
        <f>+VLOOKUP(Gráficos!$E$3,Corrientes!$B$168:$AX$200,46,FALSE)</f>
        <v>44.592716758655286</v>
      </c>
      <c r="I26" s="53">
        <f>+VLOOKUP(Gráficos!$E$3,Corrientes!$B$201:$AX$233,46,FALSE)</f>
        <v>42.602839257598738</v>
      </c>
      <c r="J26" s="53">
        <f>+VLOOKUP(Gráficos!$E$3,Corrientes!$B$234:$AX$266,46,FALSE)</f>
        <v>42.07730614666427</v>
      </c>
      <c r="K26" s="53">
        <f>+VLOOKUP(Gráficos!$E$3,Corrientes!$B$267:$AX$299,46,FALSE)</f>
        <v>39.875592331133205</v>
      </c>
      <c r="L26" s="53">
        <f>+VLOOKUP(Gráficos!$E$3,Corrientes!$B$300:$AX$332,46,FALSE)</f>
        <v>39.898939873267416</v>
      </c>
      <c r="M26" s="53">
        <f>+VLOOKUP(Gráficos!$E$3,Corrientes!$B$333:$AX$365,46,FALSE)</f>
        <v>39.283352167289927</v>
      </c>
      <c r="N26" s="53">
        <f>+VLOOKUP(Gráficos!$E$3,Corrientes!$B$366:$AX$398,46,FALSE)</f>
        <v>39.965127619474686</v>
      </c>
      <c r="O26" s="53">
        <f>+VLOOKUP(Gráficos!$E$3,Corrientes!$B$399:$AX$431,46,FALSE)</f>
        <v>40.40121596536828</v>
      </c>
      <c r="P26" s="53">
        <f>+VLOOKUP(Gráficos!$E$3,Corrientes!$B$432:$AX$464,46,FALSE)</f>
        <v>40.515210938712073</v>
      </c>
      <c r="Q26" s="53">
        <f>+VLOOKUP(Gráficos!$E$3,Corrientes!$B$465:$AX$497,46,FALSE)</f>
        <v>41.283270626113868</v>
      </c>
      <c r="R26" s="13"/>
    </row>
    <row r="27" spans="2:18" s="3" customFormat="1" x14ac:dyDescent="0.3">
      <c r="B27" s="138" t="s">
        <v>170</v>
      </c>
      <c r="C27" s="139" t="s">
        <v>93</v>
      </c>
      <c r="D27" s="139">
        <f>+VLOOKUP(Gráficos!$E$3,Corrientes!$B$36:$AX$68,47,FALSE)</f>
        <v>19.40457152288748</v>
      </c>
      <c r="E27" s="139">
        <f>+VLOOKUP(Gráficos!$E$3,Corrientes!$B$69:$AX$101,47,FALSE)</f>
        <v>5.7619061593789711</v>
      </c>
      <c r="F27" s="139">
        <f>+VLOOKUP(Gráficos!$E$3,Corrientes!$B$102:$AX$134,47,FALSE)</f>
        <v>9.1323396625025985</v>
      </c>
      <c r="G27" s="139">
        <f>+VLOOKUP(Gráficos!$E$3,Corrientes!$B$135:$AX$167,47,FALSE)</f>
        <v>11.780674462098206</v>
      </c>
      <c r="H27" s="139">
        <f>+VLOOKUP(Gráficos!$E$3,Corrientes!$B$168:$AX$200,47,FALSE)</f>
        <v>12.391645929537699</v>
      </c>
      <c r="I27" s="139">
        <f>+VLOOKUP(Gráficos!$E$3,Corrientes!$B$201:$AX$233,47,FALSE)</f>
        <v>10.558785158063543</v>
      </c>
      <c r="J27" s="139">
        <f>+VLOOKUP(Gráficos!$E$3,Corrientes!$B$234:$AX$266,47,FALSE)</f>
        <v>10.095644197899389</v>
      </c>
      <c r="K27" s="139">
        <f>+VLOOKUP(Gráficos!$E$3,Corrientes!$B$267:$AX$299,47,FALSE)</f>
        <v>8.1373990778895955</v>
      </c>
      <c r="L27" s="139">
        <f>+VLOOKUP(Gráficos!$E$3,Corrientes!$B$300:$AX$332,47,FALSE)</f>
        <v>10.652622783943077</v>
      </c>
      <c r="M27" s="139">
        <f>+VLOOKUP(Gráficos!$E$3,Corrientes!$B$333:$AX$365,47,FALSE)</f>
        <v>6.192351557136222</v>
      </c>
      <c r="N27" s="139">
        <f>+VLOOKUP(Gráficos!$E$3,Corrientes!$B$366:$AX$398,47,FALSE)</f>
        <v>-9.9085549509247972E-2</v>
      </c>
      <c r="O27" s="139">
        <f>+VLOOKUP(Gráficos!$E$3,Corrientes!$B$399:$AX$431,47,FALSE)</f>
        <v>8.9785845591849203</v>
      </c>
      <c r="P27" s="139">
        <f>+VLOOKUP(Gráficos!$E$3,Corrientes!$B$432:$AX$464,47,FALSE)</f>
        <v>3.6829385089836242</v>
      </c>
      <c r="Q27" s="139">
        <f>+VLOOKUP(Gráficos!$E$3,Corrientes!$B$465:$AX$497,47,FALSE)</f>
        <v>5.2413677103188006</v>
      </c>
      <c r="R27" s="13"/>
    </row>
    <row r="28" spans="2:18" s="3" customFormat="1" ht="15.6" thickBot="1" x14ac:dyDescent="0.35">
      <c r="B28" s="136" t="s">
        <v>171</v>
      </c>
      <c r="C28" s="137" t="s">
        <v>93</v>
      </c>
      <c r="D28" s="137">
        <f>+VLOOKUP(Gráficos!$E$3,Corrientes!$B$36:$AX$68,48,FALSE)</f>
        <v>11.04967124838938</v>
      </c>
      <c r="E28" s="137">
        <f>+VLOOKUP(Gráficos!$E$3,Corrientes!$B$69:$AX$101,48,FALSE)</f>
        <v>8.4681365734836191</v>
      </c>
      <c r="F28" s="137">
        <f>+VLOOKUP(Gráficos!$E$3,Corrientes!$B$102:$AX$134,48,FALSE)</f>
        <v>6.6248506561947806</v>
      </c>
      <c r="G28" s="137">
        <f>+VLOOKUP(Gráficos!$E$3,Corrientes!$B$135:$AX$167,48,FALSE)</f>
        <v>8.4277536799296939</v>
      </c>
      <c r="H28" s="137">
        <f>+VLOOKUP(Gráficos!$E$3,Corrientes!$B$168:$AX$200,48,FALSE)</f>
        <v>-7.5312701855145159</v>
      </c>
      <c r="I28" s="137">
        <f>+VLOOKUP(Gráficos!$E$3,Corrientes!$B$201:$AX$233,48,FALSE)</f>
        <v>2.86691798456431</v>
      </c>
      <c r="J28" s="137">
        <f>+VLOOKUP(Gráficos!$E$3,Corrientes!$B$234:$AX$266,48,FALSE)</f>
        <v>7.2545133086650004</v>
      </c>
      <c r="K28" s="137">
        <f>+VLOOKUP(Gráficos!$E$3,Corrientes!$B$267:$AX$299,48,FALSE)</f>
        <v>8.2778976876429766E-2</v>
      </c>
      <c r="L28" s="137">
        <f>+VLOOKUP(Gráficos!$E$3,Corrientes!$B$300:$AX$332,48,FALSE)</f>
        <v>10.104428592252468</v>
      </c>
      <c r="M28" s="137">
        <f>+VLOOKUP(Gráficos!$E$3,Corrientes!$B$333:$AX$365,48,FALSE)</f>
        <v>3.9513249065153966</v>
      </c>
      <c r="N28" s="137">
        <f>+VLOOKUP(Gráficos!$E$3,Corrientes!$B$366:$AX$398,48,FALSE)</f>
        <v>5.6124406982526853</v>
      </c>
      <c r="O28" s="137">
        <f>+VLOOKUP(Gráficos!$E$3,Corrientes!$B$399:$AX$431,48,FALSE)</f>
        <v>9.6882024379003404</v>
      </c>
      <c r="P28" s="137">
        <f>+VLOOKUP(Gráficos!$E$3,Corrientes!$B$432:$AX$464,48,FALSE)</f>
        <v>6.6002577391407247</v>
      </c>
      <c r="Q28" s="137">
        <f>+VLOOKUP(Gráficos!$E$3,Corrientes!$B$465:$AX$497,48,FALSE)</f>
        <v>9.0169537092176899</v>
      </c>
      <c r="R28" s="13"/>
    </row>
    <row r="29" spans="2:18" s="3" customFormat="1" x14ac:dyDescent="0.3">
      <c r="B29" s="8" t="s">
        <v>217</v>
      </c>
    </row>
    <row r="30" spans="2:18" s="3" customFormat="1" x14ac:dyDescent="0.3">
      <c r="B30" s="65" t="s">
        <v>90</v>
      </c>
    </row>
    <row r="31" spans="2:18" s="3" customFormat="1" x14ac:dyDescent="0.3">
      <c r="B31" s="9" t="s">
        <v>106</v>
      </c>
    </row>
    <row r="32" spans="2:18" s="3" customFormat="1" x14ac:dyDescent="0.3">
      <c r="B32" s="9" t="s">
        <v>105</v>
      </c>
    </row>
    <row r="33" spans="2:19" s="3" customFormat="1" x14ac:dyDescent="0.3">
      <c r="B33" s="9"/>
    </row>
    <row r="34" spans="2:19" s="3" customFormat="1" ht="17.399999999999999" thickBot="1" x14ac:dyDescent="0.4">
      <c r="B34" s="133" t="s">
        <v>251</v>
      </c>
      <c r="C34" s="4"/>
      <c r="D34" s="4"/>
      <c r="E34" s="4"/>
      <c r="F34" s="4"/>
      <c r="G34" s="4"/>
      <c r="H34" s="4"/>
      <c r="I34" s="4"/>
      <c r="J34" s="4"/>
      <c r="K34" s="4"/>
      <c r="L34" s="20"/>
      <c r="M34" s="4"/>
      <c r="N34" s="4"/>
    </row>
    <row r="35" spans="2:19" s="3" customFormat="1" ht="17.399999999999999" thickBot="1" x14ac:dyDescent="0.35">
      <c r="B35" s="58" t="s">
        <v>91</v>
      </c>
      <c r="C35" s="59">
        <v>2003</v>
      </c>
      <c r="D35" s="59">
        <v>2004</v>
      </c>
      <c r="E35" s="59">
        <v>2005</v>
      </c>
      <c r="F35" s="59">
        <v>2006</v>
      </c>
      <c r="G35" s="59">
        <v>2007</v>
      </c>
      <c r="H35" s="59">
        <v>2008</v>
      </c>
      <c r="I35" s="59">
        <v>2009</v>
      </c>
      <c r="J35" s="59">
        <v>2010</v>
      </c>
      <c r="K35" s="59">
        <v>2011</v>
      </c>
      <c r="L35" s="59">
        <v>2012</v>
      </c>
      <c r="M35" s="59">
        <v>2013</v>
      </c>
      <c r="N35" s="59">
        <v>2014</v>
      </c>
      <c r="O35" s="59">
        <v>2015</v>
      </c>
      <c r="P35" s="59">
        <v>2016</v>
      </c>
      <c r="Q35" s="59">
        <v>2017</v>
      </c>
    </row>
    <row r="36" spans="2:19" s="3" customFormat="1" x14ac:dyDescent="0.3">
      <c r="B36" s="142" t="s">
        <v>101</v>
      </c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</row>
    <row r="37" spans="2:19" s="3" customFormat="1" x14ac:dyDescent="0.3">
      <c r="B37" s="16" t="s">
        <v>76</v>
      </c>
      <c r="C37" s="73">
        <f>+VLOOKUP(Gráficos!$E$3,Constantes!$B$3:$AX$35,40,FALSE)</f>
        <v>13716157.549506804</v>
      </c>
      <c r="D37" s="73">
        <f>+VLOOKUP(Gráficos!$E$3,Constantes!$B$36:$AX$68,40,FALSE)</f>
        <v>14629496.37347316</v>
      </c>
      <c r="E37" s="73">
        <f>+VLOOKUP(Gráficos!$E$3,Constantes!$B$69:$AX$101,40,FALSE)</f>
        <v>15335598.190390904</v>
      </c>
      <c r="F37" s="73">
        <f>+VLOOKUP(Gráficos!$E$3,Constantes!$B$102:$AX$134,40,FALSE)</f>
        <v>16385213.521396149</v>
      </c>
      <c r="G37" s="73">
        <f>+VLOOKUP(Gráficos!$E$3,Constantes!$B$135:$AX$167,40,FALSE)</f>
        <v>17088432.302712314</v>
      </c>
      <c r="H37" s="73">
        <f>+VLOOKUP(Gráficos!$E$3,Constantes!$B$168:$AX$200,40,FALSE)</f>
        <v>17225852.710267834</v>
      </c>
      <c r="I37" s="73">
        <f>+VLOOKUP(Gráficos!$E$3,Constantes!$B$201:$AX$233,40,FALSE)</f>
        <v>16374831.286430225</v>
      </c>
      <c r="J37" s="73">
        <f>+VLOOKUP(Gráficos!$E$3,Constantes!$B$234:$AX$266,40,FALSE)</f>
        <v>17236846.274848755</v>
      </c>
      <c r="K37" s="73">
        <f>+VLOOKUP(Gráficos!$E$3,Constantes!$B$267:$AX$299,40,FALSE)</f>
        <v>18216385.605633087</v>
      </c>
      <c r="L37" s="73">
        <f>+VLOOKUP(Gráficos!$E$3,Constantes!$B$300:$AX$332,40,FALSE)</f>
        <v>18970288.203000553</v>
      </c>
      <c r="M37" s="73">
        <f>+VLOOKUP(Gráficos!$E$3,Constantes!$B$333:$AX$365,40,FALSE)</f>
        <v>18775884.576644942</v>
      </c>
      <c r="N37" s="73">
        <f>+VLOOKUP(Gráficos!$E$3,Constantes!$B$366:$AX$398,40,FALSE)</f>
        <v>19366099.609320372</v>
      </c>
      <c r="O37" s="73">
        <f>+VLOOKUP(Gráficos!$E$3,Constantes!$B$399:$AX$431,40,FALSE)</f>
        <v>20131610.237715453</v>
      </c>
      <c r="P37" s="73">
        <f>+VLOOKUP(Gráficos!$E$3,Constantes!$B$432:$AX$464,40,FALSE)</f>
        <v>21120511.298146002</v>
      </c>
      <c r="Q37" s="73">
        <f>+VLOOKUP(Gráficos!$E$3,Constantes!$B$465:$AX$497,40,FALSE)</f>
        <v>21921241.899999999</v>
      </c>
      <c r="S37" s="120"/>
    </row>
    <row r="38" spans="2:19" s="3" customFormat="1" x14ac:dyDescent="0.3">
      <c r="B38" s="16" t="s">
        <v>168</v>
      </c>
      <c r="C38" s="73">
        <f>+VLOOKUP(Gráficos!$E$3,Constantes!$B$3:$AX$35,41,FALSE)</f>
        <v>2164680.1084010093</v>
      </c>
      <c r="D38" s="73">
        <f>+VLOOKUP(Gráficos!$E$3,Constantes!$B$36:$AX$68,41,FALSE)</f>
        <v>2198894.1294863992</v>
      </c>
      <c r="E38" s="73">
        <f>+VLOOKUP(Gráficos!$E$3,Constantes!$B$69:$AX$101,41,FALSE)</f>
        <v>2369252.0411894037</v>
      </c>
      <c r="F38" s="73">
        <f>+VLOOKUP(Gráficos!$E$3,Constantes!$B$102:$AX$134,41,FALSE)</f>
        <v>2575741.5742172813</v>
      </c>
      <c r="G38" s="73">
        <f>+VLOOKUP(Gráficos!$E$3,Constantes!$B$135:$AX$167,41,FALSE)</f>
        <v>2839122.1933041448</v>
      </c>
      <c r="H38" s="73">
        <f>+VLOOKUP(Gráficos!$E$3,Constantes!$B$168:$AX$200,41,FALSE)</f>
        <v>3108270.0335002472</v>
      </c>
      <c r="I38" s="73">
        <f>+VLOOKUP(Gráficos!$E$3,Constantes!$B$201:$AX$233,41,FALSE)</f>
        <v>3311393.503098092</v>
      </c>
      <c r="J38" s="73">
        <f>+VLOOKUP(Gráficos!$E$3,Constantes!$B$234:$AX$266,41,FALSE)</f>
        <v>3405264.5724111712</v>
      </c>
      <c r="K38" s="73">
        <f>+VLOOKUP(Gráficos!$E$3,Constantes!$B$267:$AX$299,41,FALSE)</f>
        <v>3583407.6316685458</v>
      </c>
      <c r="L38" s="73">
        <f>+VLOOKUP(Gráficos!$E$3,Constantes!$B$300:$AX$332,41,FALSE)</f>
        <v>3744295.5205859309</v>
      </c>
      <c r="M38" s="73">
        <f>+VLOOKUP(Gráficos!$E$3,Constantes!$B$333:$AX$365,41,FALSE)</f>
        <v>3856791.0197916883</v>
      </c>
      <c r="N38" s="73">
        <f>+VLOOKUP(Gráficos!$E$3,Constantes!$B$366:$AX$398,41,FALSE)</f>
        <v>4003207.2522676578</v>
      </c>
      <c r="O38" s="73">
        <f>+VLOOKUP(Gráficos!$E$3,Constantes!$B$399:$AX$431,41,FALSE)</f>
        <v>4182251.1790748676</v>
      </c>
      <c r="P38" s="73">
        <f>+VLOOKUP(Gráficos!$E$3,Constantes!$B$432:$AX$464,41,FALSE)</f>
        <v>4399330.4685763251</v>
      </c>
      <c r="Q38" s="73">
        <f>+VLOOKUP(Gráficos!$E$3,Constantes!$B$465:$AX$497,41,FALSE)</f>
        <v>3931021.6</v>
      </c>
      <c r="S38" s="120"/>
    </row>
    <row r="39" spans="2:19" s="3" customFormat="1" x14ac:dyDescent="0.3">
      <c r="B39" s="16" t="s">
        <v>77</v>
      </c>
      <c r="C39" s="73">
        <f>+VLOOKUP(Gráficos!$E$3,Constantes!$B$3:$AX$35,37,FALSE)</f>
        <v>807830.94135900086</v>
      </c>
      <c r="D39" s="73">
        <f>+VLOOKUP(Gráficos!$E$3,Constantes!$B$36:$AX$68,37,FALSE)</f>
        <v>879941.76815094345</v>
      </c>
      <c r="E39" s="73">
        <f>+VLOOKUP(Gráficos!$E$3,Constantes!$B$69:$AX$101,37,FALSE)</f>
        <v>913550.04922218842</v>
      </c>
      <c r="F39" s="73">
        <f>+VLOOKUP(Gráficos!$E$3,Constantes!$B$102:$AX$134,37,FALSE)</f>
        <v>945713.77843262686</v>
      </c>
      <c r="G39" s="73">
        <f>+VLOOKUP(Gráficos!$E$3,Constantes!$B$135:$AX$167,37,FALSE)</f>
        <v>1001698.3152963759</v>
      </c>
      <c r="H39" s="73">
        <f>+VLOOKUP(Gráficos!$E$3,Constantes!$B$168:$AX$200,37,FALSE)</f>
        <v>953280.46224565571</v>
      </c>
      <c r="I39" s="73">
        <f>+VLOOKUP(Gráficos!$E$3,Constantes!$B$201:$AX$233,37,FALSE)</f>
        <v>981918.43947612983</v>
      </c>
      <c r="J39" s="73">
        <f>+VLOOKUP(Gráficos!$E$3,Constantes!$B$234:$AX$266,37,FALSE)</f>
        <v>1022499.4152246558</v>
      </c>
      <c r="K39" s="73">
        <f>+VLOOKUP(Gráficos!$E$3,Constantes!$B$267:$AX$299,37,FALSE)</f>
        <v>1026979.754913239</v>
      </c>
      <c r="L39" s="73">
        <f>+VLOOKUP(Gráficos!$E$3,Constantes!$B$300:$AX$332,37,FALSE)</f>
        <v>1094707.7860301265</v>
      </c>
      <c r="M39" s="73">
        <f>+VLOOKUP(Gráficos!$E$3,Constantes!$B$333:$AX$365,37,FALSE)</f>
        <v>1107275.9786716546</v>
      </c>
      <c r="N39" s="73">
        <f>+VLOOKUP(Gráficos!$E$3,Constantes!$B$366:$AX$398,37,FALSE)</f>
        <v>1090386.2079963037</v>
      </c>
      <c r="O39" s="73">
        <f>+VLOOKUP(Gráficos!$E$3,Constantes!$B$399:$AX$431,37,FALSE)</f>
        <v>1167047.0102776194</v>
      </c>
      <c r="P39" s="73">
        <f>+VLOOKUP(Gráficos!$E$3,Constantes!$B$432:$AX$464,37,FALSE)</f>
        <v>1186147.3708240001</v>
      </c>
      <c r="Q39" s="73">
        <f>+VLOOKUP(Gráficos!$E$3,Constantes!$B$465:$AX$497,37,FALSE)</f>
        <v>1209294.57</v>
      </c>
      <c r="S39" s="120"/>
    </row>
    <row r="40" spans="2:19" s="3" customFormat="1" x14ac:dyDescent="0.3">
      <c r="B40" s="142" t="s">
        <v>100</v>
      </c>
      <c r="C40" s="143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S40" s="120"/>
    </row>
    <row r="41" spans="2:19" s="3" customFormat="1" x14ac:dyDescent="0.3">
      <c r="B41" s="138" t="s">
        <v>220</v>
      </c>
      <c r="C41" s="139">
        <f>+VLOOKUP(Gráficos!$E$3,Constantes!$B$3:$AX$35,39,FALSE)</f>
        <v>5.8896300836676261</v>
      </c>
      <c r="D41" s="139">
        <f>+VLOOKUP(Gráficos!$E$3,Constantes!$B$36:$AX$68,39,FALSE)</f>
        <v>6.0148466200551658</v>
      </c>
      <c r="E41" s="139">
        <f>+VLOOKUP(Gráficos!$E$3,Constantes!$B$69:$AX$101,39,FALSE)</f>
        <v>5.9570551985028377</v>
      </c>
      <c r="F41" s="139">
        <f>+VLOOKUP(Gráficos!$E$3,Constantes!$B$102:$AX$134,39,FALSE)</f>
        <v>5.7717513244346454</v>
      </c>
      <c r="G41" s="139">
        <f>+VLOOKUP(Gráficos!$E$3,Constantes!$B$135:$AX$167,39,FALSE)</f>
        <v>5.8618502712936644</v>
      </c>
      <c r="H41" s="139">
        <f>+VLOOKUP(Gráficos!$E$3,Constantes!$B$168:$AX$200,39,FALSE)</f>
        <v>5.5340102941750606</v>
      </c>
      <c r="I41" s="139">
        <f>+VLOOKUP(Gráficos!$E$3,Constantes!$B$201:$AX$233,39,FALSE)</f>
        <v>5.9965102681078779</v>
      </c>
      <c r="J41" s="139">
        <f>+VLOOKUP(Gráficos!$E$3,Constantes!$B$234:$AX$266,39,FALSE)</f>
        <v>5.9320562411503417</v>
      </c>
      <c r="K41" s="139">
        <f>+VLOOKUP(Gráficos!$E$3,Constantes!$B$267:$AX$299,39,FALSE)</f>
        <v>5.6376702664641885</v>
      </c>
      <c r="L41" s="139">
        <f>+VLOOKUP(Gráficos!$E$3,Constantes!$B$300:$AX$332,39,FALSE)</f>
        <v>5.7706439370645697</v>
      </c>
      <c r="M41" s="139">
        <f>+VLOOKUP(Gráficos!$E$3,Constantes!$B$333:$AX$365,39,FALSE)</f>
        <v>5.8973305579912836</v>
      </c>
      <c r="N41" s="139">
        <f>+VLOOKUP(Gráficos!$E$3,Constantes!$B$366:$AX$398,39,FALSE)</f>
        <v>5.6309784667033602</v>
      </c>
      <c r="O41" s="139">
        <f>+VLOOKUP(Gráficos!$E$3,Constantes!$B$399:$AX$431,39,FALSE)</f>
        <v>5.72954700492991</v>
      </c>
      <c r="P41" s="139">
        <f>+VLOOKUP(Gráficos!$E$3,Constantes!$B$432:$AX$464,39,FALSE)</f>
        <v>5.5519772277235422</v>
      </c>
      <c r="Q41" s="139">
        <f>+VLOOKUP(Gráficos!$E$3,Constantes!$B$465:$AX$497,39,FALSE)</f>
        <v>5.5519772277235422</v>
      </c>
      <c r="S41" s="120"/>
    </row>
    <row r="42" spans="2:19" s="3" customFormat="1" x14ac:dyDescent="0.3">
      <c r="B42" s="17" t="s">
        <v>173</v>
      </c>
      <c r="C42" s="61">
        <f>+VLOOKUP(Gráficos!$E$3,Constantes!$B$3:$AX$35,30,FALSE)</f>
        <v>2.488469098916569</v>
      </c>
      <c r="D42" s="61">
        <f>+VLOOKUP(Gráficos!$E$3,Constantes!$B$36:$AX$68,30,FALSE)</f>
        <v>2.6483893996136545</v>
      </c>
      <c r="E42" s="61">
        <f>+VLOOKUP(Gráficos!$E$3,Constantes!$B$69:$AX$101,30,FALSE)</f>
        <v>2.5859095834639341</v>
      </c>
      <c r="F42" s="61">
        <f>+VLOOKUP(Gráficos!$E$3,Constantes!$B$102:$AX$134,30,FALSE)</f>
        <v>2.5384775855367572</v>
      </c>
      <c r="G42" s="61">
        <f>+VLOOKUP(Gráficos!$E$3,Constantes!$B$135:$AX$167,30,FALSE)</f>
        <v>2.6221647726524417</v>
      </c>
      <c r="H42" s="61">
        <f>+VLOOKUP(Gráficos!$E$3,Constantes!$B$168:$AX$200,30,FALSE)</f>
        <v>2.744375766130335</v>
      </c>
      <c r="I42" s="61">
        <f>+VLOOKUP(Gráficos!$E$3,Constantes!$B$201:$AX$233,30,FALSE)</f>
        <v>3.0818163350054357</v>
      </c>
      <c r="J42" s="61">
        <f>+VLOOKUP(Gráficos!$E$3,Constantes!$B$234:$AX$266,30,FALSE)</f>
        <v>3.0874178926609304</v>
      </c>
      <c r="K42" s="61">
        <f>+VLOOKUP(Gráficos!$E$3,Constantes!$B$267:$AX$299,30,FALSE)</f>
        <v>3.0428875930620269</v>
      </c>
      <c r="L42" s="61">
        <f>+VLOOKUP(Gráficos!$E$3,Constantes!$B$300:$AX$332,30,FALSE)</f>
        <v>3.1217773666234105</v>
      </c>
      <c r="M42" s="61">
        <f>+VLOOKUP(Gráficos!$E$3,Constantes!$B$333:$AX$365,30,FALSE)</f>
        <v>3.2215186044094604</v>
      </c>
      <c r="N42" s="61">
        <f>+VLOOKUP(Gráficos!$E$3,Constantes!$B$366:$AX$398,30,FALSE)</f>
        <v>2.9979271089934345</v>
      </c>
      <c r="O42" s="61">
        <f>+VLOOKUP(Gráficos!$E$3,Constantes!$B$399:$AX$431,30,FALSE)</f>
        <v>3.0797974575319831</v>
      </c>
      <c r="P42" s="61">
        <f>+VLOOKUP(Gráficos!$E$3,Constantes!$B$432:$AX$464,30,FALSE)</f>
        <v>2.9449005221803635</v>
      </c>
      <c r="Q42" s="61">
        <f>+VLOOKUP(Gráficos!$E$3,Constantes!$B$465:$AX$497,30,FALSE)</f>
        <v>2.9449005221803635</v>
      </c>
      <c r="S42" s="120"/>
    </row>
    <row r="43" spans="2:19" s="3" customFormat="1" x14ac:dyDescent="0.3">
      <c r="B43" s="17" t="s">
        <v>172</v>
      </c>
      <c r="C43" s="61">
        <f>+VLOOKUP(Gráficos!$E$3,Constantes!$B$3:$AX$35,36,FALSE)</f>
        <v>3.4011609846112645</v>
      </c>
      <c r="D43" s="61">
        <f>+VLOOKUP(Gráficos!$E$3,Constantes!$B$36:$AX$68,36,FALSE)</f>
        <v>3.3664572202262959</v>
      </c>
      <c r="E43" s="61">
        <f>+VLOOKUP(Gráficos!$E$3,Constantes!$B$69:$AX$101,36,FALSE)</f>
        <v>3.3711455556097594</v>
      </c>
      <c r="F43" s="61">
        <f>+VLOOKUP(Gráficos!$E$3,Constantes!$B$102:$AX$134,36,FALSE)</f>
        <v>3.2332737145444441</v>
      </c>
      <c r="G43" s="61">
        <f>+VLOOKUP(Gráficos!$E$3,Constantes!$B$135:$AX$167,36,FALSE)</f>
        <v>3.2396854987716113</v>
      </c>
      <c r="H43" s="61">
        <f>+VLOOKUP(Gráficos!$E$3,Constantes!$B$168:$AX$200,36,FALSE)</f>
        <v>2.7896345280447257</v>
      </c>
      <c r="I43" s="61">
        <f>+VLOOKUP(Gráficos!$E$3,Constantes!$B$201:$AX$233,36,FALSE)</f>
        <v>2.9146939331024426</v>
      </c>
      <c r="J43" s="61">
        <f>+VLOOKUP(Gráficos!$E$3,Constantes!$B$234:$AX$266,36,FALSE)</f>
        <v>2.8446383484894104</v>
      </c>
      <c r="K43" s="61">
        <f>+VLOOKUP(Gráficos!$E$3,Constantes!$B$267:$AX$299,36,FALSE)</f>
        <v>2.5947826734021615</v>
      </c>
      <c r="L43" s="61">
        <f>+VLOOKUP(Gráficos!$E$3,Constantes!$B$300:$AX$332,36,FALSE)</f>
        <v>2.6488665704411591</v>
      </c>
      <c r="M43" s="61">
        <f>+VLOOKUP(Gráficos!$E$3,Constantes!$B$333:$AX$365,36,FALSE)</f>
        <v>2.6758119535818237</v>
      </c>
      <c r="N43" s="61">
        <f>+VLOOKUP(Gráficos!$E$3,Constantes!$B$366:$AX$398,36,FALSE)</f>
        <v>2.6326438691209972</v>
      </c>
      <c r="O43" s="61">
        <f>+VLOOKUP(Gráficos!$E$3,Constantes!$B$399:$AX$431,36,FALSE)</f>
        <v>2.6497495473979269</v>
      </c>
      <c r="P43" s="61">
        <f>+VLOOKUP(Gráficos!$E$3,Constantes!$B$432:$AX$464,36,FALSE)</f>
        <v>2.6070767055431801</v>
      </c>
      <c r="Q43" s="61">
        <f>+VLOOKUP(Gráficos!$E$3,Constantes!$B$465:$AX$497,36,FALSE)</f>
        <v>2.6070767055431801</v>
      </c>
      <c r="S43" s="120"/>
    </row>
    <row r="44" spans="2:19" s="3" customFormat="1" x14ac:dyDescent="0.3">
      <c r="B44" s="138" t="s">
        <v>221</v>
      </c>
      <c r="C44" s="139">
        <f>+VLOOKUP(Gráficos!$E$3,Constantes!$B$3:$AX$35,29,FALSE)</f>
        <v>15.767795937732743</v>
      </c>
      <c r="D44" s="139">
        <f>+VLOOKUP(Gráficos!$E$3,Constantes!$B$36:$AX$68,29,FALSE)</f>
        <v>17.620040274240434</v>
      </c>
      <c r="E44" s="139">
        <f>+VLOOKUP(Gráficos!$E$3,Constantes!$B$69:$AX$101,29,FALSE)</f>
        <v>16.737970312205878</v>
      </c>
      <c r="F44" s="139">
        <f>+VLOOKUP(Gráficos!$E$3,Constantes!$B$102:$AX$134,29,FALSE)</f>
        <v>16.148163960246883</v>
      </c>
      <c r="G44" s="139">
        <f>+VLOOKUP(Gráficos!$E$3,Constantes!$B$135:$AX$167,29,FALSE)</f>
        <v>15.782584246454077</v>
      </c>
      <c r="H44" s="139">
        <f>+VLOOKUP(Gráficos!$E$3,Constantes!$B$168:$AX$200,29,FALSE)</f>
        <v>15.209171726320452</v>
      </c>
      <c r="I44" s="139">
        <f>+VLOOKUP(Gráficos!$E$3,Constantes!$B$201:$AX$233,29,FALSE)</f>
        <v>15.239572848082361</v>
      </c>
      <c r="J44" s="139">
        <f>+VLOOKUP(Gráficos!$E$3,Constantes!$B$234:$AX$266,29,FALSE)</f>
        <v>15.627962665811109</v>
      </c>
      <c r="K44" s="139">
        <f>+VLOOKUP(Gráficos!$E$3,Constantes!$B$267:$AX$299,29,FALSE)</f>
        <v>15.468631941026207</v>
      </c>
      <c r="L44" s="139">
        <f>+VLOOKUP(Gráficos!$E$3,Constantes!$B$300:$AX$332,29,FALSE)</f>
        <v>15.816330742158732</v>
      </c>
      <c r="M44" s="139">
        <f>+VLOOKUP(Gráficos!$E$3,Constantes!$B$333:$AX$365,29,FALSE)</f>
        <v>15.683209540067732</v>
      </c>
      <c r="N44" s="139">
        <f>+VLOOKUP(Gráficos!$E$3,Constantes!$B$366:$AX$398,29,FALSE)</f>
        <v>14.502910275498051</v>
      </c>
      <c r="O44" s="139">
        <f>+VLOOKUP(Gráficos!$E$3,Constantes!$B$399:$AX$431,29,FALSE)</f>
        <v>14.812929378986725</v>
      </c>
      <c r="P44" s="139">
        <f>+VLOOKUP(Gráficos!$E$3,Constantes!$B$432:$AX$464,29,FALSE)</f>
        <v>14.126002234340953</v>
      </c>
      <c r="Q44" s="139">
        <f>+VLOOKUP(Gráficos!$E$3,Constantes!$B$464:$AX$497,29,FALSE)</f>
        <v>14.126002234340953</v>
      </c>
      <c r="S44" s="120"/>
    </row>
    <row r="45" spans="2:19" s="3" customFormat="1" x14ac:dyDescent="0.3">
      <c r="B45" s="140" t="s">
        <v>222</v>
      </c>
      <c r="C45" s="141">
        <f>+VLOOKUP(Gráficos!$E$3,Constantes!$B$3:$AX$35,28,FALSE)</f>
        <v>42.251704496981489</v>
      </c>
      <c r="D45" s="141">
        <f>+VLOOKUP(Gráficos!$E$3,Constantes!$B$36:$AX$68,28,FALSE)</f>
        <v>44.030871723032647</v>
      </c>
      <c r="E45" s="141">
        <f>+VLOOKUP(Gráficos!$E$3,Constantes!$B$69:$AX$101,28,FALSE)</f>
        <v>43.409192919915199</v>
      </c>
      <c r="F45" s="141">
        <f>+VLOOKUP(Gráficos!$E$3,Constantes!$B$102:$AX$134,28,FALSE)</f>
        <v>43.981062988457943</v>
      </c>
      <c r="G45" s="141">
        <f>+VLOOKUP(Gráficos!$E$3,Constantes!$B$135:$AX$167,28,FALSE)</f>
        <v>44.732714949980306</v>
      </c>
      <c r="H45" s="141">
        <f>+VLOOKUP(Gráficos!$E$3,Constantes!$B$168:$AX$200,28,FALSE)</f>
        <v>49.591085311478103</v>
      </c>
      <c r="I45" s="141">
        <f>+VLOOKUP(Gráficos!$E$3,Constantes!$B$201:$AX$233,28,FALSE)</f>
        <v>51.393497171111548</v>
      </c>
      <c r="J45" s="141">
        <f>+VLOOKUP(Gráficos!$E$3,Constantes!$B$234:$AX$266,28,FALSE)</f>
        <v>52.046335488926857</v>
      </c>
      <c r="K45" s="141">
        <f>+VLOOKUP(Gráficos!$E$3,Constantes!$B$267:$AX$299,28,FALSE)</f>
        <v>53.974202981730123</v>
      </c>
      <c r="L45" s="141">
        <f>+VLOOKUP(Gráficos!$E$3,Constantes!$B$300:$AX$332,28,FALSE)</f>
        <v>54.097556540828727</v>
      </c>
      <c r="M45" s="141">
        <f>+VLOOKUP(Gráficos!$E$3,Constantes!$B$333:$AX$365,28,FALSE)</f>
        <v>54.626725986117286</v>
      </c>
      <c r="N45" s="141">
        <f>+VLOOKUP(Gráficos!$E$3,Constantes!$B$366:$AX$398,28,FALSE)</f>
        <v>53.24713307486202</v>
      </c>
      <c r="O45" s="141">
        <f>+VLOOKUP(Gráficos!$E$3,Constantes!$B$399:$AX$431,28,FALSE)</f>
        <v>53.752896256580385</v>
      </c>
      <c r="P45" s="141">
        <f>+VLOOKUP(Gráficos!$E$3,Constantes!$B$432:$AX$464,28,FALSE)</f>
        <v>53.042373939776596</v>
      </c>
      <c r="Q45" s="141">
        <f>+VLOOKUP(Gráficos!$E$3,Constantes!$B$465:$AX$497,28,FALSE)</f>
        <v>53.042373939776596</v>
      </c>
      <c r="S45" s="120"/>
    </row>
    <row r="46" spans="2:19" s="3" customFormat="1" x14ac:dyDescent="0.3">
      <c r="B46" s="5" t="s">
        <v>242</v>
      </c>
      <c r="C46" s="14">
        <f>+VLOOKUP(Gráficos!$E$3,Constantes!$B$3:$AX$35,44,FALSE)</f>
        <v>66.358342296508098</v>
      </c>
      <c r="D46" s="14">
        <f>+VLOOKUP(Gráficos!$E$3,Constantes!$B$36:$AX$68,44,FALSE)</f>
        <v>66.865522870247844</v>
      </c>
      <c r="E46" s="14">
        <f>+VLOOKUP(Gráficos!$E$3,Constantes!$B$69:$AX$101,44,FALSE)</f>
        <v>61.537584114786348</v>
      </c>
      <c r="F46" s="14">
        <f>+VLOOKUP(Gráficos!$E$3,Constantes!$B$102:$AX$134,44,FALSE)</f>
        <v>59.672549969893197</v>
      </c>
      <c r="G46" s="14">
        <f>+VLOOKUP(Gráficos!$E$3,Constantes!$B$135:$AX$167,44,FALSE)</f>
        <v>58.189892521037613</v>
      </c>
      <c r="H46" s="14">
        <f>+VLOOKUP(Gráficos!$E$3,Constantes!$B$168:$AX$200,44,FALSE)</f>
        <v>54.665172006399899</v>
      </c>
      <c r="I46" s="14">
        <f>+VLOOKUP(Gráficos!$E$3,Constantes!$B$201:$AX$233,44,FALSE)</f>
        <v>54.026724451812292</v>
      </c>
      <c r="J46" s="14">
        <f>+VLOOKUP(Gráficos!$E$3,Constantes!$B$234:$AX$266,44,FALSE)</f>
        <v>54.705554288995828</v>
      </c>
      <c r="K46" s="14">
        <f>+VLOOKUP(Gráficos!$E$3,Constantes!$B$267:$AX$299,44,FALSE)</f>
        <v>54.967055335523575</v>
      </c>
      <c r="L46" s="14">
        <f>+VLOOKUP(Gráficos!$E$3,Constantes!$B$300:$AX$332,44,FALSE)</f>
        <v>55.120544349233036</v>
      </c>
      <c r="M46" s="14">
        <f>+VLOOKUP(Gráficos!$E$3,Constantes!$B$333:$AX$365,44,FALSE)</f>
        <v>55.693465672298736</v>
      </c>
      <c r="N46" s="14">
        <f>+VLOOKUP(Gráficos!$E$3,Constantes!$B$366:$AX$398,44,FALSE)</f>
        <v>53.426680886960789</v>
      </c>
      <c r="O46" s="14">
        <f>+VLOOKUP(Gráficos!$E$3,Constantes!$B$399:$AX$431,44,FALSE)</f>
        <v>54.019220105000699</v>
      </c>
      <c r="P46" s="14">
        <f>+VLOOKUP(Gráficos!$E$3,Constantes!$B$432:$AX$464,44,FALSE)</f>
        <v>54.124994302372698</v>
      </c>
      <c r="Q46" s="14">
        <f>+VLOOKUP(Gráficos!$E$3,Constantes!$B$465:$AX$497,44,FALSE)</f>
        <v>54.124994302372698</v>
      </c>
      <c r="S46" s="120"/>
    </row>
    <row r="47" spans="2:19" s="3" customFormat="1" x14ac:dyDescent="0.3">
      <c r="B47" s="5" t="s">
        <v>243</v>
      </c>
      <c r="C47" s="14">
        <f>+VLOOKUP(Gráficos!$E$3,Constantes!$B$3:$AX$35,15,FALSE)</f>
        <v>33.641657703491902</v>
      </c>
      <c r="D47" s="14">
        <f>+VLOOKUP(Gráficos!$E$3,Constantes!$B$36:$AX$68,15,FALSE)</f>
        <v>33.134477129752163</v>
      </c>
      <c r="E47" s="14">
        <f>+VLOOKUP(Gráficos!$E$3,Constantes!$B$69:$AX$101,15,FALSE)</f>
        <v>38.462415885213652</v>
      </c>
      <c r="F47" s="14">
        <f>+VLOOKUP(Gráficos!$E$3,Constantes!$B$102:$AX$134,15,FALSE)</f>
        <v>40.327450030106803</v>
      </c>
      <c r="G47" s="14">
        <f>+VLOOKUP(Gráficos!$E$3,Constantes!$B$135:$AX$167,15,FALSE)</f>
        <v>41.810107478962394</v>
      </c>
      <c r="H47" s="14">
        <f>+VLOOKUP(Gráficos!$E$3,Constantes!$B$168:$AX$200,15,FALSE)</f>
        <v>45.334827993600108</v>
      </c>
      <c r="I47" s="14">
        <f>+VLOOKUP(Gráficos!$E$3,Constantes!$B$201:$AX$233,15,FALSE)</f>
        <v>45.973275548187715</v>
      </c>
      <c r="J47" s="14">
        <f>+VLOOKUP(Gráficos!$E$3,Constantes!$B$234:$AX$266,15,FALSE)</f>
        <v>45.294445711004172</v>
      </c>
      <c r="K47" s="14">
        <f>+VLOOKUP(Gráficos!$E$3,Constantes!$B$267:$AX$299,15,FALSE)</f>
        <v>45.032944664476432</v>
      </c>
      <c r="L47" s="14">
        <f>+VLOOKUP(Gráficos!$E$3,Constantes!$B$300:$AX$332,15,FALSE)</f>
        <v>44.879455650766971</v>
      </c>
      <c r="M47" s="14">
        <f>+VLOOKUP(Gráficos!$E$3,Constantes!$B$333:$AX$365,15,FALSE)</f>
        <v>44.306534327701272</v>
      </c>
      <c r="N47" s="14">
        <f>+VLOOKUP(Gráficos!$E$3,Constantes!$B$366:$AX$398,15,FALSE)</f>
        <v>46.57331957799483</v>
      </c>
      <c r="O47" s="14">
        <f>+VLOOKUP(Gráficos!$E$3,Constantes!$B$399:$AX$431,15,FALSE)</f>
        <v>45.980779894999301</v>
      </c>
      <c r="P47" s="14">
        <f>+VLOOKUP(Gráficos!$E$3,Constantes!$B$432:$AX$464,15,FALSE)</f>
        <v>45.87500569762728</v>
      </c>
      <c r="Q47" s="14">
        <f>+VLOOKUP(Gráficos!$E$3,Constantes!$B$465:$AX$497,15,FALSE)</f>
        <v>45.87500569762728</v>
      </c>
      <c r="S47" s="120"/>
    </row>
    <row r="48" spans="2:19" s="3" customFormat="1" x14ac:dyDescent="0.3">
      <c r="B48" s="5" t="s">
        <v>201</v>
      </c>
      <c r="C48" s="12">
        <f>+VLOOKUP(Gráficos!$E$3,Constantes!$B$3:$AX$35,42,FALSE)</f>
        <v>84.463174738056253</v>
      </c>
      <c r="D48" s="12">
        <f>+VLOOKUP(Gráficos!$E$3,Constantes!$B$36:$AX$68,42,FALSE)</f>
        <v>84.067720229114286</v>
      </c>
      <c r="E48" s="12">
        <f>+VLOOKUP(Gráficos!$E$3,Constantes!$B$69:$AX$101,42,FALSE)</f>
        <v>84.157317366143147</v>
      </c>
      <c r="F48" s="12">
        <f>+VLOOKUP(Gráficos!$E$3,Constantes!$B$102:$AX$134,42,FALSE)</f>
        <v>84.493768032628353</v>
      </c>
      <c r="G48" s="12">
        <f>+VLOOKUP(Gráficos!$E$3,Constantes!$B$135:$AX$167,42,FALSE)</f>
        <v>84.669931217316901</v>
      </c>
      <c r="H48" s="12">
        <f>+VLOOKUP(Gráficos!$E$3,Constantes!$B$168:$AX$200,42,FALSE)</f>
        <v>83.920067299265682</v>
      </c>
      <c r="I48" s="12">
        <f>+VLOOKUP(Gráficos!$E$3,Constantes!$B$201:$AX$233,42,FALSE)</f>
        <v>83.757989245727273</v>
      </c>
      <c r="J48" s="12">
        <f>+VLOOKUP(Gráficos!$E$3,Constantes!$B$234:$AX$266,42,FALSE)</f>
        <v>81.964800932238148</v>
      </c>
      <c r="K48" s="12">
        <f>+VLOOKUP(Gráficos!$E$3,Constantes!$B$267:$AX$299,42,FALSE)</f>
        <v>86.714182141665603</v>
      </c>
      <c r="L48" s="12">
        <f>+VLOOKUP(Gráficos!$E$3,Constantes!$B$300:$AX$332,42,FALSE)</f>
        <v>88.483256374189651</v>
      </c>
      <c r="M48" s="12">
        <f>+VLOOKUP(Gráficos!$E$3,Constantes!$B$333:$AX$365,42,FALSE)</f>
        <v>87.854618734162884</v>
      </c>
      <c r="N48" s="12">
        <f>+VLOOKUP(Gráficos!$E$3,Constantes!$B$366:$AX$398,42,FALSE)</f>
        <v>86.899236534953445</v>
      </c>
      <c r="O48" s="12">
        <f>+VLOOKUP(Gráficos!$E$3,Constantes!$B$399:$AX$431,42,FALSE)</f>
        <v>84.23014707355749</v>
      </c>
      <c r="P48" s="12">
        <f>+VLOOKUP(Gráficos!$E$3,Constantes!$B$432:$AX$464,42,FALSE)</f>
        <v>84.822439701826781</v>
      </c>
      <c r="Q48" s="12">
        <f>+VLOOKUP(Gráficos!$E$3,Constantes!$B$465:$AX$497,42,FALSE)</f>
        <v>84.822439701826781</v>
      </c>
      <c r="S48" s="120"/>
    </row>
    <row r="49" spans="2:19" s="3" customFormat="1" x14ac:dyDescent="0.3">
      <c r="B49" s="5" t="s">
        <v>202</v>
      </c>
      <c r="C49" s="60">
        <f>+VLOOKUP(Gráficos!$E$3,Constantes!$B$3:$AX$35,43,FALSE)</f>
        <v>15.536825261943749</v>
      </c>
      <c r="D49" s="60">
        <f>+VLOOKUP(Gráficos!$E$3,Constantes!$B$36:$AX$68,43,FALSE)</f>
        <v>15.93227977088571</v>
      </c>
      <c r="E49" s="60">
        <f>+VLOOKUP(Gráficos!$E$3,Constantes!$B$69:$AX$101,43,FALSE)</f>
        <v>15.842682633856848</v>
      </c>
      <c r="F49" s="60">
        <f>+VLOOKUP(Gráficos!$E$3,Constantes!$B$102:$AX$134,43,FALSE)</f>
        <v>15.506231967371642</v>
      </c>
      <c r="G49" s="60">
        <f>+VLOOKUP(Gráficos!$E$3,Constantes!$B$135:$AX$167,43,FALSE)</f>
        <v>15.330068782683098</v>
      </c>
      <c r="H49" s="60">
        <f>+VLOOKUP(Gráficos!$E$3,Constantes!$B$168:$AX$200,43,FALSE)</f>
        <v>16.079932700734314</v>
      </c>
      <c r="I49" s="60">
        <f>+VLOOKUP(Gráficos!$E$3,Constantes!$B$201:$AX$233,43,FALSE)</f>
        <v>16.242010754272723</v>
      </c>
      <c r="J49" s="60">
        <f>+VLOOKUP(Gráficos!$E$3,Constantes!$B$234:$AX$266,43,FALSE)</f>
        <v>18.035199067761862</v>
      </c>
      <c r="K49" s="60">
        <f>+VLOOKUP(Gráficos!$E$3,Constantes!$B$267:$AX$299,43,FALSE)</f>
        <v>13.285817858334404</v>
      </c>
      <c r="L49" s="60">
        <f>+VLOOKUP(Gráficos!$E$3,Constantes!$B$300:$AX$332,43,FALSE)</f>
        <v>11.516743625810358</v>
      </c>
      <c r="M49" s="60">
        <f>+VLOOKUP(Gráficos!$E$3,Constantes!$B$333:$AX$365,43,FALSE)</f>
        <v>12.14538126583712</v>
      </c>
      <c r="N49" s="60">
        <f>+VLOOKUP(Gráficos!$E$3,Constantes!$B$366:$AX$398,43,FALSE)</f>
        <v>13.100763173325964</v>
      </c>
      <c r="O49" s="60">
        <f>+VLOOKUP(Gráficos!$E$3,Constantes!$B$399:$AX$431,43,FALSE)</f>
        <v>15.769856735986915</v>
      </c>
      <c r="P49" s="60">
        <f>+VLOOKUP(Gráficos!$E$3,Constantes!$B$432:$AX$464,43,FALSE)</f>
        <v>15.177560298173216</v>
      </c>
      <c r="Q49" s="60">
        <f>+VLOOKUP(Gráficos!$E$3,Constantes!$B$465:$AX$497,43,FALSE)</f>
        <v>15.177560298173216</v>
      </c>
      <c r="S49" s="120"/>
    </row>
    <row r="50" spans="2:19" s="3" customFormat="1" x14ac:dyDescent="0.3">
      <c r="B50" s="138" t="s">
        <v>223</v>
      </c>
      <c r="C50" s="139">
        <f>+VLOOKUP(Gráficos!$E$3,Constantes!$B$3:$AX$35,45,FALSE)</f>
        <v>57.748295498487202</v>
      </c>
      <c r="D50" s="139">
        <f>+VLOOKUP(Gráficos!$E$3,Constantes!$B$36:$AX$68,45,FALSE)</f>
        <v>55.969128273389281</v>
      </c>
      <c r="E50" s="139">
        <f>+VLOOKUP(Gráficos!$E$3,Constantes!$B$69:$AX$101,45,FALSE)</f>
        <v>56.590806085969504</v>
      </c>
      <c r="F50" s="139">
        <f>+VLOOKUP(Gráficos!$E$3,Constantes!$B$102:$AX$134,45,FALSE)</f>
        <v>56.018936589600024</v>
      </c>
      <c r="G50" s="139">
        <f>+VLOOKUP(Gráficos!$E$3,Constantes!$B$135:$AX$167,45,FALSE)</f>
        <v>55.267285055209882</v>
      </c>
      <c r="H50" s="139">
        <f>+VLOOKUP(Gráficos!$E$3,Constantes!$B$168:$AX$200,45,FALSE)</f>
        <v>50.40891468852189</v>
      </c>
      <c r="I50" s="139">
        <f>+VLOOKUP(Gráficos!$E$3,Constantes!$B$201:$AX$233,45,FALSE)</f>
        <v>48.606502828888452</v>
      </c>
      <c r="J50" s="139">
        <f>+VLOOKUP(Gráficos!$E$3,Constantes!$B$234:$AX$266,45,FALSE)</f>
        <v>47.953664511073143</v>
      </c>
      <c r="K50" s="139">
        <f>+VLOOKUP(Gráficos!$E$3,Constantes!$B$267:$AX$299,45,FALSE)</f>
        <v>46.02579701826987</v>
      </c>
      <c r="L50" s="139">
        <f>+VLOOKUP(Gráficos!$E$3,Constantes!$B$300:$AX$332,45,FALSE)</f>
        <v>45.902443459171273</v>
      </c>
      <c r="M50" s="139">
        <f>+VLOOKUP(Gráficos!$E$3,Constantes!$B$333:$AX$365,45,FALSE)</f>
        <v>45.373274013882714</v>
      </c>
      <c r="N50" s="139">
        <f>+VLOOKUP(Gráficos!$E$3,Constantes!$B$366:$AX$398,45,FALSE)</f>
        <v>46.754502745387363</v>
      </c>
      <c r="O50" s="139">
        <f>+VLOOKUP(Gráficos!$E$3,Constantes!$B$399:$AX$431,45,FALSE)</f>
        <v>46.916113589817968</v>
      </c>
      <c r="P50" s="139">
        <f>+VLOOKUP(Gráficos!$E$3,Constantes!$B$432:$AX$464,45,FALSE)</f>
        <v>47.607730963287658</v>
      </c>
      <c r="Q50" s="139">
        <f>+VLOOKUP(Gráficos!$E$3,Constantes!$B$465:$AX$497,45,FALSE)</f>
        <v>48.487538482869397</v>
      </c>
      <c r="S50" s="120"/>
    </row>
    <row r="51" spans="2:19" s="3" customFormat="1" x14ac:dyDescent="0.3">
      <c r="B51" s="7" t="s">
        <v>244</v>
      </c>
      <c r="C51" s="53">
        <f>+VLOOKUP(Gráficos!$E$3,Constantes!$B$3:$AX$35,46,FALSE)</f>
        <v>54.957027513608061</v>
      </c>
      <c r="D51" s="53">
        <f>+VLOOKUP(Gráficos!$E$3,Constantes!$B$36:$AX$68,46,FALSE)</f>
        <v>53.148677634109532</v>
      </c>
      <c r="E51" s="53">
        <f>+VLOOKUP(Gráficos!$E$3,Constantes!$B$69:$AX$101,46,FALSE)</f>
        <v>53.481338034225281</v>
      </c>
      <c r="F51" s="53">
        <f>+VLOOKUP(Gráficos!$E$3,Constantes!$B$102:$AX$134,46,FALSE)</f>
        <v>52.678778138843974</v>
      </c>
      <c r="G51" s="53">
        <f>+VLOOKUP(Gráficos!$E$3,Constantes!$B$135:$AX$167,46,FALSE)</f>
        <v>51.642729806582835</v>
      </c>
      <c r="H51" s="53">
        <f>+VLOOKUP(Gráficos!$E$3,Constantes!$B$168:$AX$200,46,FALSE)</f>
        <v>44.592716758655286</v>
      </c>
      <c r="I51" s="53">
        <f>+VLOOKUP(Gráficos!$E$3,Constantes!$B$201:$AX$233,46,FALSE)</f>
        <v>42.602839257598738</v>
      </c>
      <c r="J51" s="53">
        <f>+VLOOKUP(Gráficos!$E$3,Constantes!$B$234:$AX$266,46,FALSE)</f>
        <v>42.07730614666427</v>
      </c>
      <c r="K51" s="53">
        <f>+VLOOKUP(Gráficos!$E$3,Constantes!$B$267:$AX$299,46,FALSE)</f>
        <v>39.875592331133205</v>
      </c>
      <c r="L51" s="53">
        <f>+VLOOKUP(Gráficos!$E$3,Constantes!$B$300:$AX$332,46,FALSE)</f>
        <v>39.898939873267416</v>
      </c>
      <c r="M51" s="53">
        <f>+VLOOKUP(Gráficos!$E$3,Constantes!$B$333:$AX$365,46,FALSE)</f>
        <v>39.283352167289927</v>
      </c>
      <c r="N51" s="53">
        <f>+VLOOKUP(Gráficos!$E$3,Constantes!$B$366:$AX$398,46,FALSE)</f>
        <v>39.965127619474686</v>
      </c>
      <c r="O51" s="53">
        <f>+VLOOKUP(Gráficos!$E$3,Constantes!$B$399:$AX$431,46,FALSE)</f>
        <v>40.40121596536828</v>
      </c>
      <c r="P51" s="53">
        <f>+VLOOKUP(Gráficos!$E$3,Constantes!$B$432:$AX$464,46,FALSE)</f>
        <v>40.515210938712073</v>
      </c>
      <c r="Q51" s="53">
        <f>+VLOOKUP(Gráficos!$E$3,Constantes!$B$465:$AX$497,46,FALSE)</f>
        <v>41.283270626113868</v>
      </c>
      <c r="S51" s="120"/>
    </row>
    <row r="52" spans="2:19" s="3" customFormat="1" x14ac:dyDescent="0.3">
      <c r="B52" s="138" t="s">
        <v>170</v>
      </c>
      <c r="C52" s="139" t="s">
        <v>93</v>
      </c>
      <c r="D52" s="139">
        <f>+VLOOKUP(Gráficos!$E$3,Constantes!$B$36:$AX$68,47,FALSE)</f>
        <v>13.51323464482126</v>
      </c>
      <c r="E52" s="139">
        <f>+VLOOKUP(Gráficos!$E$3,Constantes!$B$69:$AX$101,47,FALSE)</f>
        <v>2.3535334940278263</v>
      </c>
      <c r="F52" s="139">
        <f>+VLOOKUP(Gráficos!$E$3,Constantes!$B$102:$AX$134,47,FALSE)</f>
        <v>4.8845167347454144</v>
      </c>
      <c r="G52" s="139">
        <f>+VLOOKUP(Gráficos!$E$3,Constantes!$B$135:$AX$167,47,FALSE)</f>
        <v>7.7300255031786946</v>
      </c>
      <c r="H52" s="139">
        <f>+VLOOKUP(Gráficos!$E$3,Constantes!$B$168:$AX$200,47,FALSE)</f>
        <v>5.5023429358281417</v>
      </c>
      <c r="I52" s="139">
        <f>+VLOOKUP(Gráficos!$E$3,Constantes!$B$201:$AX$233,47,FALSE)</f>
        <v>6.7478856406908649</v>
      </c>
      <c r="J52" s="139">
        <f>+VLOOKUP(Gráficos!$E$3,Constantes!$B$234:$AX$266,47,FALSE)</f>
        <v>5.4555978907082192</v>
      </c>
      <c r="K52" s="139">
        <f>+VLOOKUP(Gráficos!$E$3,Constantes!$B$267:$AX$299,47,FALSE)</f>
        <v>4.1585427450294699</v>
      </c>
      <c r="L52" s="139">
        <f>+VLOOKUP(Gráficos!$E$3,Constantes!$B$300:$AX$332,47,FALSE)</f>
        <v>6.83848873606554</v>
      </c>
      <c r="M52" s="139">
        <f>+VLOOKUP(Gráficos!$E$3,Constantes!$B$333:$AX$365,47,FALSE)</f>
        <v>2.1374930817891657</v>
      </c>
      <c r="N52" s="139">
        <f>+VLOOKUP(Gráficos!$E$3,Constantes!$B$366:$AX$398,47,FALSE)</f>
        <v>-4.0152628262002494</v>
      </c>
      <c r="O52" s="139">
        <f>+VLOOKUP(Gráficos!$E$3,Constantes!$B$399:$AX$431,47,FALSE)</f>
        <v>6.7057520407176163</v>
      </c>
      <c r="P52" s="139">
        <f>+VLOOKUP(Gráficos!$E$3,Constantes!$B$432:$AX$464,47,FALSE)</f>
        <v>0.31244050791758848</v>
      </c>
      <c r="Q52" s="139">
        <f>+VLOOKUP(Gráficos!$E$3,Constantes!$B$465:$AX$497,47,FALSE)</f>
        <v>0.23942062131516728</v>
      </c>
      <c r="S52" s="120"/>
    </row>
    <row r="53" spans="2:19" s="3" customFormat="1" ht="15.6" thickBot="1" x14ac:dyDescent="0.35">
      <c r="B53" s="136" t="s">
        <v>171</v>
      </c>
      <c r="C53" s="137" t="s">
        <v>93</v>
      </c>
      <c r="D53" s="137">
        <f>+VLOOKUP(Gráficos!$E$3,Constantes!$B$36:$AX$68,48,FALSE)</f>
        <v>5.5705592246310331</v>
      </c>
      <c r="E53" s="137">
        <f>+VLOOKUP(Gráficos!$E$3,Constantes!$B$69:$AX$101,48,FALSE)</f>
        <v>4.9725506372627404</v>
      </c>
      <c r="F53" s="137">
        <f>+VLOOKUP(Gráficos!$E$3,Constantes!$B$102:$AX$134,48,FALSE)</f>
        <v>2.4746282135461817</v>
      </c>
      <c r="G53" s="137">
        <f>+VLOOKUP(Gráficos!$E$3,Constantes!$B$135:$AX$167,48,FALSE)</f>
        <v>4.4986060909114167</v>
      </c>
      <c r="H53" s="137">
        <f>+VLOOKUP(Gráficos!$E$3,Constantes!$B$168:$AX$200,48,FALSE)</f>
        <v>-13.199352469271087</v>
      </c>
      <c r="I53" s="137">
        <f>+VLOOKUP(Gráficos!$E$3,Constantes!$B$201:$AX$233,48,FALSE)</f>
        <v>-0.67884717141613038</v>
      </c>
      <c r="J53" s="137">
        <f>+VLOOKUP(Gráficos!$E$3,Constantes!$B$234:$AX$266,48,FALSE)</f>
        <v>2.734208150062245</v>
      </c>
      <c r="K53" s="137">
        <f>+VLOOKUP(Gráficos!$E$3,Constantes!$B$267:$AX$299,48,FALSE)</f>
        <v>-3.5997120238139058</v>
      </c>
      <c r="L53" s="137">
        <f>+VLOOKUP(Gráficos!$E$3,Constantes!$B$300:$AX$332,48,FALSE)</f>
        <v>6.309190491698824</v>
      </c>
      <c r="M53" s="137">
        <f>+VLOOKUP(Gráficos!$E$3,Constantes!$B$333:$AX$365,48,FALSE)</f>
        <v>-1.7962002005011968E-2</v>
      </c>
      <c r="N53" s="137">
        <f>+VLOOKUP(Gráficos!$E$3,Constantes!$B$366:$AX$398,48,FALSE)</f>
        <v>1.4723680805656336</v>
      </c>
      <c r="O53" s="137">
        <f>+VLOOKUP(Gráficos!$E$3,Constantes!$B$399:$AX$431,48,FALSE)</f>
        <v>7.4005702907082416</v>
      </c>
      <c r="P53" s="137">
        <f>+VLOOKUP(Gráficos!$E$3,Constantes!$B$432:$AX$464,48,FALSE)</f>
        <v>3.134924283224394</v>
      </c>
      <c r="Q53" s="137">
        <f>+VLOOKUP(Gráficos!$E$3,Constantes!$B$465:$AX$497,48,FALSE)</f>
        <v>3.8355593001406785</v>
      </c>
      <c r="S53" s="120"/>
    </row>
    <row r="54" spans="2:19" s="3" customFormat="1" x14ac:dyDescent="0.3">
      <c r="B54" s="8" t="s">
        <v>217</v>
      </c>
    </row>
    <row r="55" spans="2:19" s="3" customFormat="1" x14ac:dyDescent="0.3">
      <c r="B55" s="65" t="s">
        <v>90</v>
      </c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2:19" s="3" customFormat="1" x14ac:dyDescent="0.3">
      <c r="B56" s="9" t="s">
        <v>106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2:19" s="3" customFormat="1" x14ac:dyDescent="0.3">
      <c r="B57" s="9" t="s">
        <v>105</v>
      </c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2:19" s="3" customFormat="1" x14ac:dyDescent="0.3">
      <c r="B58" s="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2:19" s="3" customFormat="1" x14ac:dyDescent="0.3">
      <c r="B59" s="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2:19" s="3" customFormat="1" x14ac:dyDescent="0.3">
      <c r="B60" s="8"/>
    </row>
    <row r="61" spans="2:19" s="3" customFormat="1" x14ac:dyDescent="0.3">
      <c r="B61" s="10"/>
    </row>
    <row r="62" spans="2:19" s="3" customFormat="1" x14ac:dyDescent="0.3">
      <c r="B62" s="9"/>
    </row>
    <row r="63" spans="2:19" s="3" customFormat="1" x14ac:dyDescent="0.3">
      <c r="B63" s="9"/>
    </row>
    <row r="64" spans="2:19" s="3" customFormat="1" x14ac:dyDescent="0.3">
      <c r="B64" s="9"/>
    </row>
    <row r="65" spans="3:17" s="3" customFormat="1" x14ac:dyDescent="0.3"/>
    <row r="66" spans="3:17" s="3" customFormat="1" x14ac:dyDescent="0.3"/>
    <row r="70" spans="3:17" x14ac:dyDescent="0.3">
      <c r="C70" s="162"/>
      <c r="D70" s="162"/>
      <c r="E70" s="162"/>
      <c r="F70" s="162"/>
      <c r="G70" s="162"/>
      <c r="H70" s="162"/>
      <c r="I70" s="162"/>
      <c r="J70" s="162"/>
      <c r="K70" s="162"/>
      <c r="L70" s="162"/>
      <c r="M70" s="162"/>
      <c r="N70" s="162"/>
      <c r="O70" s="162"/>
      <c r="P70" s="162"/>
      <c r="Q70" s="162"/>
    </row>
    <row r="72" spans="3:17" x14ac:dyDescent="0.3">
      <c r="C72" s="162"/>
      <c r="D72" s="162"/>
      <c r="E72" s="162"/>
      <c r="F72" s="162"/>
      <c r="G72" s="162"/>
      <c r="H72" s="162"/>
      <c r="I72" s="162"/>
      <c r="J72" s="162"/>
      <c r="K72" s="162"/>
      <c r="L72" s="162"/>
      <c r="M72" s="162"/>
      <c r="N72" s="162"/>
      <c r="O72" s="162"/>
      <c r="P72" s="162"/>
      <c r="Q72" s="162"/>
    </row>
  </sheetData>
  <sheetProtection sheet="1" objects="1" scenarios="1"/>
  <mergeCells count="4">
    <mergeCell ref="C3:H3"/>
    <mergeCell ref="I2:N2"/>
    <mergeCell ref="I3:N3"/>
    <mergeCell ref="I4:N5"/>
  </mergeCells>
  <pageMargins left="0.25" right="0.25" top="0.75" bottom="0.75" header="0.3" footer="0.3"/>
  <pageSetup scale="3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6"/>
  <sheetViews>
    <sheetView view="pageBreakPreview" zoomScale="67" zoomScaleNormal="100" zoomScaleSheetLayoutView="67" workbookViewId="0">
      <pane xSplit="2" ySplit="9" topLeftCell="C43" activePane="bottomRight" state="frozen"/>
      <selection pane="topRight" activeCell="C1" sqref="C1"/>
      <selection pane="bottomLeft" activeCell="A10" sqref="A10"/>
      <selection pane="bottomRight" activeCell="Q70" sqref="Q70"/>
    </sheetView>
  </sheetViews>
  <sheetFormatPr baseColWidth="10" defaultColWidth="11.44140625" defaultRowHeight="15" x14ac:dyDescent="0.3"/>
  <cols>
    <col min="1" max="1" width="1.6640625" style="3" customWidth="1"/>
    <col min="2" max="2" width="71.88671875" style="2" customWidth="1"/>
    <col min="3" max="9" width="13.88671875" style="2" customWidth="1"/>
    <col min="10" max="10" width="14.77734375" style="2" customWidth="1"/>
    <col min="11" max="11" width="13.88671875" style="2" customWidth="1"/>
    <col min="12" max="12" width="16.109375" style="2" customWidth="1"/>
    <col min="13" max="17" width="16.33203125" style="2" customWidth="1"/>
    <col min="18" max="18" width="3.88671875" style="2" customWidth="1"/>
    <col min="19" max="20" width="11.44140625" style="2"/>
    <col min="21" max="21" width="11.44140625" style="3"/>
    <col min="22" max="16384" width="11.44140625" style="2"/>
  </cols>
  <sheetData>
    <row r="1" spans="2:20" s="3" customFormat="1" ht="8.25" customHeight="1" x14ac:dyDescent="0.3"/>
    <row r="2" spans="2:20" s="3" customFormat="1" ht="15" customHeight="1" x14ac:dyDescent="0.3">
      <c r="I2" s="168" t="s">
        <v>107</v>
      </c>
      <c r="J2" s="168"/>
      <c r="K2" s="168"/>
      <c r="L2" s="168"/>
      <c r="M2" s="168"/>
      <c r="N2" s="168"/>
      <c r="O2" s="168"/>
    </row>
    <row r="3" spans="2:20" s="3" customFormat="1" ht="24.75" customHeight="1" x14ac:dyDescent="0.3">
      <c r="C3" s="166" t="str">
        <f>+Gráficos!$E$3</f>
        <v>Nacional</v>
      </c>
      <c r="D3" s="166"/>
      <c r="E3" s="166"/>
      <c r="F3" s="166"/>
      <c r="G3" s="166"/>
      <c r="H3" s="166"/>
      <c r="I3" s="168" t="s">
        <v>214</v>
      </c>
      <c r="J3" s="168"/>
      <c r="K3" s="168"/>
      <c r="L3" s="168"/>
      <c r="M3" s="168"/>
      <c r="N3" s="168"/>
      <c r="O3" s="168"/>
    </row>
    <row r="4" spans="2:20" s="3" customFormat="1" ht="15" customHeight="1" x14ac:dyDescent="0.3">
      <c r="I4" s="169" t="s">
        <v>231</v>
      </c>
      <c r="J4" s="169"/>
      <c r="K4" s="169"/>
      <c r="L4" s="169"/>
      <c r="M4" s="169"/>
      <c r="N4" s="169"/>
      <c r="O4" s="169"/>
    </row>
    <row r="5" spans="2:20" s="3" customFormat="1" ht="15" customHeight="1" x14ac:dyDescent="0.3">
      <c r="I5" s="169"/>
      <c r="J5" s="169"/>
      <c r="K5" s="169"/>
      <c r="L5" s="169"/>
      <c r="M5" s="169"/>
      <c r="N5" s="169"/>
      <c r="O5" s="169"/>
    </row>
    <row r="6" spans="2:20" s="3" customFormat="1" ht="15" customHeight="1" x14ac:dyDescent="0.3"/>
    <row r="7" spans="2:20" s="3" customFormat="1" ht="21.75" customHeight="1" thickBot="1" x14ac:dyDescent="0.45">
      <c r="J7" s="134"/>
      <c r="K7" s="134"/>
      <c r="L7" s="134"/>
      <c r="M7" s="134"/>
      <c r="N7" s="134"/>
      <c r="O7" s="135" t="s">
        <v>132</v>
      </c>
    </row>
    <row r="8" spans="2:20" s="3" customFormat="1" ht="15" customHeight="1" thickTop="1" x14ac:dyDescent="0.3"/>
    <row r="9" spans="2:20" ht="17.399999999999999" thickBot="1" x14ac:dyDescent="0.4">
      <c r="B9" s="133" t="s">
        <v>89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3"/>
      <c r="S9" s="3"/>
      <c r="T9" s="3"/>
    </row>
    <row r="10" spans="2:20" ht="17.399999999999999" thickBot="1" x14ac:dyDescent="0.35">
      <c r="B10" s="58" t="s">
        <v>91</v>
      </c>
      <c r="C10" s="59">
        <v>2003</v>
      </c>
      <c r="D10" s="59">
        <v>2004</v>
      </c>
      <c r="E10" s="59">
        <v>2005</v>
      </c>
      <c r="F10" s="59">
        <v>2006</v>
      </c>
      <c r="G10" s="59">
        <v>2007</v>
      </c>
      <c r="H10" s="59">
        <v>2008</v>
      </c>
      <c r="I10" s="59">
        <v>2009</v>
      </c>
      <c r="J10" s="59">
        <v>2010</v>
      </c>
      <c r="K10" s="59">
        <v>2011</v>
      </c>
      <c r="L10" s="59">
        <v>2012</v>
      </c>
      <c r="M10" s="59">
        <v>2013</v>
      </c>
      <c r="N10" s="59">
        <v>2014</v>
      </c>
      <c r="O10" s="59">
        <v>2015</v>
      </c>
      <c r="P10" s="59">
        <v>2016</v>
      </c>
      <c r="Q10" s="59">
        <v>2017</v>
      </c>
      <c r="R10" s="3"/>
      <c r="S10" s="3"/>
      <c r="T10" s="3"/>
    </row>
    <row r="11" spans="2:20" x14ac:dyDescent="0.3">
      <c r="B11" s="144" t="s">
        <v>169</v>
      </c>
      <c r="C11" s="145">
        <f>+VLOOKUP(Gráficos!$E$3,Corrientes!$B$3:$AX$35,37,FALSE)</f>
        <v>463443.77466000005</v>
      </c>
      <c r="D11" s="145">
        <f>+VLOOKUP(Gráficos!$E$3,Corrientes!$B$36:$AX$68,37,FALSE)</f>
        <v>531012.76020999998</v>
      </c>
      <c r="E11" s="145">
        <f>+VLOOKUP(Gráficos!$E$3,Corrientes!$B$69:$AX$101,37,FALSE)</f>
        <v>569652.22652999999</v>
      </c>
      <c r="F11" s="145">
        <f>+VLOOKUP(Gráficos!$E$3,Corrientes!$B$102:$AX$134,37,FALSE)</f>
        <v>613591.38711999997</v>
      </c>
      <c r="G11" s="145">
        <f>+VLOOKUP(Gráficos!$E$3,Corrientes!$B$135:$AX$167,37,FALSE)</f>
        <v>674351.68160999997</v>
      </c>
      <c r="H11" s="145">
        <f>+VLOOKUP(Gráficos!$E$3,Corrientes!$B$168:$AX$200,37,FALSE)</f>
        <v>683663.06957699999</v>
      </c>
      <c r="I11" s="145">
        <f>+VLOOKUP(Gráficos!$E$3,Corrientes!$B$201:$AX$233,37,FALSE)</f>
        <v>729341.32294600003</v>
      </c>
      <c r="J11" s="145">
        <f>+VLOOKUP(Gráficos!$E$3,Corrientes!$B$234:$AX$266,37,FALSE)</f>
        <v>792901.01118799997</v>
      </c>
      <c r="K11" s="145">
        <f>+VLOOKUP(Gráficos!$E$3,Corrientes!$B$267:$AX$299,37,FALSE)</f>
        <v>826796.84416751168</v>
      </c>
      <c r="L11" s="145">
        <f>+VLOOKUP(Gráficos!$E$3,Corrientes!$B$300:$AX$332,37,FALSE)</f>
        <v>912786.29588134901</v>
      </c>
      <c r="M11" s="145">
        <f>+VLOOKUP(Gráficos!$E$3,Corrientes!$B$333:$AX$365,37,FALSE)</f>
        <v>959919.52753230254</v>
      </c>
      <c r="N11" s="145">
        <f>+VLOOKUP(Gráficos!$E$3,Corrientes!$B$366:$AX$398,37,FALSE)</f>
        <v>983844.77</v>
      </c>
      <c r="O11" s="145">
        <f>+VLOOKUP(Gráficos!$E$3,Corrientes!$B$399:$AX$431,37,FALSE)</f>
        <v>1075444.28</v>
      </c>
      <c r="P11" s="145">
        <f>+VLOOKUP(Gráficos!$E$3,Corrientes!$B$432:$AX$464,37,FALSE)</f>
        <v>1129771.76</v>
      </c>
      <c r="Q11" s="145">
        <f>+VLOOKUP(Gráficos!$E$3,Corrientes!$B$465:$AX$497,37,FALSE)</f>
        <v>1209294.57</v>
      </c>
      <c r="R11" s="3"/>
      <c r="S11" s="3"/>
      <c r="T11" s="3"/>
    </row>
    <row r="12" spans="2:20" x14ac:dyDescent="0.3">
      <c r="B12" s="128" t="s">
        <v>125</v>
      </c>
      <c r="C12" s="129">
        <f>+C13+C19</f>
        <v>195812.894179</v>
      </c>
      <c r="D12" s="129">
        <f t="shared" ref="D12:M12" si="0">+D13+D19</f>
        <v>233809.54728100001</v>
      </c>
      <c r="E12" s="129">
        <f t="shared" si="0"/>
        <v>247281.43398700003</v>
      </c>
      <c r="F12" s="129">
        <f t="shared" si="0"/>
        <v>269864.01446099998</v>
      </c>
      <c r="G12" s="129">
        <f t="shared" si="0"/>
        <v>301655.81549500005</v>
      </c>
      <c r="H12" s="129">
        <f t="shared" si="0"/>
        <v>339035.93607699999</v>
      </c>
      <c r="I12" s="129">
        <f t="shared" si="0"/>
        <v>374834.01217600005</v>
      </c>
      <c r="J12" s="129">
        <f t="shared" si="0"/>
        <v>412675.92037799989</v>
      </c>
      <c r="K12" s="129">
        <f t="shared" si="0"/>
        <v>446257.0069175117</v>
      </c>
      <c r="L12" s="129">
        <f t="shared" si="0"/>
        <v>493795.082511349</v>
      </c>
      <c r="M12" s="129">
        <f t="shared" si="0"/>
        <v>524372.6099923026</v>
      </c>
      <c r="N12" s="129">
        <f>+N13+N19</f>
        <v>523853.03774</v>
      </c>
      <c r="O12" s="129">
        <f t="shared" ref="O12:P12" si="1">+O13+O19</f>
        <v>570887.63</v>
      </c>
      <c r="P12" s="129">
        <f t="shared" si="1"/>
        <v>591913.05999999994</v>
      </c>
      <c r="Q12" s="129">
        <f t="shared" ref="Q12" si="2">+Q13+Q19</f>
        <v>622937.39</v>
      </c>
      <c r="R12" s="3"/>
      <c r="S12" s="3"/>
      <c r="T12" s="3"/>
    </row>
    <row r="13" spans="2:20" x14ac:dyDescent="0.3">
      <c r="B13" s="5" t="s">
        <v>180</v>
      </c>
      <c r="C13" s="52">
        <f>+VLOOKUP(Gráficos!$E$3,Corrientes!$B$3:$AX$35,21,FALSE)</f>
        <v>129938.19057999999</v>
      </c>
      <c r="D13" s="52">
        <f>+VLOOKUP(Gráficos!$E$3,Corrientes!$B$36:$AX$68,21,FALSE)</f>
        <v>156337.97631</v>
      </c>
      <c r="E13" s="52">
        <f>+VLOOKUP(Gráficos!$E$3,Corrientes!$B$69:$AX$101,21,FALSE)</f>
        <v>152171.02044000002</v>
      </c>
      <c r="F13" s="52">
        <f>+VLOOKUP(Gráficos!$E$3,Corrientes!$B$102:$AX$134,21,FALSE)</f>
        <v>161034.73888000002</v>
      </c>
      <c r="G13" s="52">
        <f>+VLOOKUP(Gráficos!$E$3,Corrientes!$B$135:$AX$167,21,FALSE)</f>
        <v>175533.19482000003</v>
      </c>
      <c r="H13" s="52">
        <f>+VLOOKUP(Gráficos!$E$3,Corrientes!$B$168:$AX$200,21,FALSE)</f>
        <v>185334.57762000005</v>
      </c>
      <c r="I13" s="52">
        <f>+VLOOKUP(Gráficos!$E$3,Corrientes!$B$201:$AX$233,21,FALSE)</f>
        <v>202510.53891000006</v>
      </c>
      <c r="J13" s="52">
        <f>+VLOOKUP(Gráficos!$E$3,Corrientes!$B$234:$AX$266,21,FALSE)</f>
        <v>225756.64965999994</v>
      </c>
      <c r="K13" s="52">
        <f>+VLOOKUP(Gráficos!$E$3,Corrientes!$B$267:$AX$299,21,FALSE)</f>
        <v>245294.33593099992</v>
      </c>
      <c r="L13" s="52">
        <f>+VLOOKUP(Gráficos!$E$3,Corrientes!$B$300:$AX$332,21,FALSE)</f>
        <v>272182.53745</v>
      </c>
      <c r="M13" s="52">
        <f>+VLOOKUP(Gráficos!$E$3,Corrientes!$B$333:$AX$365,21,FALSE)</f>
        <v>292041.27954099997</v>
      </c>
      <c r="N13" s="52">
        <f>+VLOOKUP(Gráficos!$E$3,Corrientes!$B$366:$AX$398,21,FALSE)</f>
        <v>279877.29079000006</v>
      </c>
      <c r="O13" s="52">
        <f>+VLOOKUP(Gráficos!$E$3,Corrientes!$B$399:$AX$431,21,FALSE)</f>
        <v>308389.03999999998</v>
      </c>
      <c r="P13" s="52">
        <f>+VLOOKUP(Gráficos!$E$3,Corrientes!$B$432:$AX$464,21,FALSE)</f>
        <v>320372.90999999992</v>
      </c>
      <c r="Q13" s="52">
        <f>+VLOOKUP(Gráficos!$E$3,Corrientes!$B$465:$AX$497,21,FALSE)</f>
        <v>333228.07</v>
      </c>
      <c r="R13" s="3"/>
      <c r="S13" s="3"/>
      <c r="T13" s="3"/>
    </row>
    <row r="14" spans="2:20" x14ac:dyDescent="0.3">
      <c r="B14" s="56" t="s">
        <v>95</v>
      </c>
      <c r="C14" s="53">
        <f>+VLOOKUP(Gráficos!$E$3,Corrientes!$B$3:$AX$35,16,FALSE)</f>
        <v>104558.03379999999</v>
      </c>
      <c r="D14" s="53">
        <f>+VLOOKUP(Gráficos!$E$3,Corrientes!$B$36:$AX$68,16,FALSE)</f>
        <v>129643.639</v>
      </c>
      <c r="E14" s="53">
        <f>+VLOOKUP(Gráficos!$E$3,Corrientes!$B$69:$AX$101,16,FALSE)</f>
        <v>122331.8302</v>
      </c>
      <c r="F14" s="53">
        <f>+VLOOKUP(Gráficos!$E$3,Corrientes!$B$102:$AX$134,16,FALSE)</f>
        <v>128716.22675000002</v>
      </c>
      <c r="G14" s="53">
        <f>+VLOOKUP(Gráficos!$E$3,Corrientes!$B$135:$AX$167,16,FALSE)</f>
        <v>135349.63</v>
      </c>
      <c r="H14" s="53">
        <f>+VLOOKUP(Gráficos!$E$3,Corrientes!$B$168:$AX$200,16,FALSE)</f>
        <v>141810.79580000005</v>
      </c>
      <c r="I14" s="53">
        <f>+VLOOKUP(Gráficos!$E$3,Corrientes!$B$201:$AX$233,16,FALSE)</f>
        <v>155180.62618000005</v>
      </c>
      <c r="J14" s="53">
        <f>+VLOOKUP(Gráficos!$E$3,Corrientes!$B$234:$AX$266,16,FALSE)</f>
        <v>173928.59439999994</v>
      </c>
      <c r="K14" s="53">
        <f>+VLOOKUP(Gráficos!$E$3,Corrientes!$B$267:$AX$299,16,FALSE)</f>
        <v>183571.98558999994</v>
      </c>
      <c r="L14" s="53">
        <f>+VLOOKUP(Gráficos!$E$3,Corrientes!$B$300:$AX$332,16,FALSE)</f>
        <v>199554.80405000001</v>
      </c>
      <c r="M14" s="53">
        <f>+VLOOKUP(Gráficos!$E$3,Corrientes!$B$333:$AX$365,16,FALSE)</f>
        <v>208586.38092000003</v>
      </c>
      <c r="N14" s="53">
        <f>+VLOOKUP(Gráficos!$E$3,Corrientes!$B$366:$AX$398,16,FALSE)</f>
        <v>199593.09</v>
      </c>
      <c r="O14" s="53">
        <f>+VLOOKUP(Gráficos!$E$3,Corrientes!$B$399:$AX$431,16,FALSE)</f>
        <v>220226.2</v>
      </c>
      <c r="P14" s="53">
        <f>+VLOOKUP(Gráficos!$E$3,Corrientes!$B$432:$AX$464,16,FALSE)</f>
        <v>229477.81</v>
      </c>
      <c r="Q14" s="53">
        <f>+VLOOKUP(Gráficos!$E$3,Corrientes!$B$465:$AX$497,16,FALSE)</f>
        <v>244856.03</v>
      </c>
      <c r="R14" s="3"/>
      <c r="S14" s="3"/>
      <c r="T14" s="3"/>
    </row>
    <row r="15" spans="2:20" x14ac:dyDescent="0.3">
      <c r="B15" s="56" t="s">
        <v>78</v>
      </c>
      <c r="C15" s="53">
        <f>+VLOOKUP(Gráficos!$E$3,Corrientes!$B$3:$AX$35,17,FALSE)</f>
        <v>17863.136890000002</v>
      </c>
      <c r="D15" s="53">
        <f>+VLOOKUP(Gráficos!$E$3,Corrientes!$B$36:$AX$68,17,FALSE)</f>
        <v>18939.832590000002</v>
      </c>
      <c r="E15" s="53">
        <f>+VLOOKUP(Gráficos!$E$3,Corrientes!$B$69:$AX$101,17,FALSE)</f>
        <v>21230.768549999997</v>
      </c>
      <c r="F15" s="53">
        <f>+VLOOKUP(Gráficos!$E$3,Corrientes!$B$102:$AX$134,17,FALSE)</f>
        <v>22947.971410000002</v>
      </c>
      <c r="G15" s="53">
        <f>+VLOOKUP(Gráficos!$E$3,Corrientes!$B$135:$AX$167,17,FALSE)</f>
        <v>29912.803600000003</v>
      </c>
      <c r="H15" s="53">
        <f>+VLOOKUP(Gráficos!$E$3,Corrientes!$B$168:$AX$200,17,FALSE)</f>
        <v>32005.3279</v>
      </c>
      <c r="I15" s="53">
        <f>+VLOOKUP(Gráficos!$E$3,Corrientes!$B$201:$AX$233,17,FALSE)</f>
        <v>35177.679019999996</v>
      </c>
      <c r="J15" s="53">
        <f>+VLOOKUP(Gráficos!$E$3,Corrientes!$B$234:$AX$266,17,FALSE)</f>
        <v>39511.119399999996</v>
      </c>
      <c r="K15" s="53">
        <f>+VLOOKUP(Gráficos!$E$3,Corrientes!$B$267:$AX$299,17,FALSE)</f>
        <v>48089.066220999986</v>
      </c>
      <c r="L15" s="53">
        <f>+VLOOKUP(Gráficos!$E$3,Corrientes!$B$300:$AX$332,17,FALSE)</f>
        <v>46155.538860000001</v>
      </c>
      <c r="M15" s="53">
        <f>+VLOOKUP(Gráficos!$E$3,Corrientes!$B$333:$AX$365,17,FALSE)</f>
        <v>49832.292060999986</v>
      </c>
      <c r="N15" s="53">
        <f>+VLOOKUP(Gráficos!$E$3,Corrientes!$B$366:$AX$398,17,FALSE)</f>
        <v>47308.185469999989</v>
      </c>
      <c r="O15" s="53">
        <f>+VLOOKUP(Gráficos!$E$3,Corrientes!$B$399:$AX$431,17,FALSE)</f>
        <v>52511.35</v>
      </c>
      <c r="P15" s="53">
        <f>+VLOOKUP(Gráficos!$E$3,Corrientes!$B$432:$AX$464,17,FALSE)</f>
        <v>52852.73</v>
      </c>
      <c r="Q15" s="53">
        <f>+VLOOKUP(Gráficos!$E$3,Corrientes!$B$465:$AX$497,17,FALSE)</f>
        <v>52176.6</v>
      </c>
      <c r="R15" s="3"/>
      <c r="S15" s="3"/>
      <c r="T15" s="3"/>
    </row>
    <row r="16" spans="2:20" x14ac:dyDescent="0.3">
      <c r="B16" s="56" t="s">
        <v>215</v>
      </c>
      <c r="C16" s="53">
        <f>+VLOOKUP(Gráficos!$E$3,Corrientes!$B$3:$AX$35,18,FALSE)</f>
        <v>6731.2078600000004</v>
      </c>
      <c r="D16" s="53">
        <f>+VLOOKUP(Gráficos!$E$3,Corrientes!$B$36:$AX$68,18,FALSE)</f>
        <v>6990.8247200000014</v>
      </c>
      <c r="E16" s="53">
        <f>+VLOOKUP(Gráficos!$E$3,Corrientes!$B$69:$AX$101,18,FALSE)</f>
        <v>7714.3156199999994</v>
      </c>
      <c r="F16" s="53">
        <f>+VLOOKUP(Gráficos!$E$3,Corrientes!$B$102:$AX$134,18,FALSE)</f>
        <v>8321.7724799999996</v>
      </c>
      <c r="G16" s="53">
        <f>+VLOOKUP(Gráficos!$E$3,Corrientes!$B$135:$AX$167,18,FALSE)</f>
        <v>9133.8468999999986</v>
      </c>
      <c r="H16" s="53">
        <f>+VLOOKUP(Gráficos!$E$3,Corrientes!$B$168:$AX$200,18,FALSE)</f>
        <v>10291.5141</v>
      </c>
      <c r="I16" s="53">
        <f>+VLOOKUP(Gráficos!$E$3,Corrientes!$B$201:$AX$233,18,FALSE)</f>
        <v>10550.814179999999</v>
      </c>
      <c r="J16" s="53">
        <f>+VLOOKUP(Gráficos!$E$3,Corrientes!$B$234:$AX$266,18,FALSE)</f>
        <v>10626.031379999999</v>
      </c>
      <c r="K16" s="53">
        <f>+VLOOKUP(Gráficos!$E$3,Corrientes!$B$267:$AX$299,18,FALSE)</f>
        <v>11600.119979999999</v>
      </c>
      <c r="L16" s="53">
        <f>+VLOOKUP(Gráficos!$E$3,Corrientes!$B$300:$AX$332,18,FALSE)</f>
        <v>12431.147820000002</v>
      </c>
      <c r="M16" s="53">
        <f>+VLOOKUP(Gráficos!$E$3,Corrientes!$B$333:$AX$365,18,FALSE)</f>
        <v>12866.306480000001</v>
      </c>
      <c r="N16" s="53">
        <f>+VLOOKUP(Gráficos!$E$3,Corrientes!$B$366:$AX$398,18,FALSE)</f>
        <v>12903.639799999999</v>
      </c>
      <c r="O16" s="53">
        <f>+VLOOKUP(Gráficos!$E$3,Corrientes!$B$399:$AX$431,18,FALSE)</f>
        <v>13583.6</v>
      </c>
      <c r="P16" s="53">
        <f>+VLOOKUP(Gráficos!$E$3,Corrientes!$B$432:$AX$464,18,FALSE)</f>
        <v>13769.1</v>
      </c>
      <c r="Q16" s="53">
        <f>+VLOOKUP(Gráficos!$E$3,Corrientes!$B$465:$AX$497,18,FALSE)</f>
        <v>13227.24</v>
      </c>
      <c r="R16" s="3"/>
      <c r="S16" s="3"/>
      <c r="T16" s="3"/>
    </row>
    <row r="17" spans="2:20" x14ac:dyDescent="0.3">
      <c r="B17" s="56" t="s">
        <v>79</v>
      </c>
      <c r="C17" s="53" t="str">
        <f>+VLOOKUP(Gráficos!$E$3,Corrientes!$B$3:$AX$35,19,FALSE)</f>
        <v>n.d.</v>
      </c>
      <c r="D17" s="53" t="str">
        <f>+VLOOKUP(Gráficos!$E$3,Corrientes!$B$36:$AX$68,19,FALSE)</f>
        <v>n.d.</v>
      </c>
      <c r="E17" s="53" t="str">
        <f>+VLOOKUP(Gráficos!$E$3,Corrientes!$B$69:$AX$101,19,FALSE)</f>
        <v>n.d.</v>
      </c>
      <c r="F17" s="53" t="str">
        <f>+VLOOKUP(Gráficos!$E$3,Corrientes!$B$102:$AX$134,19,FALSE)</f>
        <v>n.d.</v>
      </c>
      <c r="G17" s="53" t="str">
        <f>+VLOOKUP(Gráficos!$E$3,Corrientes!$B$135:$AX$167,19,FALSE)</f>
        <v>n.d.</v>
      </c>
      <c r="H17" s="53" t="str">
        <f>+VLOOKUP(Gráficos!$E$3,Corrientes!$B$168:$AX$200,19,FALSE)</f>
        <v>n.d.</v>
      </c>
      <c r="I17" s="53" t="str">
        <f>+VLOOKUP(Gráficos!$E$3,Corrientes!$B$201:$AX$233,19,FALSE)</f>
        <v>n.d.</v>
      </c>
      <c r="J17" s="53" t="str">
        <f>+VLOOKUP(Gráficos!$E$3,Corrientes!$B$234:$AX$266,19,FALSE)</f>
        <v>n.d.</v>
      </c>
      <c r="K17" s="53" t="str">
        <f>+VLOOKUP(Gráficos!$E$3,Corrientes!$B$267:$AX$299,19,FALSE)</f>
        <v>n.d.</v>
      </c>
      <c r="L17" s="53">
        <f>+VLOOKUP(Gráficos!$E$3,Corrientes!$B$300:$AX$332,19,FALSE)</f>
        <v>11763.521210000001</v>
      </c>
      <c r="M17" s="53">
        <f>+VLOOKUP(Gráficos!$E$3,Corrientes!$B$333:$AX$365,19,FALSE)</f>
        <v>18318.006450000004</v>
      </c>
      <c r="N17" s="53">
        <f>+VLOOKUP(Gráficos!$E$3,Corrientes!$B$366:$AX$398,19,FALSE)</f>
        <v>17443.988410000002</v>
      </c>
      <c r="O17" s="53">
        <f>+VLOOKUP(Gráficos!$E$3,Corrientes!$B$399:$AX$431,19,FALSE)</f>
        <v>19245.5</v>
      </c>
      <c r="P17" s="53">
        <f>+VLOOKUP(Gráficos!$E$3,Corrientes!$B$432:$AX$464,19,FALSE)</f>
        <v>21174.03</v>
      </c>
      <c r="Q17" s="53">
        <f>+VLOOKUP(Gráficos!$E$3,Corrientes!$B$465:$AX$497,19,FALSE)</f>
        <v>19726.91</v>
      </c>
      <c r="R17" s="3"/>
      <c r="S17" s="3"/>
      <c r="T17" s="3"/>
    </row>
    <row r="18" spans="2:20" x14ac:dyDescent="0.3">
      <c r="B18" s="56" t="s">
        <v>80</v>
      </c>
      <c r="C18" s="53">
        <f>+VLOOKUP(Gráficos!$E$3,Corrientes!$B$3:$AX$35,20,FALSE)</f>
        <v>785.81202999999994</v>
      </c>
      <c r="D18" s="53">
        <f>+VLOOKUP(Gráficos!$E$3,Corrientes!$B$36:$AX$68,20,FALSE)</f>
        <v>763.68000000000006</v>
      </c>
      <c r="E18" s="53">
        <f>+VLOOKUP(Gráficos!$E$3,Corrientes!$B$69:$AX$101,20,FALSE)</f>
        <v>894.10607000000016</v>
      </c>
      <c r="F18" s="53">
        <f>+VLOOKUP(Gráficos!$E$3,Corrientes!$B$102:$AX$134,20,FALSE)</f>
        <v>1048.7682399999999</v>
      </c>
      <c r="G18" s="53">
        <f>+VLOOKUP(Gráficos!$E$3,Corrientes!$B$135:$AX$167,20,FALSE)</f>
        <v>1136.9143199999999</v>
      </c>
      <c r="H18" s="53">
        <f>+VLOOKUP(Gráficos!$E$3,Corrientes!$B$168:$AX$200,20,FALSE)</f>
        <v>1226.9398199999998</v>
      </c>
      <c r="I18" s="53">
        <f>+VLOOKUP(Gráficos!$E$3,Corrientes!$B$201:$AX$233,20,FALSE)</f>
        <v>1601.4195300000003</v>
      </c>
      <c r="J18" s="53">
        <f>+VLOOKUP(Gráficos!$E$3,Corrientes!$B$234:$AX$266,20,FALSE)</f>
        <v>1690.9044799999999</v>
      </c>
      <c r="K18" s="53">
        <f>+VLOOKUP(Gráficos!$E$3,Corrientes!$B$267:$AX$299,20,FALSE)</f>
        <v>2033.1641400000001</v>
      </c>
      <c r="L18" s="53">
        <f>+VLOOKUP(Gráficos!$E$3,Corrientes!$B$300:$AX$332,20,FALSE)</f>
        <v>2277.5255099999999</v>
      </c>
      <c r="M18" s="53">
        <f>+VLOOKUP(Gráficos!$E$3,Corrientes!$B$333:$AX$365,20,FALSE)</f>
        <v>2438.2936299999992</v>
      </c>
      <c r="N18" s="53">
        <f>+VLOOKUP(Gráficos!$E$3,Corrientes!$B$366:$AX$398,20,FALSE)</f>
        <v>2628.3833500000001</v>
      </c>
      <c r="O18" s="53">
        <f>+VLOOKUP(Gráficos!$E$3,Corrientes!$B$399:$AX$431,20,FALSE)</f>
        <v>2822.39</v>
      </c>
      <c r="P18" s="53">
        <f>+VLOOKUP(Gráficos!$E$3,Corrientes!$B$432:$AX$464,20,FALSE)</f>
        <v>3099.24</v>
      </c>
      <c r="Q18" s="53">
        <f>+VLOOKUP(Gráficos!$E$3,Corrientes!$B$465:$AX$497,20,FALSE)</f>
        <v>3241.29</v>
      </c>
      <c r="R18" s="3"/>
      <c r="S18" s="3"/>
      <c r="T18" s="3"/>
    </row>
    <row r="19" spans="2:20" x14ac:dyDescent="0.3">
      <c r="B19" s="5" t="s">
        <v>216</v>
      </c>
      <c r="C19" s="54">
        <f t="shared" ref="C19:M19" si="3">+C20+C26</f>
        <v>65874.703599</v>
      </c>
      <c r="D19" s="54">
        <f t="shared" si="3"/>
        <v>77471.570971000008</v>
      </c>
      <c r="E19" s="54">
        <f t="shared" si="3"/>
        <v>95110.413547000004</v>
      </c>
      <c r="F19" s="54">
        <f t="shared" si="3"/>
        <v>108829.27558099997</v>
      </c>
      <c r="G19" s="54">
        <f t="shared" si="3"/>
        <v>126122.62067500001</v>
      </c>
      <c r="H19" s="54">
        <f t="shared" si="3"/>
        <v>153701.35845699997</v>
      </c>
      <c r="I19" s="54">
        <f t="shared" si="3"/>
        <v>172323.47326599999</v>
      </c>
      <c r="J19" s="54">
        <f t="shared" si="3"/>
        <v>186919.27071799996</v>
      </c>
      <c r="K19" s="54">
        <f t="shared" si="3"/>
        <v>200962.6709865118</v>
      </c>
      <c r="L19" s="54">
        <f t="shared" si="3"/>
        <v>221612.54506134902</v>
      </c>
      <c r="M19" s="54">
        <f t="shared" si="3"/>
        <v>232331.33045130267</v>
      </c>
      <c r="N19" s="54">
        <f t="shared" ref="N19:P19" si="4">+N20+N26</f>
        <v>243975.74694999994</v>
      </c>
      <c r="O19" s="54">
        <f t="shared" si="4"/>
        <v>262498.59000000003</v>
      </c>
      <c r="P19" s="54">
        <f t="shared" si="4"/>
        <v>271540.15000000002</v>
      </c>
      <c r="Q19" s="54">
        <f t="shared" ref="Q19" si="5">+Q20+Q26</f>
        <v>289709.32</v>
      </c>
      <c r="R19" s="3"/>
      <c r="S19" s="3"/>
      <c r="T19" s="3"/>
    </row>
    <row r="20" spans="2:20" x14ac:dyDescent="0.3">
      <c r="B20" s="56" t="s">
        <v>81</v>
      </c>
      <c r="C20" s="57">
        <f>+VLOOKUP(Gráficos!$E$3,Corrientes!$B$3:$AX$35,7,FALSE)</f>
        <v>55639.866009000005</v>
      </c>
      <c r="D20" s="57">
        <f>+VLOOKUP(Gráficos!$E$3,Corrientes!$B$36:$AX$68,7,FALSE)</f>
        <v>65128.583541</v>
      </c>
      <c r="E20" s="57">
        <f>+VLOOKUP(Gráficos!$E$3,Corrientes!$B$69:$AX$101,7,FALSE)</f>
        <v>80042.372577000002</v>
      </c>
      <c r="F20" s="57">
        <f>+VLOOKUP(Gráficos!$E$3,Corrientes!$B$102:$AX$134,7,FALSE)</f>
        <v>91953.955660999971</v>
      </c>
      <c r="G20" s="57">
        <f>+VLOOKUP(Gráficos!$E$3,Corrientes!$B$135:$AX$167,7,FALSE)</f>
        <v>106787.93617500001</v>
      </c>
      <c r="H20" s="57">
        <f>+VLOOKUP(Gráficos!$E$3,Corrientes!$B$168:$AX$200,7,FALSE)</f>
        <v>128986.28345699997</v>
      </c>
      <c r="I20" s="57">
        <f>+VLOOKUP(Gráficos!$E$3,Corrientes!$B$201:$AX$233,7,FALSE)</f>
        <v>144334.67620599997</v>
      </c>
      <c r="J20" s="57">
        <f>+VLOOKUP(Gráficos!$E$3,Corrientes!$B$234:$AX$266,7,FALSE)</f>
        <v>153208.00814799996</v>
      </c>
      <c r="K20" s="57">
        <f>+VLOOKUP(Gráficos!$E$3,Corrientes!$B$267:$AX$299,7,FALSE)</f>
        <v>174263.13655600001</v>
      </c>
      <c r="L20" s="57">
        <f>+VLOOKUP(Gráficos!$E$3,Corrientes!$B$300:$AX$332,7,FALSE)</f>
        <v>196089.996404</v>
      </c>
      <c r="M20" s="57">
        <f>+VLOOKUP(Gráficos!$E$3,Corrientes!$B$333:$AX$365,7,FALSE)</f>
        <v>204113.80456800002</v>
      </c>
      <c r="N20" s="57">
        <f>+VLOOKUP(Gráficos!$E$3,Corrientes!$B$366:$AX$398,7,FALSE)</f>
        <v>212013.06142999994</v>
      </c>
      <c r="O20" s="57">
        <f>+VLOOKUP(Gráficos!$E$3,Corrientes!$B$399:$AX$431,7,FALSE)</f>
        <v>221102.94</v>
      </c>
      <c r="P20" s="57">
        <f>+VLOOKUP(Gráficos!$E$3,Corrientes!$B$432:$AX$464,7,FALSE)</f>
        <v>230326.98</v>
      </c>
      <c r="Q20" s="57">
        <f>+VLOOKUP(Gráficos!$E$3,Corrientes!$B$465:$AX$497,7,FALSE)</f>
        <v>246058.15</v>
      </c>
      <c r="R20" s="3"/>
      <c r="S20" s="3"/>
      <c r="T20" s="3"/>
    </row>
    <row r="21" spans="2:20" x14ac:dyDescent="0.3">
      <c r="B21" s="6" t="s">
        <v>82</v>
      </c>
      <c r="C21" s="53">
        <f>+VLOOKUP(Gráficos!$E$3,Corrientes!$B$3:$AX$35,5,FALSE)</f>
        <v>2065.9130190000001</v>
      </c>
      <c r="D21" s="53">
        <f>+VLOOKUP(Gráficos!$E$3,Corrientes!$B$36:$AX$68,5,FALSE)</f>
        <v>1997.6640709999997</v>
      </c>
      <c r="E21" s="53">
        <f>+VLOOKUP(Gráficos!$E$3,Corrientes!$B$69:$AX$101,5,FALSE)</f>
        <v>2062.2674159999997</v>
      </c>
      <c r="F21" s="53">
        <f>+VLOOKUP(Gráficos!$E$3,Corrientes!$B$102:$AX$134,5,FALSE)</f>
        <v>2326.0558839999994</v>
      </c>
      <c r="G21" s="53">
        <f>+VLOOKUP(Gráficos!$E$3,Corrientes!$B$135:$AX$167,5,FALSE)</f>
        <v>3011.3079879999996</v>
      </c>
      <c r="H21" s="53">
        <f>+VLOOKUP(Gráficos!$E$3,Corrientes!$B$168:$AX$200,5,FALSE)</f>
        <v>3330.0333760000003</v>
      </c>
      <c r="I21" s="53">
        <f>+VLOOKUP(Gráficos!$E$3,Corrientes!$B$201:$AX$233,5,FALSE)</f>
        <v>3995.4391339999997</v>
      </c>
      <c r="J21" s="53">
        <f>+VLOOKUP(Gráficos!$E$3,Corrientes!$B$234:$AX$266,5,FALSE)</f>
        <v>5099.7575669999987</v>
      </c>
      <c r="K21" s="53">
        <f>+VLOOKUP(Gráficos!$E$3,Corrientes!$B$267:$AX$299,5,FALSE)</f>
        <v>5592.8478339999992</v>
      </c>
      <c r="L21" s="53">
        <f>+VLOOKUP(Gráficos!$E$3,Corrientes!$B$300:$AX$332,5,FALSE)</f>
        <v>7117.5140000000001</v>
      </c>
      <c r="M21" s="53">
        <f>+VLOOKUP(Gráficos!$E$3,Corrientes!$B$333:$AX$365,5,FALSE)</f>
        <v>5870.1438399999997</v>
      </c>
      <c r="N21" s="53">
        <f>+VLOOKUP(Gráficos!$E$3,Corrientes!$B$366:$AX$398,5,FALSE)</f>
        <v>5723.8210300000001</v>
      </c>
      <c r="O21" s="53">
        <f>+VLOOKUP(Gráficos!$E$3,Corrientes!$B$399:$AX$431,5,FALSE)</f>
        <v>5884.6</v>
      </c>
      <c r="P21" s="53">
        <f>+VLOOKUP(Gráficos!$E$3,Corrientes!$B$432:$AX$464,5,FALSE)</f>
        <v>6391.32</v>
      </c>
      <c r="Q21" s="53">
        <f>+VLOOKUP(Gráficos!$E$3,Corrientes!$B$465:$AX$497,5,FALSE)</f>
        <v>7103.19</v>
      </c>
      <c r="R21" s="3"/>
      <c r="S21" s="3"/>
      <c r="T21" s="3"/>
    </row>
    <row r="22" spans="2:20" x14ac:dyDescent="0.3">
      <c r="B22" s="6" t="s">
        <v>83</v>
      </c>
      <c r="C22" s="53">
        <f>+VLOOKUP(Gráficos!$E$3,Corrientes!$B$3:$AX$35,2,FALSE)</f>
        <v>21933.599990000002</v>
      </c>
      <c r="D22" s="53">
        <f>+VLOOKUP(Gráficos!$E$3,Corrientes!$B$36:$AX$68,2,FALSE)</f>
        <v>23694.027890000001</v>
      </c>
      <c r="E22" s="53">
        <f>+VLOOKUP(Gráficos!$E$3,Corrientes!$B$69:$AX$101,2,FALSE)</f>
        <v>33705.489119999998</v>
      </c>
      <c r="F22" s="53">
        <f>+VLOOKUP(Gráficos!$E$3,Corrientes!$B$102:$AX$134,2,FALSE)</f>
        <v>41547.711729999995</v>
      </c>
      <c r="G22" s="53">
        <f>+VLOOKUP(Gráficos!$E$3,Corrientes!$B$135:$AX$167,2,FALSE)</f>
        <v>53144.032000000007</v>
      </c>
      <c r="H22" s="53">
        <f>+VLOOKUP(Gráficos!$E$3,Corrientes!$B$168:$AX$200,2,FALSE)</f>
        <v>69743.47027999998</v>
      </c>
      <c r="I22" s="53">
        <f>+VLOOKUP(Gráficos!$E$3,Corrientes!$B$201:$AX$233,2,FALSE)</f>
        <v>80959.255929999999</v>
      </c>
      <c r="J22" s="53">
        <f>+VLOOKUP(Gráficos!$E$3,Corrientes!$B$234:$AX$266,2,FALSE)</f>
        <v>86765.574209999992</v>
      </c>
      <c r="K22" s="53">
        <f>+VLOOKUP(Gráficos!$E$3,Corrientes!$B$267:$AX$299,2,FALSE)</f>
        <v>99806.461620000016</v>
      </c>
      <c r="L22" s="53">
        <f>+VLOOKUP(Gráficos!$E$3,Corrientes!$B$300:$AX$332,2,FALSE)</f>
        <v>112737.33254</v>
      </c>
      <c r="M22" s="53">
        <f>+VLOOKUP(Gráficos!$E$3,Corrientes!$B$333:$AX$365,2,FALSE)</f>
        <v>118893.90999999999</v>
      </c>
      <c r="N22" s="53">
        <f>+VLOOKUP(Gráficos!$E$3,Corrientes!$B$366:$AX$398,2,FALSE)</f>
        <v>120827.79659999997</v>
      </c>
      <c r="O22" s="53">
        <f>+VLOOKUP(Gráficos!$E$3,Corrientes!$B$399:$AX$431,2,FALSE)</f>
        <v>121772.35</v>
      </c>
      <c r="P22" s="53">
        <f>+VLOOKUP(Gráficos!$E$3,Corrientes!$B$432:$AX$464,2,FALSE)</f>
        <v>124340.96</v>
      </c>
      <c r="Q22" s="53">
        <f>+VLOOKUP(Gráficos!$E$3,Corrientes!$B$465:$AX$497,2,FALSE)</f>
        <v>132186.17000000001</v>
      </c>
      <c r="R22" s="3"/>
      <c r="S22" s="3"/>
      <c r="T22" s="3"/>
    </row>
    <row r="23" spans="2:20" x14ac:dyDescent="0.3">
      <c r="B23" s="6" t="s">
        <v>84</v>
      </c>
      <c r="C23" s="53" t="str">
        <f>+VLOOKUP(Gráficos!$E$3,Corrientes!$B$3:$AX$35,6,FALSE)</f>
        <v>n.a.</v>
      </c>
      <c r="D23" s="53" t="str">
        <f>+VLOOKUP(Gráficos!$E$3,Corrientes!$B$36:$AX$68,6,FALSE)</f>
        <v>n.a.</v>
      </c>
      <c r="E23" s="53">
        <f>+VLOOKUP(Gráficos!$E$3,Corrientes!$B$69:$AX$101,6,FALSE)</f>
        <v>524.74040100000002</v>
      </c>
      <c r="F23" s="53">
        <f>+VLOOKUP(Gráficos!$E$3,Corrientes!$B$102:$AX$134,6,FALSE)</f>
        <v>612.51264700000002</v>
      </c>
      <c r="G23" s="53">
        <f>+VLOOKUP(Gráficos!$E$3,Corrientes!$B$135:$AX$167,6,FALSE)</f>
        <v>1342.0081620000001</v>
      </c>
      <c r="H23" s="53">
        <f>+VLOOKUP(Gráficos!$E$3,Corrientes!$B$168:$AX$200,6,FALSE)</f>
        <v>1061.635501</v>
      </c>
      <c r="I23" s="53">
        <f>+VLOOKUP(Gráficos!$E$3,Corrientes!$B$201:$AX$233,6,FALSE)</f>
        <v>1338.8767219999997</v>
      </c>
      <c r="J23" s="53">
        <f>+VLOOKUP(Gráficos!$E$3,Corrientes!$B$234:$AX$266,6,FALSE)</f>
        <v>1480.923131</v>
      </c>
      <c r="K23" s="53">
        <f>+VLOOKUP(Gráficos!$E$3,Corrientes!$B$267:$AX$299,6,FALSE)</f>
        <v>1684.0605119999996</v>
      </c>
      <c r="L23" s="53">
        <f>+VLOOKUP(Gráficos!$E$3,Corrientes!$B$300:$AX$332,6,FALSE)</f>
        <v>1727.2205439999998</v>
      </c>
      <c r="M23" s="53">
        <f>+VLOOKUP(Gráficos!$E$3,Corrientes!$B$333:$AX$365,6,FALSE)</f>
        <v>1788.8928780000001</v>
      </c>
      <c r="N23" s="53">
        <f>+VLOOKUP(Gráficos!$E$3,Corrientes!$B$366:$AX$398,6,FALSE)</f>
        <v>1881.34798</v>
      </c>
      <c r="O23" s="53">
        <f>+VLOOKUP(Gráficos!$E$3,Corrientes!$B$399:$AX$431,6,FALSE)</f>
        <v>2104.65</v>
      </c>
      <c r="P23" s="53">
        <f>+VLOOKUP(Gráficos!$E$3,Corrientes!$B$432:$AX$464,6,FALSE)</f>
        <v>2200.19</v>
      </c>
      <c r="Q23" s="53">
        <f>+VLOOKUP(Gráficos!$E$3,Corrientes!$B$465:$AX$497,6,FALSE)</f>
        <v>2224.21</v>
      </c>
      <c r="R23" s="3"/>
      <c r="S23" s="3"/>
      <c r="T23" s="3"/>
    </row>
    <row r="24" spans="2:20" x14ac:dyDescent="0.3">
      <c r="B24" s="6" t="s">
        <v>85</v>
      </c>
      <c r="C24" s="53" t="str">
        <f>+VLOOKUP(Gráficos!$E$3,Corrientes!$B$3:$AX$35,4,FALSE)</f>
        <v>n.a.</v>
      </c>
      <c r="D24" s="53">
        <f>+VLOOKUP(Gráficos!$E$3,Corrientes!$B$36:$AX$68,4,FALSE)</f>
        <v>4926.0009999999993</v>
      </c>
      <c r="E24" s="53">
        <f>+VLOOKUP(Gráficos!$E$3,Corrientes!$B$69:$AX$101,4,FALSE)</f>
        <v>5088.0348000000004</v>
      </c>
      <c r="F24" s="53">
        <f>+VLOOKUP(Gráficos!$E$3,Corrientes!$B$102:$AX$134,4,FALSE)</f>
        <v>5716.2385999999988</v>
      </c>
      <c r="G24" s="53">
        <f>+VLOOKUP(Gráficos!$E$3,Corrientes!$B$135:$AX$167,4,FALSE)</f>
        <v>5790.113800000001</v>
      </c>
      <c r="H24" s="53">
        <f>+VLOOKUP(Gráficos!$E$3,Corrientes!$B$168:$AX$200,4,FALSE)</f>
        <v>6370.7229000000007</v>
      </c>
      <c r="I24" s="53">
        <f>+VLOOKUP(Gráficos!$E$3,Corrientes!$B$201:$AX$233,4,FALSE)</f>
        <v>7624.4778500000011</v>
      </c>
      <c r="J24" s="53">
        <f>+VLOOKUP(Gráficos!$E$3,Corrientes!$B$234:$AX$266,4,FALSE)</f>
        <v>7971.6859700000005</v>
      </c>
      <c r="K24" s="53">
        <f>+VLOOKUP(Gráficos!$E$3,Corrientes!$B$267:$AX$299,4,FALSE)</f>
        <v>8704.0614299999997</v>
      </c>
      <c r="L24" s="53">
        <f>+VLOOKUP(Gráficos!$E$3,Corrientes!$B$300:$AX$332,4,FALSE)</f>
        <v>9714.7957200000001</v>
      </c>
      <c r="M24" s="53">
        <f>+VLOOKUP(Gráficos!$E$3,Corrientes!$B$333:$AX$365,4,FALSE)</f>
        <v>9881.767319999999</v>
      </c>
      <c r="N24" s="53">
        <f>+VLOOKUP(Gráficos!$E$3,Corrientes!$B$366:$AX$398,4,FALSE)</f>
        <v>10486.081540000001</v>
      </c>
      <c r="O24" s="53">
        <f>+VLOOKUP(Gráficos!$E$3,Corrientes!$B$399:$AX$431,4,FALSE)</f>
        <v>11268.85</v>
      </c>
      <c r="P24" s="53">
        <f>+VLOOKUP(Gráficos!$E$3,Corrientes!$B$432:$AX$464,4,FALSE)</f>
        <v>11746.77</v>
      </c>
      <c r="Q24" s="53">
        <f>+VLOOKUP(Gráficos!$E$3,Corrientes!$B$465:$AX$497,4,FALSE)</f>
        <v>12768.76</v>
      </c>
      <c r="R24" s="3"/>
      <c r="S24" s="3"/>
      <c r="T24" s="3"/>
    </row>
    <row r="25" spans="2:20" x14ac:dyDescent="0.3">
      <c r="B25" s="6" t="s">
        <v>86</v>
      </c>
      <c r="C25" s="53">
        <f>+VLOOKUP(Gráficos!$E$3,Corrientes!$B$3:$AX$35,3,FALSE)</f>
        <v>31640.352999999999</v>
      </c>
      <c r="D25" s="53">
        <f>+VLOOKUP(Gráficos!$E$3,Corrientes!$B$36:$AX$68,3,FALSE)</f>
        <v>34510.890579999999</v>
      </c>
      <c r="E25" s="53">
        <f>+VLOOKUP(Gráficos!$E$3,Corrientes!$B$69:$AX$101,3,FALSE)</f>
        <v>38661.840839999997</v>
      </c>
      <c r="F25" s="53">
        <f>+VLOOKUP(Gráficos!$E$3,Corrientes!$B$102:$AX$134,3,FALSE)</f>
        <v>41751.436799999989</v>
      </c>
      <c r="G25" s="53">
        <f>+VLOOKUP(Gráficos!$E$3,Corrientes!$B$135:$AX$167,3,FALSE)</f>
        <v>43500.474224999998</v>
      </c>
      <c r="H25" s="53">
        <f>+VLOOKUP(Gráficos!$E$3,Corrientes!$B$168:$AX$200,3,FALSE)</f>
        <v>48480.421399999999</v>
      </c>
      <c r="I25" s="53">
        <f>+VLOOKUP(Gráficos!$E$3,Corrientes!$B$201:$AX$233,3,FALSE)</f>
        <v>50416.626569999993</v>
      </c>
      <c r="J25" s="53">
        <f>+VLOOKUP(Gráficos!$E$3,Corrientes!$B$234:$AX$266,3,FALSE)</f>
        <v>51890.067270000014</v>
      </c>
      <c r="K25" s="53">
        <f>+VLOOKUP(Gráficos!$E$3,Corrientes!$B$267:$AX$299,3,FALSE)</f>
        <v>58475.705159999998</v>
      </c>
      <c r="L25" s="53">
        <f>+VLOOKUP(Gráficos!$E$3,Corrientes!$B$300:$AX$332,3,FALSE)</f>
        <v>64793.133599999994</v>
      </c>
      <c r="M25" s="53">
        <f>+VLOOKUP(Gráficos!$E$3,Corrientes!$B$333:$AX$365,3,FALSE)</f>
        <v>67679.090530000016</v>
      </c>
      <c r="N25" s="53">
        <f>+VLOOKUP(Gráficos!$E$3,Corrientes!$B$366:$AX$398,3,FALSE)</f>
        <v>73094.014279999989</v>
      </c>
      <c r="O25" s="53">
        <f>+VLOOKUP(Gráficos!$E$3,Corrientes!$B$399:$AX$431,3,FALSE)</f>
        <v>80072.479999999996</v>
      </c>
      <c r="P25" s="53">
        <f>+VLOOKUP(Gráficos!$E$3,Corrientes!$B$432:$AX$464,3,FALSE)</f>
        <v>85647.74</v>
      </c>
      <c r="Q25" s="53">
        <f>+VLOOKUP(Gráficos!$E$3,Corrientes!$B$465:$AX$497,3,FALSE)</f>
        <v>91775.82</v>
      </c>
      <c r="R25" s="3"/>
      <c r="S25" s="3"/>
      <c r="T25" s="3"/>
    </row>
    <row r="26" spans="2:20" x14ac:dyDescent="0.3">
      <c r="B26" s="56" t="s">
        <v>31</v>
      </c>
      <c r="C26" s="57">
        <f>+C27</f>
        <v>10234.837589999999</v>
      </c>
      <c r="D26" s="57">
        <f t="shared" ref="D26:Q26" si="6">+D27</f>
        <v>12342.987430000001</v>
      </c>
      <c r="E26" s="57">
        <f t="shared" si="6"/>
        <v>15068.04097</v>
      </c>
      <c r="F26" s="57">
        <f t="shared" si="6"/>
        <v>16875.319919999998</v>
      </c>
      <c r="G26" s="57">
        <f t="shared" si="6"/>
        <v>19334.684499999996</v>
      </c>
      <c r="H26" s="57">
        <f t="shared" si="6"/>
        <v>24715.075000000004</v>
      </c>
      <c r="I26" s="57">
        <f t="shared" si="6"/>
        <v>27988.797060000001</v>
      </c>
      <c r="J26" s="57">
        <f t="shared" si="6"/>
        <v>33711.262569999999</v>
      </c>
      <c r="K26" s="57">
        <f t="shared" si="6"/>
        <v>26699.534430511798</v>
      </c>
      <c r="L26" s="57">
        <f t="shared" si="6"/>
        <v>25522.54865734902</v>
      </c>
      <c r="M26" s="57">
        <f t="shared" si="6"/>
        <v>28217.525883302646</v>
      </c>
      <c r="N26" s="57">
        <f t="shared" si="6"/>
        <v>31962.685519999999</v>
      </c>
      <c r="O26" s="57">
        <f t="shared" si="6"/>
        <v>41395.65</v>
      </c>
      <c r="P26" s="57">
        <f t="shared" si="6"/>
        <v>41213.17</v>
      </c>
      <c r="Q26" s="57">
        <f t="shared" si="6"/>
        <v>43651.17</v>
      </c>
      <c r="R26" s="3"/>
      <c r="S26" s="3"/>
      <c r="T26" s="3"/>
    </row>
    <row r="27" spans="2:20" x14ac:dyDescent="0.3">
      <c r="B27" s="6" t="s">
        <v>87</v>
      </c>
      <c r="C27" s="53">
        <f>+VLOOKUP(Gráficos!$E$3,Corrientes!$B$3:$AX$35,8,FALSE)</f>
        <v>10234.837589999999</v>
      </c>
      <c r="D27" s="53">
        <f>+VLOOKUP(Gráficos!$E$3,Corrientes!$B$36:$AX$68,8,FALSE)</f>
        <v>12342.987430000001</v>
      </c>
      <c r="E27" s="53">
        <f>+VLOOKUP(Gráficos!$E$3,Corrientes!$B$69:$AX$101,8,FALSE)</f>
        <v>15068.04097</v>
      </c>
      <c r="F27" s="53">
        <f>+VLOOKUP(Gráficos!$E$3,Corrientes!$B$102:$AX$134,8,FALSE)</f>
        <v>16875.319919999998</v>
      </c>
      <c r="G27" s="53">
        <f>+VLOOKUP(Gráficos!$E$3,Corrientes!$B$135:$AX$167,8,FALSE)</f>
        <v>19334.684499999996</v>
      </c>
      <c r="H27" s="53">
        <f>+VLOOKUP(Gráficos!$E$3,Corrientes!$B$168:$AX$200,8,FALSE)</f>
        <v>24715.075000000004</v>
      </c>
      <c r="I27" s="53">
        <f>+VLOOKUP(Gráficos!$E$3,Corrientes!$B$201:$AX$233,8,FALSE)</f>
        <v>27988.797060000001</v>
      </c>
      <c r="J27" s="53">
        <f>+VLOOKUP(Gráficos!$E$3,Corrientes!$B$234:$AX$266,8,FALSE)</f>
        <v>33711.262569999999</v>
      </c>
      <c r="K27" s="53">
        <f>+VLOOKUP(Gráficos!$E$3,Corrientes!$B$267:$AX$299,8,FALSE)</f>
        <v>26699.534430511798</v>
      </c>
      <c r="L27" s="53">
        <f>+VLOOKUP(Gráficos!$E$3,Corrientes!$B$300:$AX$332,8,FALSE)</f>
        <v>25522.54865734902</v>
      </c>
      <c r="M27" s="53">
        <f>+VLOOKUP(Gráficos!$E$3,Corrientes!$B$333:$AX$365,8,FALSE)</f>
        <v>28217.525883302646</v>
      </c>
      <c r="N27" s="53">
        <f>+VLOOKUP(Gráficos!$E$3,Corrientes!$B$366:$AX$398,8,FALSE)</f>
        <v>31962.685519999999</v>
      </c>
      <c r="O27" s="53">
        <f>+VLOOKUP(Gráficos!$E$3,Corrientes!$B$399:$AX$431,8,FALSE)</f>
        <v>41395.65</v>
      </c>
      <c r="P27" s="53">
        <f>+VLOOKUP(Gráficos!$E$3,Corrientes!$B$432:$AX$464,8,FALSE)</f>
        <v>41213.17</v>
      </c>
      <c r="Q27" s="53">
        <f>+VLOOKUP(Gráficos!$E$3,Corrientes!$B$465:$AX$497,8,FALSE)</f>
        <v>43651.17</v>
      </c>
      <c r="R27" s="3"/>
      <c r="S27" s="13"/>
      <c r="T27" s="3"/>
    </row>
    <row r="28" spans="2:20" x14ac:dyDescent="0.3">
      <c r="B28" s="128" t="s">
        <v>126</v>
      </c>
      <c r="C28" s="130">
        <f>+VLOOKUP(Gráficos!$E$3,Corrientes!$B$3:$AX$35,34,FALSE)</f>
        <v>267630.88045999996</v>
      </c>
      <c r="D28" s="130">
        <f>+VLOOKUP(Gráficos!$E$3,Corrientes!$B$36:$AX$68,34,FALSE)</f>
        <v>297203.21290999994</v>
      </c>
      <c r="E28" s="130">
        <f>+VLOOKUP(Gráficos!$E$3,Corrientes!$B$69:$AX$101,34,FALSE)</f>
        <v>322370.78688000003</v>
      </c>
      <c r="F28" s="130">
        <f>+VLOOKUP(Gráficos!$E$3,Corrientes!$B$102:$AX$134,34,FALSE)</f>
        <v>343727.37007</v>
      </c>
      <c r="G28" s="130">
        <f>+VLOOKUP(Gráficos!$E$3,Corrientes!$B$135:$AX$167,34,FALSE)</f>
        <v>372695.86615000002</v>
      </c>
      <c r="H28" s="130">
        <f>+VLOOKUP(Gráficos!$E$3,Corrientes!$B$168:$AX$200,34,FALSE)</f>
        <v>344627.1335</v>
      </c>
      <c r="I28" s="130">
        <f>+VLOOKUP(Gráficos!$E$3,Corrientes!$B$201:$AX$233,34,FALSE)</f>
        <v>354507.31076999998</v>
      </c>
      <c r="J28" s="130">
        <f>+VLOOKUP(Gráficos!$E$3,Corrientes!$B$234:$AX$266,34,FALSE)</f>
        <v>380225.09081000002</v>
      </c>
      <c r="K28" s="130">
        <f>+VLOOKUP(Gráficos!$E$3,Corrientes!$B$267:$AX$299,34,FALSE)</f>
        <v>380539.83724999998</v>
      </c>
      <c r="L28" s="130">
        <f>+VLOOKUP(Gráficos!$E$3,Corrientes!$B$300:$AX$332,34,FALSE)</f>
        <v>418991.21337000001</v>
      </c>
      <c r="M28" s="130">
        <f>+VLOOKUP(Gráficos!$E$3,Corrientes!$B$333:$AX$365,34,FALSE)</f>
        <v>435546.91753999994</v>
      </c>
      <c r="N28" s="130">
        <f>+VLOOKUP(Gráficos!$E$3,Corrientes!$B$366:$AX$398,34,FALSE)</f>
        <v>459991.73</v>
      </c>
      <c r="O28" s="130">
        <f>+VLOOKUP(Gráficos!$E$3,Corrientes!$B$399:$AX$431,34,FALSE)</f>
        <v>504556.66</v>
      </c>
      <c r="P28" s="130">
        <f>+VLOOKUP(Gráficos!$E$3,Corrientes!$B$432:$AX$464,34,FALSE)</f>
        <v>537858.69999999995</v>
      </c>
      <c r="Q28" s="130">
        <f>+VLOOKUP(Gráficos!$E$3,Corrientes!$B$465:$AX$497,34,FALSE)</f>
        <v>586357.17000000004</v>
      </c>
      <c r="R28" s="3"/>
      <c r="S28" s="13"/>
      <c r="T28" s="3"/>
    </row>
    <row r="29" spans="2:20" x14ac:dyDescent="0.3">
      <c r="B29" s="7" t="s">
        <v>149</v>
      </c>
      <c r="C29" s="53">
        <f>+VLOOKUP(Gráficos!$E$3,Corrientes!$B$3:$AX$35,31,FALSE)</f>
        <v>251228.46899999998</v>
      </c>
      <c r="D29" s="53">
        <f>+VLOOKUP(Gráficos!$E$3,Corrientes!$B$36:$AX$68,31,FALSE)</f>
        <v>278604.43699999992</v>
      </c>
      <c r="E29" s="53">
        <f>+VLOOKUP(Gráficos!$E$3,Corrientes!$B$69:$AX$101,31,FALSE)</f>
        <v>300667.50900000002</v>
      </c>
      <c r="F29" s="53">
        <f>+VLOOKUP(Gráficos!$E$3,Corrientes!$B$102:$AX$134,31,FALSE)</f>
        <v>318753.78700000001</v>
      </c>
      <c r="G29" s="53">
        <f>+VLOOKUP(Gráficos!$E$3,Corrientes!$B$135:$AX$167,31,FALSE)</f>
        <v>342686.91399999999</v>
      </c>
      <c r="H29" s="53">
        <f>+VLOOKUP(Gráficos!$E$3,Corrientes!$B$168:$AX$200,31,FALSE)</f>
        <v>300288.674</v>
      </c>
      <c r="I29" s="53">
        <f>+VLOOKUP(Gráficos!$E$3,Corrientes!$B$201:$AX$233,31,FALSE)</f>
        <v>306096.99699999997</v>
      </c>
      <c r="J29" s="53">
        <f>+VLOOKUP(Gráficos!$E$3,Corrientes!$B$234:$AX$266,31,FALSE)</f>
        <v>328237.897</v>
      </c>
      <c r="K29" s="53">
        <f>+VLOOKUP(Gráficos!$E$3,Corrientes!$B$267:$AX$299,31,FALSE)</f>
        <v>324421.93699999998</v>
      </c>
      <c r="L29" s="53">
        <f>+VLOOKUP(Gráficos!$E$3,Corrientes!$B$300:$AX$332,31,FALSE)</f>
        <v>359304.25</v>
      </c>
      <c r="M29" s="53">
        <f>+VLOOKUP(Gráficos!$E$3,Corrientes!$B$333:$AX$365,31,FALSE)</f>
        <v>371737.549</v>
      </c>
      <c r="N29" s="53">
        <f>+VLOOKUP(Gráficos!$E$3,Corrientes!$B$366:$AX$398,31,FALSE)</f>
        <v>387304.57</v>
      </c>
      <c r="O29" s="53">
        <f>+VLOOKUP(Gráficos!$E$3,Corrientes!$B$399:$AX$431,31,FALSE)</f>
        <v>428282.17</v>
      </c>
      <c r="P29" s="53">
        <f>+VLOOKUP(Gráficos!$E$3,Corrientes!$B$432:$AX$464,31,FALSE)</f>
        <v>451892.47999999998</v>
      </c>
      <c r="Q29" s="53">
        <f>+VLOOKUP(Gráficos!$E$3,Corrientes!$B$465:$AX$497,31,FALSE)</f>
        <v>492548.51</v>
      </c>
      <c r="R29" s="3"/>
      <c r="S29" s="13"/>
      <c r="T29" s="3"/>
    </row>
    <row r="30" spans="2:20" x14ac:dyDescent="0.3">
      <c r="B30" s="7" t="s">
        <v>248</v>
      </c>
      <c r="C30" s="53"/>
      <c r="D30" s="53"/>
      <c r="E30" s="53"/>
      <c r="F30" s="53"/>
      <c r="G30" s="53"/>
      <c r="H30" s="53">
        <f>+VLOOKUP(Gráficos!$E$3,Corrientes!$B$168:$AX$200,32,FALSE)</f>
        <v>12942.36</v>
      </c>
      <c r="I30" s="53">
        <f>+VLOOKUP(Gráficos!$E$3,Corrientes!$B$201:$AX$233,32,FALSE)</f>
        <v>13507.614</v>
      </c>
      <c r="J30" s="53">
        <f>+VLOOKUP(Gráficos!$E$3,Corrientes!$B$234:$AX$266,32,FALSE)</f>
        <v>13853.647000000001</v>
      </c>
      <c r="K30" s="53">
        <f>+VLOOKUP(Gráficos!$E$3,Corrientes!$B$267:$AX$299,32,FALSE)</f>
        <v>14655.264999999999</v>
      </c>
      <c r="L30" s="53">
        <f>+VLOOKUP(Gráficos!$E$3,Corrientes!$B$300:$AX$332,32,FALSE)</f>
        <v>15313.584000000001</v>
      </c>
      <c r="M30" s="53">
        <f>+VLOOKUP(Gráficos!$E$3,Corrientes!$B$333:$AX$365,32,FALSE)</f>
        <v>16131.775</v>
      </c>
      <c r="N30" s="53">
        <f>+VLOOKUP(Gráficos!$E$3,Corrientes!$B$366:$AX$398,32,FALSE)</f>
        <v>17125.330999999998</v>
      </c>
      <c r="O30" s="53">
        <f>+VLOOKUP(Gráficos!$E$3,Corrientes!$B$399:$AX$431,32,FALSE)</f>
        <v>17863.29</v>
      </c>
      <c r="P30" s="53">
        <f>+VLOOKUP(Gráficos!$E$3,Corrientes!$B$432:$AX$464,32,FALSE)</f>
        <v>18772.93</v>
      </c>
      <c r="Q30" s="53">
        <f>+VLOOKUP(Gráficos!$E$3,Corrientes!$B$465:$AX$497,32,FALSE)</f>
        <v>20303.41</v>
      </c>
      <c r="R30" s="3"/>
      <c r="S30" s="13"/>
      <c r="T30" s="3"/>
    </row>
    <row r="31" spans="2:20" x14ac:dyDescent="0.3">
      <c r="B31" s="7" t="s">
        <v>232</v>
      </c>
      <c r="C31" s="53">
        <f>+VLOOKUP(Gráficos!$E$3,Corrientes!$B$3:$AX$35,49,FALSE)</f>
        <v>3466.4537500000001</v>
      </c>
      <c r="D31" s="53">
        <f>+VLOOKUP(Gráficos!$E$3,Corrientes!$B$36:$AX$68,49,FALSE)</f>
        <v>3621.82312</v>
      </c>
      <c r="E31" s="53">
        <f>+VLOOKUP(Gráficos!$E$3,Corrientes!$B$69:$AX$101,49,FALSE)</f>
        <v>3990.1238899999994</v>
      </c>
      <c r="F31" s="53">
        <f>+VLOOKUP(Gráficos!$E$3,Corrientes!$B$102:$AX$134,49,FALSE)</f>
        <v>4478.6584999999995</v>
      </c>
      <c r="G31" s="53">
        <f>+VLOOKUP(Gráficos!$E$3,Corrientes!$B$135:$AX$167,49,FALSE)</f>
        <v>5566.7028799999998</v>
      </c>
      <c r="H31" s="53">
        <f>+VLOOKUP(Gráficos!$E$3,Corrientes!$B$168:$AX$200,49,FALSE)</f>
        <v>4575.2621999999992</v>
      </c>
      <c r="I31" s="53">
        <f>+VLOOKUP(Gráficos!$E$3,Corrientes!$B$201:$AX$233,49,FALSE)</f>
        <v>4623.1144539285733</v>
      </c>
      <c r="J31" s="53">
        <f>+VLOOKUP(Gráficos!$E$3,Corrientes!$B$234:$AX$266,49,FALSE)</f>
        <v>5393.488917571427</v>
      </c>
      <c r="K31" s="53">
        <f>+VLOOKUP(Gráficos!$E$3,Corrientes!$B$267:$AX$299,49,FALSE)</f>
        <v>5268.2019869116602</v>
      </c>
      <c r="L31" s="53">
        <f>+VLOOKUP(Gráficos!$E$3,Corrientes!$B$300:$AX$332,49,FALSE)</f>
        <v>4887.8053651242817</v>
      </c>
      <c r="M31" s="53">
        <f>+VLOOKUP(Gráficos!$E$3,Corrientes!$B$333:$AX$365,49,FALSE)</f>
        <v>5351.0195230999925</v>
      </c>
      <c r="N31" s="53">
        <f>+VLOOKUP(Gráficos!$E$3,Corrientes!$B$366:$AX$398,49,FALSE)</f>
        <v>5890.2479080271378</v>
      </c>
      <c r="O31" s="53">
        <f>+VLOOKUP(Gráficos!$E$3,Corrientes!$B$399:$AX$431,49,FALSE)</f>
        <v>6210.3961500000005</v>
      </c>
      <c r="P31" s="53">
        <f>+VLOOKUP(Gráficos!$E$3,Corrientes!$B$432:$AX$464,49,FALSE)</f>
        <v>5836.9316899999994</v>
      </c>
      <c r="Q31" s="53">
        <f>+VLOOKUP(Gráficos!$E$3,Corrientes!$B$465:$AX$497,49,FALSE)</f>
        <v>6687.84</v>
      </c>
      <c r="R31" s="3"/>
      <c r="S31" s="13"/>
      <c r="T31" s="3"/>
    </row>
    <row r="32" spans="2:20" x14ac:dyDescent="0.3">
      <c r="B32" s="11" t="s">
        <v>88</v>
      </c>
      <c r="C32" s="55">
        <f>+VLOOKUP(Gráficos!$E$3,Corrientes!$B$3:$AX$35,33,FALSE)</f>
        <v>12935.957710000001</v>
      </c>
      <c r="D32" s="55">
        <f>+VLOOKUP(Gráficos!$E$3,Corrientes!$B$36:$AX$68,33,FALSE)</f>
        <v>14976.952789999998</v>
      </c>
      <c r="E32" s="55">
        <f>+VLOOKUP(Gráficos!$E$3,Corrientes!$B$69:$AX$101,33,FALSE)</f>
        <v>17713.153990000006</v>
      </c>
      <c r="F32" s="55">
        <f>+VLOOKUP(Gráficos!$E$3,Corrientes!$B$102:$AX$134,33,FALSE)</f>
        <v>20494.924569999996</v>
      </c>
      <c r="G32" s="55">
        <f>+VLOOKUP(Gráficos!$E$3,Corrientes!$B$135:$AX$167,33,FALSE)</f>
        <v>24442.24927</v>
      </c>
      <c r="H32" s="55">
        <f>+VLOOKUP(Gráficos!$E$3,Corrientes!$B$168:$AX$200,33,FALSE)</f>
        <v>26820.837299999999</v>
      </c>
      <c r="I32" s="55">
        <f>+VLOOKUP(Gráficos!$E$3,Corrientes!$B$201:$AX$233,33,FALSE)</f>
        <v>30279.585309999999</v>
      </c>
      <c r="J32" s="55">
        <f>+VLOOKUP(Gráficos!$E$3,Corrientes!$B$234:$AX$266,33,FALSE)</f>
        <v>32740.05789</v>
      </c>
      <c r="K32" s="55">
        <f>+VLOOKUP(Gráficos!$E$3,Corrientes!$B$267:$AX$299,33,FALSE)</f>
        <v>36194.433249999995</v>
      </c>
      <c r="L32" s="55">
        <f>+VLOOKUP(Gráficos!$E$3,Corrientes!$B$300:$AX$332,33,FALSE)</f>
        <v>39485.574010000011</v>
      </c>
      <c r="M32" s="55">
        <f>+VLOOKUP(Gráficos!$E$3,Corrientes!$B$333:$AX$365,33,FALSE)</f>
        <v>42326.574019999985</v>
      </c>
      <c r="N32" s="55">
        <f>+VLOOKUP(Gráficos!$E$3,Corrientes!$B$366:$AX$398,33,FALSE)</f>
        <v>49671.588519999983</v>
      </c>
      <c r="O32" s="55">
        <f>+VLOOKUP(Gráficos!$E$3,Corrientes!$B$399:$AX$431,33,FALSE)</f>
        <v>52200.800000000003</v>
      </c>
      <c r="P32" s="55">
        <f>+VLOOKUP(Gráficos!$E$3,Corrientes!$B$432:$AX$464,33,FALSE)</f>
        <v>61356.36</v>
      </c>
      <c r="Q32" s="55">
        <f>+VLOOKUP(Gráficos!$E$3,Corrientes!$B$465:$AX$497,33,FALSE)</f>
        <v>66817.42</v>
      </c>
      <c r="R32" s="3"/>
      <c r="S32" s="13"/>
      <c r="T32" s="3"/>
    </row>
    <row r="33" spans="2:20" ht="16.2" x14ac:dyDescent="0.3">
      <c r="B33" s="144" t="s">
        <v>177</v>
      </c>
      <c r="C33" s="145">
        <f>+VLOOKUP(Gráficos!$E$3,Corrientes!$B$3:$AX$35,38,FALSE)</f>
        <v>4425.5563125060935</v>
      </c>
      <c r="D33" s="145">
        <f>+VLOOKUP(Gráficos!$E$3,Corrientes!$B$36:$AX$68,38,FALSE)</f>
        <v>5011.8442343218148</v>
      </c>
      <c r="E33" s="145">
        <f>+VLOOKUP(Gráficos!$E$3,Corrientes!$B$69:$AX$101,38,FALSE)</f>
        <v>5316.3494728015212</v>
      </c>
      <c r="F33" s="145">
        <f>+VLOOKUP(Gráficos!$E$3,Corrientes!$B$102:$AX$134,38,FALSE)</f>
        <v>5659.9762355144749</v>
      </c>
      <c r="G33" s="145">
        <f>+VLOOKUP(Gráficos!$E$3,Corrientes!$B$135:$AX$167,38,FALSE)</f>
        <v>6142.3419747448588</v>
      </c>
      <c r="H33" s="145">
        <f>+VLOOKUP(Gráficos!$E$3,Corrientes!$B$168:$AX$200,38,FALSE)</f>
        <v>6142.5796935399658</v>
      </c>
      <c r="I33" s="145">
        <f>+VLOOKUP(Gráficos!$E$3,Corrientes!$B$201:$AX$233,38,FALSE)</f>
        <v>6462.7785408282243</v>
      </c>
      <c r="J33" s="145">
        <f>+VLOOKUP(Gráficos!$E$3,Corrientes!$B$234:$AX$266,38,FALSE)</f>
        <v>6939.7150740773168</v>
      </c>
      <c r="K33" s="145">
        <f>+VLOOKUP(Gráficos!$E$3,Corrientes!$B$267:$AX$299,38,FALSE)</f>
        <v>7147.0985021489832</v>
      </c>
      <c r="L33" s="145">
        <f>+VLOOKUP(Gráficos!$E$3,Corrientes!$B$300:$AX$332,38,FALSE)</f>
        <v>7798.0097873155719</v>
      </c>
      <c r="M33" s="145">
        <f>+VLOOKUP(Gráficos!$E$3,Corrientes!$B$333:$AX$365,38,FALSE)</f>
        <v>8107.7672188718889</v>
      </c>
      <c r="N33" s="145">
        <f>+VLOOKUP(Gráficos!$E$3,Corrientes!$B$366:$AX$398,38,FALSE)</f>
        <v>8218.3480730191477</v>
      </c>
      <c r="O33" s="145">
        <f>+VLOOKUP(Gráficos!$E$3,Corrientes!$B$399:$AX$431,38,FALSE)</f>
        <v>8887.5420704571734</v>
      </c>
      <c r="P33" s="145">
        <f>+VLOOKUP(Gráficos!$E$3,Corrientes!$B$432:$AX$464,38,FALSE)</f>
        <v>9239.7126707932821</v>
      </c>
      <c r="Q33" s="145">
        <f>+VLOOKUP(Gráficos!$E$3,Corrientes!$B$465:$AX$497,38,FALSE)</f>
        <v>9790.4103676709456</v>
      </c>
      <c r="R33" s="3"/>
      <c r="S33" s="13"/>
      <c r="T33" s="3"/>
    </row>
    <row r="34" spans="2:20" x14ac:dyDescent="0.3">
      <c r="B34" s="128" t="s">
        <v>176</v>
      </c>
      <c r="C34" s="129">
        <f>+VLOOKUP(Gráficos!$E$3,Corrientes!$B$3:$AX$35,27,FALSE)</f>
        <v>1869.8729756126274</v>
      </c>
      <c r="D34" s="129">
        <f>+VLOOKUP(Gráficos!$E$3,Corrientes!$B$36:$AX$68,27,FALSE)</f>
        <v>2206.7587059517732</v>
      </c>
      <c r="E34" s="129">
        <f>+VLOOKUP(Gráficos!$E$3,Corrientes!$B$69:$AX$101,27,FALSE)</f>
        <v>2307.7844219313993</v>
      </c>
      <c r="F34" s="129">
        <f>+VLOOKUP(Gráficos!$E$3,Corrientes!$B$102:$AX$134,27,FALSE)</f>
        <v>2489.3177238233566</v>
      </c>
      <c r="G34" s="129">
        <f>+VLOOKUP(Gráficos!$E$3,Corrientes!$B$135:$AX$167,27,FALSE)</f>
        <v>2747.6363266789808</v>
      </c>
      <c r="H34" s="129">
        <f>+VLOOKUP(Gráficos!$E$3,Corrientes!$B$168:$AX$200,27,FALSE)</f>
        <v>3046.1719355737337</v>
      </c>
      <c r="I34" s="129">
        <f>+VLOOKUP(Gráficos!$E$3,Corrientes!$B$201:$AX$233,27,FALSE)</f>
        <v>3321.4479058407819</v>
      </c>
      <c r="J34" s="129">
        <f>+VLOOKUP(Gráficos!$E$3,Corrientes!$B$234:$AX$266,27,FALSE)</f>
        <v>3611.8673895222446</v>
      </c>
      <c r="K34" s="129">
        <f>+VLOOKUP(Gráficos!$E$3,Corrientes!$B$267:$AX$299,27,FALSE)</f>
        <v>3857.5894467632079</v>
      </c>
      <c r="L34" s="129">
        <f>+VLOOKUP(Gráficos!$E$3,Corrientes!$B$300:$AX$332,27,FALSE)</f>
        <v>4218.5327534813387</v>
      </c>
      <c r="M34" s="129">
        <f>+VLOOKUP(Gráficos!$E$3,Corrientes!$B$333:$AX$365,27,FALSE)</f>
        <v>4429.0077727513044</v>
      </c>
      <c r="N34" s="129">
        <f>+VLOOKUP(Gráficos!$E$3,Corrientes!$B$366:$AX$398,27,FALSE)</f>
        <v>4375.9002734226397</v>
      </c>
      <c r="O34" s="129">
        <f>+VLOOKUP(Gráficos!$E$3,Corrientes!$B$399:$AX$431,27,FALSE)</f>
        <v>4717.8500000000004</v>
      </c>
      <c r="P34" s="129">
        <f>+VLOOKUP(Gráficos!$E$3,Corrientes!$B$432:$AX$464,27,FALSE)</f>
        <v>4840.8999999999996</v>
      </c>
      <c r="Q34" s="129">
        <f>+VLOOKUP(Gráficos!$E$3,Corrientes!$B$465:$AX$497,27,FALSE)</f>
        <v>5043.2813639102724</v>
      </c>
      <c r="R34" s="3"/>
      <c r="S34" s="13"/>
      <c r="T34" s="3"/>
    </row>
    <row r="35" spans="2:20" x14ac:dyDescent="0.3">
      <c r="B35" s="5" t="s">
        <v>174</v>
      </c>
      <c r="C35" s="54">
        <f>+VLOOKUP(Gráficos!$E$3,Corrientes!$B$3:$AX$35,22,FALSE)</f>
        <v>2672.9322831337495</v>
      </c>
      <c r="D35" s="54">
        <f>+VLOOKUP(Gráficos!$E$3,Corrientes!$B$36:$AX$68,22,FALSE)</f>
        <v>3235.626047313106</v>
      </c>
      <c r="E35" s="54">
        <f>+VLOOKUP(Gráficos!$E$3,Corrientes!$B$69:$AX$101,22,FALSE)</f>
        <v>3168.8892843697649</v>
      </c>
      <c r="F35" s="54">
        <f>+VLOOKUP(Gráficos!$E$3,Corrientes!$B$102:$AX$134,22,FALSE)</f>
        <v>3310.5896687108616</v>
      </c>
      <c r="G35" s="54">
        <f>+VLOOKUP(Gráficos!$E$3,Corrientes!$B$135:$AX$167,22,FALSE)</f>
        <v>3560.6612055709202</v>
      </c>
      <c r="H35" s="54">
        <f>+VLOOKUP(Gráficos!$E$3,Corrientes!$B$168:$AX$200,22,FALSE)</f>
        <v>3686.2355255978009</v>
      </c>
      <c r="I35" s="54">
        <f>+VLOOKUP(Gráficos!$E$3,Corrientes!$B$201:$AX$233,22,FALSE)</f>
        <v>3997.0914316194935</v>
      </c>
      <c r="J35" s="54">
        <f>+VLOOKUP(Gráficos!$E$3,Corrientes!$B$234:$AX$266,22,FALSE)</f>
        <v>4419.1360132024811</v>
      </c>
      <c r="K35" s="54">
        <f>+VLOOKUP(Gráficos!$E$3,Corrientes!$B$267:$AX$299,22,FALSE)</f>
        <v>4733.1920672185115</v>
      </c>
      <c r="L35" s="54">
        <f>+VLOOKUP(Gráficos!$E$3,Corrientes!$B$300:$AX$332,22,FALSE)</f>
        <v>5180.0757517639031</v>
      </c>
      <c r="M35" s="54">
        <f>+VLOOKUP(Gráficos!$E$3,Corrientes!$B$333:$AX$365,22,FALSE)</f>
        <v>5484.2512052473712</v>
      </c>
      <c r="N35" s="54">
        <f>+VLOOKUP(Gráficos!$E$3,Corrientes!$B$366:$AX$398,22,FALSE)</f>
        <v>5187.918557379885</v>
      </c>
      <c r="O35" s="54">
        <f>+VLOOKUP(Gráficos!$E$3,Corrientes!$B$399:$AX$431,22,FALSE)</f>
        <v>5644.68</v>
      </c>
      <c r="P35" s="54">
        <f>+VLOOKUP(Gráficos!$E$3,Corrientes!$B$432:$AX$464,22,FALSE)</f>
        <v>5792.48</v>
      </c>
      <c r="Q35" s="54">
        <f>+VLOOKUP(Gráficos!$E$3,Corrientes!$B$465:$AX$497,22,FALSE)</f>
        <v>5953.4081807122348</v>
      </c>
      <c r="R35" s="3"/>
      <c r="S35" s="13"/>
      <c r="T35" s="3"/>
    </row>
    <row r="36" spans="2:20" x14ac:dyDescent="0.3">
      <c r="B36" s="5" t="s">
        <v>175</v>
      </c>
      <c r="C36" s="54">
        <f>+VLOOKUP(Gráficos!$E$3,Corrientes!$B$3:$AX$35,14,FALSE)</f>
        <v>1174.0845727890262</v>
      </c>
      <c r="D36" s="54">
        <f>+VLOOKUP(Gráficos!$E$3,Corrientes!$B$36:$AX$68,14,FALSE)</f>
        <v>1344.201923143157</v>
      </c>
      <c r="E36" s="54">
        <f>+VLOOKUP(Gráficos!$E$3,Corrientes!$B$69:$AX$101,14,FALSE)</f>
        <v>1608.4775717808495</v>
      </c>
      <c r="F36" s="54">
        <f>+VLOOKUP(Gráficos!$E$3,Corrientes!$B$102:$AX$134,14,FALSE)</f>
        <v>1820.9072419716497</v>
      </c>
      <c r="G36" s="54">
        <f>+VLOOKUP(Gráficos!$E$3,Corrientes!$B$135:$AX$167,14,FALSE)</f>
        <v>2085.0344186368843</v>
      </c>
      <c r="H36" s="54">
        <f>+VLOOKUP(Gráficos!$E$3,Corrientes!$B$168:$AX$200,14,FALSE)</f>
        <v>2518.8045588812479</v>
      </c>
      <c r="I36" s="54">
        <f>+VLOOKUP(Gráficos!$E$3,Corrientes!$B$201:$AX$233,14,FALSE)</f>
        <v>2771.0031412913449</v>
      </c>
      <c r="J36" s="54">
        <f>+VLOOKUP(Gráficos!$E$3,Corrientes!$B$234:$AX$266,14,FALSE)</f>
        <v>2959.0158048977069</v>
      </c>
      <c r="K36" s="54">
        <f>+VLOOKUP(Gráficos!$E$3,Corrientes!$B$267:$AX$299,14,FALSE)</f>
        <v>3146.9959555782757</v>
      </c>
      <c r="L36" s="54">
        <f>+VLOOKUP(Gráficos!$E$3,Corrientes!$B$300:$AX$332,14,FALSE)</f>
        <v>3435.3406148923996</v>
      </c>
      <c r="M36" s="54">
        <f>+VLOOKUP(Gráficos!$E$3,Corrientes!$B$333:$AX$365,14,FALSE)</f>
        <v>3566.4184789000033</v>
      </c>
      <c r="N36" s="54">
        <f>+VLOOKUP(Gráficos!$E$3,Corrientes!$B$366:$AX$398,14,FALSE)</f>
        <v>3709.794085656742</v>
      </c>
      <c r="O36" s="54">
        <f>+VLOOKUP(Gráficos!$E$3,Corrientes!$B$399:$AX$431,14,FALSE)</f>
        <v>3954.9442905799592</v>
      </c>
      <c r="P36" s="54">
        <f>+VLOOKUP(Gráficos!$E$3,Corrientes!$B$432:$AX$464,14,FALSE)</f>
        <v>4054.95</v>
      </c>
      <c r="Q36" s="54">
        <f>+VLOOKUP(Gráficos!$E$3,Corrientes!$B$465:$AX$497,14,FALSE)</f>
        <v>4289.0915302199855</v>
      </c>
      <c r="R36" s="3"/>
      <c r="S36" s="3"/>
      <c r="T36" s="3"/>
    </row>
    <row r="37" spans="2:20" ht="15.6" thickBot="1" x14ac:dyDescent="0.35">
      <c r="B37" s="131" t="s">
        <v>178</v>
      </c>
      <c r="C37" s="132">
        <f>+VLOOKUP(Gráficos!$E$3,Corrientes!$B$3:$AX$35,35,FALSE)</f>
        <v>2555.6833368934658</v>
      </c>
      <c r="D37" s="132">
        <f>+VLOOKUP(Gráficos!$E$3,Corrientes!$B$36:$AX$68,35,FALSE)</f>
        <v>2805.0855283700421</v>
      </c>
      <c r="E37" s="132">
        <f>+VLOOKUP(Gráficos!$E$3,Corrientes!$B$69:$AX$101,35,FALSE)</f>
        <v>3008.5650508701224</v>
      </c>
      <c r="F37" s="132">
        <f>+VLOOKUP(Gráficos!$E$3,Corrientes!$B$102:$AX$134,35,FALSE)</f>
        <v>3170.6585116911187</v>
      </c>
      <c r="G37" s="132">
        <f>+VLOOKUP(Gráficos!$E$3,Corrientes!$B$135:$AX$167,35,FALSE)</f>
        <v>3394.705648065878</v>
      </c>
      <c r="H37" s="132">
        <f>+VLOOKUP(Gráficos!$E$3,Corrientes!$B$168:$AX$200,35,FALSE)</f>
        <v>3096.41</v>
      </c>
      <c r="I37" s="132">
        <f>+VLOOKUP(Gráficos!$E$3,Corrientes!$B$201:$AX$233,35,FALSE)</f>
        <v>3141.33</v>
      </c>
      <c r="J37" s="132">
        <f>+VLOOKUP(Gráficos!$E$3,Corrientes!$B$234:$AX$266,35,FALSE)</f>
        <v>3327.85</v>
      </c>
      <c r="K37" s="132">
        <f>+VLOOKUP(Gráficos!$E$3,Corrientes!$B$267:$AX$299,35,FALSE)</f>
        <v>3289.51</v>
      </c>
      <c r="L37" s="132">
        <f>+VLOOKUP(Gráficos!$E$3,Corrientes!$B$300:$AX$332,35,FALSE)</f>
        <v>3579.48</v>
      </c>
      <c r="M37" s="132">
        <f>+VLOOKUP(Gráficos!$E$3,Corrientes!$B$333:$AX$365,35,FALSE)</f>
        <v>3678.76</v>
      </c>
      <c r="N37" s="132">
        <f>+VLOOKUP(Gráficos!$E$3,Corrientes!$B$366:$AX$398,35,FALSE)</f>
        <v>3842.2</v>
      </c>
      <c r="O37" s="132">
        <f>+VLOOKUP(Gráficos!$E$3,Corrientes!$B$399:$AX$431,35,FALSE)</f>
        <v>4169.6893022894037</v>
      </c>
      <c r="P37" s="132">
        <f>+VLOOKUP(Gráficos!$E$3,Corrientes!$B$432:$AX$464,35,FALSE)</f>
        <v>4398.8175515387557</v>
      </c>
      <c r="Q37" s="132">
        <f>+VLOOKUP(Gráficos!$E$3,Corrientes!$B$465:$AX$497,35,FALSE)</f>
        <v>4747.129003760675</v>
      </c>
      <c r="R37" s="3"/>
      <c r="S37" s="3"/>
      <c r="T37" s="3"/>
    </row>
    <row r="38" spans="2:20" x14ac:dyDescent="0.3">
      <c r="B38" s="8" t="s">
        <v>217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2:20" x14ac:dyDescent="0.3">
      <c r="B39" s="65" t="s">
        <v>90</v>
      </c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3"/>
      <c r="R39" s="3"/>
      <c r="S39" s="3"/>
      <c r="T39" s="3"/>
    </row>
    <row r="40" spans="2:20" x14ac:dyDescent="0.3">
      <c r="B40" s="9" t="s">
        <v>218</v>
      </c>
      <c r="C40" s="126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3"/>
      <c r="R40" s="3"/>
      <c r="S40" s="3"/>
      <c r="T40" s="3"/>
    </row>
    <row r="41" spans="2:20" x14ac:dyDescent="0.3">
      <c r="B41" s="9" t="s">
        <v>219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2:20" x14ac:dyDescent="0.3">
      <c r="B42" s="9" t="s">
        <v>106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2:20" x14ac:dyDescent="0.3">
      <c r="B43" s="9" t="s">
        <v>105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2:20" x14ac:dyDescent="0.3">
      <c r="B44" s="9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2:20" ht="17.399999999999999" thickBot="1" x14ac:dyDescent="0.4">
      <c r="B45" s="133" t="s">
        <v>251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3"/>
      <c r="P45" s="3"/>
      <c r="Q45" s="3"/>
      <c r="R45" s="3"/>
      <c r="S45" s="3"/>
      <c r="T45" s="3"/>
    </row>
    <row r="46" spans="2:20" ht="17.399999999999999" thickBot="1" x14ac:dyDescent="0.35">
      <c r="B46" s="58" t="s">
        <v>91</v>
      </c>
      <c r="C46" s="59">
        <v>2003</v>
      </c>
      <c r="D46" s="59">
        <v>2004</v>
      </c>
      <c r="E46" s="59">
        <v>2005</v>
      </c>
      <c r="F46" s="59">
        <v>2006</v>
      </c>
      <c r="G46" s="59">
        <v>2007</v>
      </c>
      <c r="H46" s="59">
        <v>2008</v>
      </c>
      <c r="I46" s="59">
        <v>2009</v>
      </c>
      <c r="J46" s="59">
        <v>2010</v>
      </c>
      <c r="K46" s="59">
        <v>2011</v>
      </c>
      <c r="L46" s="59">
        <v>2012</v>
      </c>
      <c r="M46" s="59">
        <v>2013</v>
      </c>
      <c r="N46" s="59">
        <v>2014</v>
      </c>
      <c r="O46" s="59">
        <v>2015</v>
      </c>
      <c r="P46" s="59">
        <v>2016</v>
      </c>
      <c r="Q46" s="59">
        <v>2017</v>
      </c>
      <c r="R46" s="3"/>
      <c r="S46" s="3"/>
      <c r="T46" s="3"/>
    </row>
    <row r="47" spans="2:20" x14ac:dyDescent="0.3">
      <c r="B47" s="144" t="s">
        <v>169</v>
      </c>
      <c r="C47" s="146">
        <f>+VLOOKUP(Gráficos!$E$3,Constantes!$B$3:$AX$35,37,FALSE)</f>
        <v>807830.94135900086</v>
      </c>
      <c r="D47" s="146">
        <f>+VLOOKUP(Gráficos!$E$3,Constantes!$B$36:$AX$68,37,FALSE)</f>
        <v>879941.76815094345</v>
      </c>
      <c r="E47" s="146">
        <f>+VLOOKUP(Gráficos!$E$3,Constantes!$B$69:$AX$101,37,FALSE)</f>
        <v>913550.04922218842</v>
      </c>
      <c r="F47" s="146">
        <f>+VLOOKUP(Gráficos!$E$3,Constantes!$B$102:$AX$134,37,FALSE)</f>
        <v>945713.77843262686</v>
      </c>
      <c r="G47" s="146">
        <f>+VLOOKUP(Gráficos!$E$3,Constantes!$B$135:$AX$167,37,FALSE)</f>
        <v>1001698.3152963759</v>
      </c>
      <c r="H47" s="146">
        <f>+VLOOKUP(Gráficos!$E$3,Constantes!$B$168:$AX$200,37,FALSE)</f>
        <v>953280.46224565571</v>
      </c>
      <c r="I47" s="146">
        <f>+VLOOKUP(Gráficos!$E$3,Constantes!$B$201:$AX$233,37,FALSE)</f>
        <v>981918.43947612983</v>
      </c>
      <c r="J47" s="146">
        <f>+VLOOKUP(Gráficos!$E$3,Constantes!$B$234:$AX$266,37,FALSE)</f>
        <v>1022499.4152246558</v>
      </c>
      <c r="K47" s="146">
        <f>+VLOOKUP(Gráficos!$E$3,Constantes!$B$267:$AX$299,37,FALSE)</f>
        <v>1026979.754913239</v>
      </c>
      <c r="L47" s="146">
        <f>+VLOOKUP(Gráficos!$E$3,Constantes!$B$300:$AX$332,37,FALSE)</f>
        <v>1094707.7860301265</v>
      </c>
      <c r="M47" s="146">
        <f>+VLOOKUP(Gráficos!$E$3,Constantes!$B$333:$AX$365,37,FALSE)</f>
        <v>1107275.9786716546</v>
      </c>
      <c r="N47" s="146">
        <f>+VLOOKUP(Gráficos!$E$3,Constantes!$B$366:$AX$398,37,FALSE)</f>
        <v>1090386.2079963037</v>
      </c>
      <c r="O47" s="146">
        <f>+VLOOKUP(Gráficos!$E$3,Constantes!$B$399:$AX$431,37,FALSE)</f>
        <v>1167047.0102776194</v>
      </c>
      <c r="P47" s="146">
        <f>+VLOOKUP(Gráficos!$E$3,Constantes!$B$432:$AX$464,37,FALSE)</f>
        <v>1186147.3708240001</v>
      </c>
      <c r="Q47" s="146">
        <f>+VLOOKUP(Gráficos!$E$3,Constantes!$B$465:$AX$495,37,FALSE)</f>
        <v>1209294.57</v>
      </c>
      <c r="R47" s="3"/>
      <c r="S47" s="19"/>
      <c r="T47" s="3"/>
    </row>
    <row r="48" spans="2:20" x14ac:dyDescent="0.3">
      <c r="B48" s="128" t="s">
        <v>125</v>
      </c>
      <c r="C48" s="129">
        <f t="shared" ref="C48:M48" si="7">+C49+C55</f>
        <v>341322.3421781889</v>
      </c>
      <c r="D48" s="129">
        <f t="shared" si="7"/>
        <v>387446.03117192723</v>
      </c>
      <c r="E48" s="129">
        <f t="shared" si="7"/>
        <v>396564.70328684</v>
      </c>
      <c r="F48" s="129">
        <f t="shared" si="7"/>
        <v>415934.97258297919</v>
      </c>
      <c r="G48" s="129">
        <f t="shared" si="7"/>
        <v>448086.8520402828</v>
      </c>
      <c r="H48" s="129">
        <f t="shared" si="7"/>
        <v>472742.12728989602</v>
      </c>
      <c r="I48" s="129">
        <f t="shared" si="7"/>
        <v>504642.22541478742</v>
      </c>
      <c r="J48" s="129">
        <f t="shared" si="7"/>
        <v>532173.47602013953</v>
      </c>
      <c r="K48" s="129">
        <f t="shared" si="7"/>
        <v>554304.13749814627</v>
      </c>
      <c r="L48" s="129">
        <f t="shared" si="7"/>
        <v>592210.16350450215</v>
      </c>
      <c r="M48" s="129">
        <f t="shared" si="7"/>
        <v>604868.61477906327</v>
      </c>
      <c r="N48" s="129">
        <f t="shared" ref="N48:P48" si="8">+N49+N55</f>
        <v>580581.55593860929</v>
      </c>
      <c r="O48" s="129">
        <f t="shared" si="8"/>
        <v>619513.92014096328</v>
      </c>
      <c r="P48" s="129">
        <f t="shared" si="8"/>
        <v>621449.521694</v>
      </c>
      <c r="Q48" s="129">
        <f t="shared" ref="Q48" si="9">+Q49+Q55</f>
        <v>622937.39</v>
      </c>
      <c r="R48" s="3"/>
      <c r="S48" s="19"/>
      <c r="T48" s="3"/>
    </row>
    <row r="49" spans="2:20" x14ac:dyDescent="0.3">
      <c r="B49" s="5" t="s">
        <v>180</v>
      </c>
      <c r="C49" s="52">
        <f>+VLOOKUP(Gráficos!$E$3,Constantes!$B$3:$AX$35,21,FALSE)</f>
        <v>226495.84815706121</v>
      </c>
      <c r="D49" s="52">
        <f>+VLOOKUP(Gráficos!$E$3,Constantes!$B$36:$AX$68,21,FALSE)</f>
        <v>259067.81458313257</v>
      </c>
      <c r="E49" s="52">
        <f>+VLOOKUP(Gráficos!$E$3,Constantes!$B$69:$AX$101,21,FALSE)</f>
        <v>244036.33785469207</v>
      </c>
      <c r="F49" s="52">
        <f>+VLOOKUP(Gráficos!$E$3,Constantes!$B$102:$AX$134,21,FALSE)</f>
        <v>248199.00435683981</v>
      </c>
      <c r="G49" s="52">
        <f>+VLOOKUP(Gráficos!$E$3,Constantes!$B$135:$AX$167,21,FALSE)</f>
        <v>260741.25760314136</v>
      </c>
      <c r="H49" s="52">
        <f>+VLOOKUP(Gráficos!$E$3,Constantes!$B$168:$AX$200,21,FALSE)</f>
        <v>258425.29702973561</v>
      </c>
      <c r="I49" s="52">
        <f>+VLOOKUP(Gráficos!$E$3,Constantes!$B$201:$AX$233,21,FALSE)</f>
        <v>272641.66459234065</v>
      </c>
      <c r="J49" s="52">
        <f>+VLOOKUP(Gráficos!$E$3,Constantes!$B$234:$AX$266,21,FALSE)</f>
        <v>291128.44983583363</v>
      </c>
      <c r="K49" s="52">
        <f>+VLOOKUP(Gráficos!$E$3,Constantes!$B$267:$AX$299,21,FALSE)</f>
        <v>304684.6619857027</v>
      </c>
      <c r="L49" s="52">
        <f>+VLOOKUP(Gráficos!$E$3,Constantes!$B$300:$AX$332,21,FALSE)</f>
        <v>326429.46581516456</v>
      </c>
      <c r="M49" s="52">
        <f>+VLOOKUP(Gráficos!$E$3,Constantes!$B$333:$AX$365,21,FALSE)</f>
        <v>336872.29433448642</v>
      </c>
      <c r="N49" s="52">
        <f>+VLOOKUP(Gráficos!$E$3,Constantes!$B$366:$AX$398,21,FALSE)</f>
        <v>310185.45517987252</v>
      </c>
      <c r="O49" s="52">
        <f>+VLOOKUP(Gráficos!$E$3,Constantes!$B$399:$AX$431,21,FALSE)</f>
        <v>334656.58224002557</v>
      </c>
      <c r="P49" s="52">
        <f>+VLOOKUP(Gráficos!$E$3,Constantes!$B$432:$AX$464,21,FALSE)</f>
        <v>336359.51820899994</v>
      </c>
      <c r="Q49" s="52">
        <f>+VLOOKUP(Gráficos!$E$3,Constantes!$B$465:$AX$497,21,FALSE)</f>
        <v>333228.07</v>
      </c>
      <c r="R49" s="3"/>
      <c r="S49" s="19"/>
      <c r="T49" s="3"/>
    </row>
    <row r="50" spans="2:20" x14ac:dyDescent="0.3">
      <c r="B50" s="56" t="s">
        <v>95</v>
      </c>
      <c r="C50" s="53">
        <f>+VLOOKUP(Gráficos!$E$3,Constantes!$B$3:$AX$35,16,FALSE)</f>
        <v>182255.58199215669</v>
      </c>
      <c r="D50" s="53">
        <f>+VLOOKUP(Gráficos!$E$3,Constantes!$B$36:$AX$68,16,FALSE)</f>
        <v>214832.601924797</v>
      </c>
      <c r="E50" s="53">
        <f>+VLOOKUP(Gráficos!$E$3,Constantes!$B$69:$AX$101,16,FALSE)</f>
        <v>196183.29271072356</v>
      </c>
      <c r="F50" s="53">
        <f>+VLOOKUP(Gráficos!$E$3,Constantes!$B$102:$AX$134,16,FALSE)</f>
        <v>198387.25200607616</v>
      </c>
      <c r="G50" s="53">
        <f>+VLOOKUP(Gráficos!$E$3,Constantes!$B$135:$AX$167,16,FALSE)</f>
        <v>201051.61749325623</v>
      </c>
      <c r="H50" s="53">
        <f>+VLOOKUP(Gráficos!$E$3,Constantes!$B$168:$AX$200,16,FALSE)</f>
        <v>197736.9657473104</v>
      </c>
      <c r="I50" s="53">
        <f>+VLOOKUP(Gráficos!$E$3,Constantes!$B$201:$AX$233,16,FALSE)</f>
        <v>208920.99967695924</v>
      </c>
      <c r="J50" s="53">
        <f>+VLOOKUP(Gráficos!$E$3,Constantes!$B$234:$AX$266,16,FALSE)</f>
        <v>224292.67153838862</v>
      </c>
      <c r="K50" s="53">
        <f>+VLOOKUP(Gráficos!$E$3,Constantes!$B$267:$AX$299,16,FALSE)</f>
        <v>228018.18137075409</v>
      </c>
      <c r="L50" s="53">
        <f>+VLOOKUP(Gráficos!$E$3,Constantes!$B$300:$AX$332,16,FALSE)</f>
        <v>239326.77201548126</v>
      </c>
      <c r="M50" s="53">
        <f>+VLOOKUP(Gráficos!$E$3,Constantes!$B$333:$AX$365,16,FALSE)</f>
        <v>240606.30338932172</v>
      </c>
      <c r="N50" s="53">
        <f>+VLOOKUP(Gráficos!$E$3,Constantes!$B$366:$AX$398,16,FALSE)</f>
        <v>221207.20583529145</v>
      </c>
      <c r="O50" s="53">
        <f>+VLOOKUP(Gráficos!$E$3,Constantes!$B$399:$AX$431,16,FALSE)</f>
        <v>238984.32775596803</v>
      </c>
      <c r="P50" s="53">
        <f>+VLOOKUP(Gráficos!$E$3,Constantes!$B$432:$AX$464,16,FALSE)</f>
        <v>240928.75271900001</v>
      </c>
      <c r="Q50" s="53">
        <f>+VLOOKUP(Gráficos!$E$3,Constantes!$B$465:$AX$497,16,FALSE)</f>
        <v>244856.03</v>
      </c>
      <c r="R50" s="3"/>
      <c r="S50" s="121"/>
      <c r="T50" s="3"/>
    </row>
    <row r="51" spans="2:20" x14ac:dyDescent="0.3">
      <c r="B51" s="56" t="s">
        <v>78</v>
      </c>
      <c r="C51" s="53">
        <f>+VLOOKUP(Gráficos!$E$3,Constantes!$B$3:$AX$35,17,FALSE)</f>
        <v>31137.314769326837</v>
      </c>
      <c r="D51" s="53">
        <f>+VLOOKUP(Gráficos!$E$3,Constantes!$B$36:$AX$68,17,FALSE)</f>
        <v>31385.215246308901</v>
      </c>
      <c r="E51" s="53">
        <f>+VLOOKUP(Gráficos!$E$3,Constantes!$B$69:$AX$101,17,FALSE)</f>
        <v>34047.737813688604</v>
      </c>
      <c r="F51" s="53">
        <f>+VLOOKUP(Gráficos!$E$3,Constantes!$B$102:$AX$134,17,FALSE)</f>
        <v>35369.16131006692</v>
      </c>
      <c r="G51" s="53">
        <f>+VLOOKUP(Gráficos!$E$3,Constantes!$B$135:$AX$167,17,FALSE)</f>
        <v>44433.202717570028</v>
      </c>
      <c r="H51" s="53">
        <f>+VLOOKUP(Gráficos!$E$3,Constantes!$B$168:$AX$200,17,FALSE)</f>
        <v>44627.324675754593</v>
      </c>
      <c r="I51" s="53">
        <f>+VLOOKUP(Gráficos!$E$3,Constantes!$B$201:$AX$233,17,FALSE)</f>
        <v>47360.009094490902</v>
      </c>
      <c r="J51" s="53">
        <f>+VLOOKUP(Gráficos!$E$3,Constantes!$B$234:$AX$266,17,FALSE)</f>
        <v>50952.257483995723</v>
      </c>
      <c r="K51" s="53">
        <f>+VLOOKUP(Gráficos!$E$3,Constantes!$B$267:$AX$299,17,FALSE)</f>
        <v>59732.324560788024</v>
      </c>
      <c r="L51" s="53">
        <f>+VLOOKUP(Gráficos!$E$3,Constantes!$B$300:$AX$332,17,FALSE)</f>
        <v>55354.498623000734</v>
      </c>
      <c r="M51" s="53">
        <f>+VLOOKUP(Gráficos!$E$3,Constantes!$B$333:$AX$365,17,FALSE)</f>
        <v>57482.005916833128</v>
      </c>
      <c r="N51" s="53">
        <f>+VLOOKUP(Gráficos!$E$3,Constantes!$B$366:$AX$398,17,FALSE)</f>
        <v>52431.23156696673</v>
      </c>
      <c r="O51" s="53">
        <f>+VLOOKUP(Gráficos!$E$3,Constantes!$B$399:$AX$431,17,FALSE)</f>
        <v>56984.090354863998</v>
      </c>
      <c r="P51" s="53">
        <f>+VLOOKUP(Gráficos!$E$3,Constantes!$B$432:$AX$464,17,FALSE)</f>
        <v>55490.08122700001</v>
      </c>
      <c r="Q51" s="53">
        <f>+VLOOKUP(Gráficos!$E$3,Constantes!$B$465:$AX$497,17,FALSE)</f>
        <v>52176.6</v>
      </c>
      <c r="R51" s="3"/>
      <c r="S51" s="121"/>
      <c r="T51" s="3"/>
    </row>
    <row r="52" spans="2:20" x14ac:dyDescent="0.3">
      <c r="B52" s="56" t="s">
        <v>215</v>
      </c>
      <c r="C52" s="53">
        <f>+VLOOKUP(Gráficos!$E$3,Constantes!$B$3:$AX$35,18,FALSE)</f>
        <v>11733.198889155849</v>
      </c>
      <c r="D52" s="53">
        <f>+VLOOKUP(Gráficos!$E$3,Constantes!$B$36:$AX$68,18,FALSE)</f>
        <v>11584.502531572651</v>
      </c>
      <c r="E52" s="53">
        <f>+VLOOKUP(Gráficos!$E$3,Constantes!$B$69:$AX$101,18,FALSE)</f>
        <v>12371.431350835515</v>
      </c>
      <c r="F52" s="53">
        <f>+VLOOKUP(Gráficos!$E$3,Constantes!$B$102:$AX$134,18,FALSE)</f>
        <v>12826.14955248437</v>
      </c>
      <c r="G52" s="53">
        <f>+VLOOKUP(Gráficos!$E$3,Constantes!$B$135:$AX$167,18,FALSE)</f>
        <v>13567.637334367029</v>
      </c>
      <c r="H52" s="53">
        <f>+VLOOKUP(Gráficos!$E$3,Constantes!$B$168:$AX$200,18,FALSE)</f>
        <v>14350.196397950554</v>
      </c>
      <c r="I52" s="53">
        <f>+VLOOKUP(Gráficos!$E$3,Constantes!$B$201:$AX$233,18,FALSE)</f>
        <v>14204.651058274498</v>
      </c>
      <c r="J52" s="53">
        <f>+VLOOKUP(Gráficos!$E$3,Constantes!$B$234:$AX$266,18,FALSE)</f>
        <v>13702.985264112218</v>
      </c>
      <c r="K52" s="53">
        <f>+VLOOKUP(Gráficos!$E$3,Constantes!$B$267:$AX$299,18,FALSE)</f>
        <v>14408.725018803938</v>
      </c>
      <c r="L52" s="53">
        <f>+VLOOKUP(Gráficos!$E$3,Constantes!$B$300:$AX$332,18,FALSE)</f>
        <v>14908.718907425809</v>
      </c>
      <c r="M52" s="53">
        <f>+VLOOKUP(Gráficos!$E$3,Constantes!$B$333:$AX$365,18,FALSE)</f>
        <v>14841.402524809077</v>
      </c>
      <c r="N52" s="53">
        <f>+VLOOKUP(Gráficos!$E$3,Constantes!$B$366:$AX$398,18,FALSE)</f>
        <v>14300.986598599475</v>
      </c>
      <c r="O52" s="53">
        <f>+VLOOKUP(Gráficos!$E$3,Constantes!$B$399:$AX$431,18,FALSE)</f>
        <v>14740.605407104002</v>
      </c>
      <c r="P52" s="53">
        <f>+VLOOKUP(Gráficos!$E$3,Constantes!$B$432:$AX$464,18,FALSE)</f>
        <v>14456.178090000001</v>
      </c>
      <c r="Q52" s="53">
        <f>+VLOOKUP(Gráficos!$E$3,Constantes!$B$465:$AX$497,18,FALSE)</f>
        <v>13227.24</v>
      </c>
      <c r="R52" s="3"/>
      <c r="S52" s="121"/>
      <c r="T52" s="3"/>
    </row>
    <row r="53" spans="2:20" x14ac:dyDescent="0.3">
      <c r="B53" s="56" t="s">
        <v>79</v>
      </c>
      <c r="C53" s="53" t="str">
        <f>+VLOOKUP(Gráficos!$E$3,Constantes!$B$3:$AX$35,19,FALSE)</f>
        <v>n.d</v>
      </c>
      <c r="D53" s="53" t="str">
        <f>+VLOOKUP(Gráficos!$E$3,Constantes!$B$36:$AX$68,19,FALSE)</f>
        <v>n.d</v>
      </c>
      <c r="E53" s="53" t="str">
        <f>+VLOOKUP(Gráficos!$E$3,Constantes!$B$69:$AX$101,19,FALSE)</f>
        <v>n.d</v>
      </c>
      <c r="F53" s="53" t="str">
        <f>+VLOOKUP(Gráficos!$E$3,Constantes!$B$102:$AX$134,19,FALSE)</f>
        <v>n.d</v>
      </c>
      <c r="G53" s="53" t="str">
        <f>+VLOOKUP(Gráficos!$E$3,Constantes!$B$135:$AX$167,19,FALSE)</f>
        <v>n.d</v>
      </c>
      <c r="H53" s="53" t="str">
        <f>+VLOOKUP(Gráficos!$E$3,Constantes!$B$168:$AX$200,19,FALSE)</f>
        <v>n.d</v>
      </c>
      <c r="I53" s="53" t="str">
        <f>+VLOOKUP(Gráficos!$E$3,Constantes!$B$201:$AX$233,19,FALSE)</f>
        <v>n.d</v>
      </c>
      <c r="J53" s="53" t="str">
        <f>+VLOOKUP(Gráficos!$E$3,Constantes!$B$234:$AX$266,19,FALSE)</f>
        <v>n.d</v>
      </c>
      <c r="K53" s="53" t="str">
        <f>+VLOOKUP(Gráficos!$E$3,Constantes!$B$267:$AX$299,19,FALSE)</f>
        <v>n.d</v>
      </c>
      <c r="L53" s="53">
        <f>+VLOOKUP(Gráficos!$E$3,Constantes!$B$300:$AX$332,19,FALSE)</f>
        <v>14108.03198714047</v>
      </c>
      <c r="M53" s="53">
        <f>+VLOOKUP(Gráficos!$E$3,Constantes!$B$333:$AX$365,19,FALSE)</f>
        <v>21129.988439114113</v>
      </c>
      <c r="N53" s="53">
        <f>+VLOOKUP(Gráficos!$E$3,Constantes!$B$366:$AX$398,19,FALSE)</f>
        <v>19333.013656932253</v>
      </c>
      <c r="O53" s="53">
        <f>+VLOOKUP(Gráficos!$E$3,Constantes!$B$399:$AX$431,19,FALSE)</f>
        <v>20884.76702512</v>
      </c>
      <c r="P53" s="53">
        <f>+VLOOKUP(Gráficos!$E$3,Constantes!$B$432:$AX$464,19,FALSE)</f>
        <v>22230.614097000001</v>
      </c>
      <c r="Q53" s="53">
        <f>+VLOOKUP(Gráficos!$E$3,Constantes!$B$465:$AX$497,19,FALSE)</f>
        <v>19726.91</v>
      </c>
      <c r="R53" s="3"/>
      <c r="S53" s="121"/>
      <c r="T53" s="3"/>
    </row>
    <row r="54" spans="2:20" x14ac:dyDescent="0.3">
      <c r="B54" s="56" t="s">
        <v>80</v>
      </c>
      <c r="C54" s="53">
        <f>+VLOOKUP(Gráficos!$E$3,Constantes!$B$3:$AX$35,20,FALSE)</f>
        <v>1369.7525064218269</v>
      </c>
      <c r="D54" s="53">
        <f>+VLOOKUP(Gráficos!$E$3,Constantes!$B$36:$AX$68,20,FALSE)</f>
        <v>1265.494880454019</v>
      </c>
      <c r="E54" s="53">
        <f>+VLOOKUP(Gráficos!$E$3,Constantes!$B$69:$AX$101,20,FALSE)</f>
        <v>1433.8759794443486</v>
      </c>
      <c r="F54" s="53">
        <f>+VLOOKUP(Gráficos!$E$3,Constantes!$B$102:$AX$134,20,FALSE)</f>
        <v>1616.4414882123549</v>
      </c>
      <c r="G54" s="53">
        <f>+VLOOKUP(Gráficos!$E$3,Constantes!$B$135:$AX$167,20,FALSE)</f>
        <v>1688.8000579480376</v>
      </c>
      <c r="H54" s="53">
        <f>+VLOOKUP(Gráficos!$E$3,Constantes!$B$168:$AX$200,20,FALSE)</f>
        <v>1710.8102087200266</v>
      </c>
      <c r="I54" s="53">
        <f>+VLOOKUP(Gráficos!$E$3,Constantes!$B$201:$AX$233,20,FALSE)</f>
        <v>2156.0047626159553</v>
      </c>
      <c r="J54" s="53">
        <f>+VLOOKUP(Gráficos!$E$3,Constantes!$B$234:$AX$266,20,FALSE)</f>
        <v>2180.5355493370785</v>
      </c>
      <c r="K54" s="53">
        <f>+VLOOKUP(Gráficos!$E$3,Constantes!$B$267:$AX$299,20,FALSE)</f>
        <v>2525.4310353566702</v>
      </c>
      <c r="L54" s="53">
        <f>+VLOOKUP(Gráficos!$E$3,Constantes!$B$300:$AX$332,20,FALSE)</f>
        <v>2731.4442821163075</v>
      </c>
      <c r="M54" s="53">
        <f>+VLOOKUP(Gráficos!$E$3,Constantes!$B$333:$AX$365,20,FALSE)</f>
        <v>2812.5940644084421</v>
      </c>
      <c r="N54" s="53">
        <f>+VLOOKUP(Gráficos!$E$3,Constantes!$B$366:$AX$398,20,FALSE)</f>
        <v>2913.0133549087441</v>
      </c>
      <c r="O54" s="53">
        <f>+VLOOKUP(Gráficos!$E$3,Constantes!$B$399:$AX$431,20,FALSE)</f>
        <v>3062.7916969695998</v>
      </c>
      <c r="P54" s="53">
        <f>+VLOOKUP(Gráficos!$E$3,Constantes!$B$432:$AX$464,20,FALSE)</f>
        <v>3253.8920760000001</v>
      </c>
      <c r="Q54" s="53">
        <f>+VLOOKUP(Gráficos!$E$3,Constantes!$B$465:$AX$497,20,FALSE)</f>
        <v>3241.29</v>
      </c>
      <c r="R54" s="3"/>
      <c r="S54" s="121"/>
      <c r="T54" s="3"/>
    </row>
    <row r="55" spans="2:20" x14ac:dyDescent="0.3">
      <c r="B55" s="5" t="s">
        <v>216</v>
      </c>
      <c r="C55" s="54">
        <f t="shared" ref="C55:M55" si="10">+C56+C62</f>
        <v>114826.49402112768</v>
      </c>
      <c r="D55" s="54">
        <f t="shared" si="10"/>
        <v>128378.21658879463</v>
      </c>
      <c r="E55" s="54">
        <f t="shared" si="10"/>
        <v>152528.36543214793</v>
      </c>
      <c r="F55" s="54">
        <f t="shared" si="10"/>
        <v>167735.96822613938</v>
      </c>
      <c r="G55" s="54">
        <f t="shared" si="10"/>
        <v>187345.59443714141</v>
      </c>
      <c r="H55" s="54">
        <f t="shared" si="10"/>
        <v>214316.83026016044</v>
      </c>
      <c r="I55" s="54">
        <f t="shared" si="10"/>
        <v>232000.56082244677</v>
      </c>
      <c r="J55" s="54">
        <f t="shared" si="10"/>
        <v>241045.0261843059</v>
      </c>
      <c r="K55" s="54">
        <f t="shared" si="10"/>
        <v>249619.47551244355</v>
      </c>
      <c r="L55" s="54">
        <f t="shared" si="10"/>
        <v>265780.6976893376</v>
      </c>
      <c r="M55" s="54">
        <f t="shared" si="10"/>
        <v>267996.32044457679</v>
      </c>
      <c r="N55" s="54">
        <f t="shared" ref="N55:P55" si="11">+N56+N62</f>
        <v>270396.10075873678</v>
      </c>
      <c r="O55" s="54">
        <f t="shared" si="11"/>
        <v>284857.33790093765</v>
      </c>
      <c r="P55" s="54">
        <f t="shared" si="11"/>
        <v>285090.00348500005</v>
      </c>
      <c r="Q55" s="54">
        <f t="shared" ref="Q55" si="12">+Q56+Q62</f>
        <v>289709.32</v>
      </c>
      <c r="R55" s="3"/>
      <c r="S55" s="121"/>
      <c r="T55" s="3"/>
    </row>
    <row r="56" spans="2:20" x14ac:dyDescent="0.3">
      <c r="B56" s="56" t="s">
        <v>81</v>
      </c>
      <c r="C56" s="57">
        <f>+VLOOKUP(Gráficos!$E$3,Constantes!$B$3:$AX$35,7,FALSE)</f>
        <v>96986.102290648792</v>
      </c>
      <c r="D56" s="57">
        <f>+VLOOKUP(Gráficos!$E$3,Constantes!$B$36:$AX$68,7,FALSE)</f>
        <v>107924.63995699426</v>
      </c>
      <c r="E56" s="57">
        <f>+VLOOKUP(Gráficos!$E$3,Constantes!$B$69:$AX$101,7,FALSE)</f>
        <v>128363.78057012332</v>
      </c>
      <c r="F56" s="57">
        <f>+VLOOKUP(Gráficos!$E$3,Constantes!$B$102:$AX$134,7,FALSE)</f>
        <v>141726.43990027742</v>
      </c>
      <c r="G56" s="57">
        <f>+VLOOKUP(Gráficos!$E$3,Constantes!$B$135:$AX$167,7,FALSE)</f>
        <v>158625.38594860112</v>
      </c>
      <c r="H56" s="57">
        <f>+VLOOKUP(Gráficos!$E$3,Constantes!$B$168:$AX$200,7,FALSE)</f>
        <v>179854.82818797964</v>
      </c>
      <c r="I56" s="57">
        <f>+VLOOKUP(Gráficos!$E$3,Constantes!$B$201:$AX$233,7,FALSE)</f>
        <v>194319.00478369193</v>
      </c>
      <c r="J56" s="57">
        <f>+VLOOKUP(Gráficos!$E$3,Constantes!$B$234:$AX$266,7,FALSE)</f>
        <v>197572.07586902764</v>
      </c>
      <c r="K56" s="57">
        <f>+VLOOKUP(Gráficos!$E$3,Constantes!$B$267:$AX$299,7,FALSE)</f>
        <v>216455.48665693065</v>
      </c>
      <c r="L56" s="57">
        <f>+VLOOKUP(Gráficos!$E$3,Constantes!$B$300:$AX$332,7,FALSE)</f>
        <v>235171.4161295665</v>
      </c>
      <c r="M56" s="57">
        <f>+VLOOKUP(Gráficos!$E$3,Constantes!$B$333:$AX$365,7,FALSE)</f>
        <v>235447.14554816837</v>
      </c>
      <c r="N56" s="57">
        <f>+VLOOKUP(Gráficos!$E$3,Constantes!$B$366:$AX$398,7,FALSE)</f>
        <v>234972.14717962575</v>
      </c>
      <c r="O56" s="57">
        <f>+VLOOKUP(Gráficos!$E$3,Constantes!$B$399:$AX$431,7,FALSE)</f>
        <v>239935.74552332162</v>
      </c>
      <c r="P56" s="57">
        <f>+VLOOKUP(Gráficos!$E$3,Constantes!$B$432:$AX$464,7,FALSE)</f>
        <v>241820.29630200003</v>
      </c>
      <c r="Q56" s="57">
        <f>+VLOOKUP(Gráficos!$E$3,Constantes!$B$465:$AX$497,7,FALSE)</f>
        <v>246058.15</v>
      </c>
      <c r="R56" s="3"/>
      <c r="S56" s="19"/>
      <c r="T56" s="3"/>
    </row>
    <row r="57" spans="2:20" x14ac:dyDescent="0.3">
      <c r="B57" s="6" t="s">
        <v>82</v>
      </c>
      <c r="C57" s="53">
        <f>+VLOOKUP(Gráficos!$E$3,Constantes!$B$3:$AX$35,5,FALSE)</f>
        <v>3601.1023346444995</v>
      </c>
      <c r="D57" s="53">
        <f>+VLOOKUP(Gráficos!$E$3,Constantes!$B$36:$AX$68,5,FALSE)</f>
        <v>3310.3311003528092</v>
      </c>
      <c r="E57" s="53">
        <f>+VLOOKUP(Gráficos!$E$3,Constantes!$B$69:$AX$101,5,FALSE)</f>
        <v>3307.2538149675738</v>
      </c>
      <c r="F57" s="53">
        <f>+VLOOKUP(Gráficos!$E$3,Constantes!$B$102:$AX$134,5,FALSE)</f>
        <v>3585.09448645972</v>
      </c>
      <c r="G57" s="53">
        <f>+VLOOKUP(Gráficos!$E$3,Constantes!$B$135:$AX$167,5,FALSE)</f>
        <v>4473.0697952980208</v>
      </c>
      <c r="H57" s="53">
        <f>+VLOOKUP(Gráficos!$E$3,Constantes!$B$168:$AX$200,5,FALSE)</f>
        <v>4643.3044246939644</v>
      </c>
      <c r="I57" s="53">
        <f>+VLOOKUP(Gráficos!$E$3,Constantes!$B$201:$AX$233,5,FALSE)</f>
        <v>5379.0937604252686</v>
      </c>
      <c r="J57" s="53">
        <f>+VLOOKUP(Gráficos!$E$3,Constantes!$B$234:$AX$266,5,FALSE)</f>
        <v>6576.4818766369735</v>
      </c>
      <c r="K57" s="53">
        <f>+VLOOKUP(Gráficos!$E$3,Constantes!$B$267:$AX$299,5,FALSE)</f>
        <v>6946.9804321902548</v>
      </c>
      <c r="L57" s="53">
        <f>+VLOOKUP(Gráficos!$E$3,Constantes!$B$300:$AX$332,5,FALSE)</f>
        <v>8536.0593472267046</v>
      </c>
      <c r="M57" s="53">
        <f>+VLOOKUP(Gráficos!$E$3,Constantes!$B$333:$AX$365,5,FALSE)</f>
        <v>6771.2647560038877</v>
      </c>
      <c r="N57" s="53">
        <f>+VLOOKUP(Gráficos!$E$3,Constantes!$B$366:$AX$398,5,FALSE)</f>
        <v>6343.6587746979612</v>
      </c>
      <c r="O57" s="53">
        <f>+VLOOKUP(Gráficos!$E$3,Constantes!$B$399:$AX$431,5,FALSE)</f>
        <v>6385.8304557440006</v>
      </c>
      <c r="P57" s="53">
        <f>+VLOOKUP(Gráficos!$E$3,Constantes!$B$432:$AX$464,5,FALSE)</f>
        <v>6710.2468680000002</v>
      </c>
      <c r="Q57" s="53">
        <f>+VLOOKUP(Gráficos!$E$3,Constantes!$B$465:$AX$497,5,FALSE)</f>
        <v>7103.19</v>
      </c>
      <c r="R57" s="3"/>
      <c r="S57" s="19"/>
      <c r="T57" s="3"/>
    </row>
    <row r="58" spans="2:20" x14ac:dyDescent="0.3">
      <c r="B58" s="6" t="s">
        <v>83</v>
      </c>
      <c r="C58" s="53">
        <f>+VLOOKUP(Gráficos!$E$3,Constantes!$B$3:$AX$35,2,FALSE)</f>
        <v>38232.557423632548</v>
      </c>
      <c r="D58" s="53">
        <f>+VLOOKUP(Gráficos!$E$3,Constantes!$B$36:$AX$68,2,FALSE)</f>
        <v>39263.396962248247</v>
      </c>
      <c r="E58" s="53">
        <f>+VLOOKUP(Gráficos!$E$3,Constantes!$B$69:$AX$101,2,FALSE)</f>
        <v>54053.420333664464</v>
      </c>
      <c r="F58" s="53">
        <f>+VLOOKUP(Gráficos!$E$3,Constantes!$B$102:$AX$134,2,FALSE)</f>
        <v>64036.497692434998</v>
      </c>
      <c r="G58" s="53">
        <f>+VLOOKUP(Gráficos!$E$3,Constantes!$B$135:$AX$167,2,FALSE)</f>
        <v>78941.431858464406</v>
      </c>
      <c r="H58" s="53">
        <f>+VLOOKUP(Gráficos!$E$3,Constantes!$B$168:$AX$200,2,FALSE)</f>
        <v>97248.323839213044</v>
      </c>
      <c r="I58" s="53">
        <f>+VLOOKUP(Gráficos!$E$3,Constantes!$B$201:$AX$233,2,FALSE)</f>
        <v>108996.13629847762</v>
      </c>
      <c r="J58" s="53">
        <f>+VLOOKUP(Gráficos!$E$3,Constantes!$B$234:$AX$266,2,FALSE)</f>
        <v>111890.06904964223</v>
      </c>
      <c r="K58" s="53">
        <f>+VLOOKUP(Gráficos!$E$3,Constantes!$B$267:$AX$299,2,FALSE)</f>
        <v>123971.46435224969</v>
      </c>
      <c r="L58" s="53">
        <f>+VLOOKUP(Gráficos!$E$3,Constantes!$B$300:$AX$332,2,FALSE)</f>
        <v>135206.27584427266</v>
      </c>
      <c r="M58" s="53">
        <f>+VLOOKUP(Gráficos!$E$3,Constantes!$B$333:$AX$365,2,FALSE)</f>
        <v>137145.2155909178</v>
      </c>
      <c r="N58" s="53">
        <f>+VLOOKUP(Gráficos!$E$3,Constantes!$B$366:$AX$398,2,FALSE)</f>
        <v>133912.34773268414</v>
      </c>
      <c r="O58" s="53">
        <f>+VLOOKUP(Gráficos!$E$3,Constantes!$B$399:$AX$431,2,FALSE)</f>
        <v>132144.509617904</v>
      </c>
      <c r="P58" s="53">
        <f>+VLOOKUP(Gráficos!$E$3,Constantes!$B$432:$AX$464,2,FALSE)</f>
        <v>130545.57390400002</v>
      </c>
      <c r="Q58" s="53">
        <f>+VLOOKUP(Gráficos!$E$3,Constantes!$B$465:$AX$497,2,FALSE)</f>
        <v>132186.17000000001</v>
      </c>
      <c r="R58" s="3"/>
      <c r="S58" s="19"/>
      <c r="T58" s="3"/>
    </row>
    <row r="59" spans="2:20" x14ac:dyDescent="0.3">
      <c r="B59" s="6" t="s">
        <v>84</v>
      </c>
      <c r="C59" s="53" t="str">
        <f>+VLOOKUP(Gráficos!$E$3,Constantes!$B$3:$AX$35,6,FALSE)</f>
        <v>n.d</v>
      </c>
      <c r="D59" s="53" t="str">
        <f>+VLOOKUP(Gráficos!$E$3,Constantes!$B$36:$AX$68,6,FALSE)</f>
        <v>n.d</v>
      </c>
      <c r="E59" s="53">
        <f>+VLOOKUP(Gráficos!$E$3,Constantes!$B$69:$AX$101,6,FALSE)</f>
        <v>841.52505131510304</v>
      </c>
      <c r="F59" s="53">
        <f>+VLOOKUP(Gráficos!$E$3,Constantes!$B$102:$AX$134,6,FALSE)</f>
        <v>944.05114200022774</v>
      </c>
      <c r="G59" s="53">
        <f>+VLOOKUP(Gráficos!$E$3,Constantes!$B$135:$AX$167,6,FALSE)</f>
        <v>1993.4514165960545</v>
      </c>
      <c r="H59" s="53">
        <f>+VLOOKUP(Gráficos!$E$3,Constantes!$B$168:$AX$200,6,FALSE)</f>
        <v>1480.3145382064463</v>
      </c>
      <c r="I59" s="53">
        <f>+VLOOKUP(Gráficos!$E$3,Constantes!$B$201:$AX$233,6,FALSE)</f>
        <v>1802.5411424747874</v>
      </c>
      <c r="J59" s="53">
        <f>+VLOOKUP(Gráficos!$E$3,Constantes!$B$234:$AX$266,6,FALSE)</f>
        <v>1909.7504153404759</v>
      </c>
      <c r="K59" s="53">
        <f>+VLOOKUP(Gráficos!$E$3,Constantes!$B$267:$AX$299,6,FALSE)</f>
        <v>2091.8029187862044</v>
      </c>
      <c r="L59" s="53">
        <f>+VLOOKUP(Gráficos!$E$3,Constantes!$B$300:$AX$332,6,FALSE)</f>
        <v>2071.4616183871494</v>
      </c>
      <c r="M59" s="53">
        <f>+VLOOKUP(Gráficos!$E$3,Constantes!$B$333:$AX$365,6,FALSE)</f>
        <v>2063.5043411590004</v>
      </c>
      <c r="N59" s="53">
        <f>+VLOOKUP(Gráficos!$E$3,Constantes!$B$366:$AX$398,6,FALSE)</f>
        <v>2085.0808505428208</v>
      </c>
      <c r="O59" s="53">
        <f>+VLOOKUP(Gráficos!$E$3,Constantes!$B$399:$AX$431,6,FALSE)</f>
        <v>2283.9170153760001</v>
      </c>
      <c r="P59" s="53">
        <f>+VLOOKUP(Gráficos!$E$3,Constantes!$B$432:$AX$464,6,FALSE)</f>
        <v>2309.9794810000003</v>
      </c>
      <c r="Q59" s="53">
        <f>+VLOOKUP(Gráficos!$E$3,Constantes!$B$465:$AX$497,6,FALSE)</f>
        <v>2224.21</v>
      </c>
      <c r="R59" s="3"/>
      <c r="S59" s="19"/>
      <c r="T59" s="3"/>
    </row>
    <row r="60" spans="2:20" x14ac:dyDescent="0.3">
      <c r="B60" s="6" t="s">
        <v>85</v>
      </c>
      <c r="C60" s="53" t="str">
        <f>+VLOOKUP(Gráficos!$E$3,Constantes!$B$3:$AX$35,4,FALSE)</f>
        <v>n.d</v>
      </c>
      <c r="D60" s="53">
        <f>+VLOOKUP(Gráficos!$E$3,Constantes!$B$36:$AX$68,4,FALSE)</f>
        <v>8162.8811106895246</v>
      </c>
      <c r="E60" s="53">
        <f>+VLOOKUP(Gráficos!$E$3,Constantes!$B$69:$AX$101,4,FALSE)</f>
        <v>8159.6704541967028</v>
      </c>
      <c r="F60" s="53">
        <f>+VLOOKUP(Gráficos!$E$3,Constantes!$B$102:$AX$134,4,FALSE)</f>
        <v>8810.3022928696882</v>
      </c>
      <c r="G60" s="53">
        <f>+VLOOKUP(Gráficos!$E$3,Constantes!$B$135:$AX$167,4,FALSE)</f>
        <v>8600.7752290126282</v>
      </c>
      <c r="H60" s="53">
        <f>+VLOOKUP(Gráficos!$E$3,Constantes!$B$168:$AX$200,4,FALSE)</f>
        <v>8883.1559597164724</v>
      </c>
      <c r="I60" s="53">
        <f>+VLOOKUP(Gráficos!$E$3,Constantes!$B$201:$AX$233,4,FALSE)</f>
        <v>10264.899515156942</v>
      </c>
      <c r="J60" s="53">
        <f>+VLOOKUP(Gráficos!$E$3,Constantes!$B$234:$AX$266,4,FALSE)</f>
        <v>10280.027554091426</v>
      </c>
      <c r="K60" s="53">
        <f>+VLOOKUP(Gráficos!$E$3,Constantes!$B$267:$AX$299,4,FALSE)</f>
        <v>10811.476769884874</v>
      </c>
      <c r="L60" s="53">
        <f>+VLOOKUP(Gráficos!$E$3,Constantes!$B$300:$AX$332,4,FALSE)</f>
        <v>11650.988366458287</v>
      </c>
      <c r="M60" s="53">
        <f>+VLOOKUP(Gráficos!$E$3,Constantes!$B$333:$AX$365,4,FALSE)</f>
        <v>11398.709231790644</v>
      </c>
      <c r="N60" s="53">
        <f>+VLOOKUP(Gráficos!$E$3,Constantes!$B$366:$AX$398,4,FALSE)</f>
        <v>11621.62877294214</v>
      </c>
      <c r="O60" s="53">
        <f>+VLOOKUP(Gráficos!$E$3,Constantes!$B$399:$AX$431,4,FALSE)</f>
        <v>12228.692779664001</v>
      </c>
      <c r="P60" s="53">
        <f>+VLOOKUP(Gráficos!$E$3,Constantes!$B$432:$AX$464,4,FALSE)</f>
        <v>12332.933823000001</v>
      </c>
      <c r="Q60" s="53">
        <f>+VLOOKUP(Gráficos!$E$3,Constantes!$B$465:$AX$497,4,FALSE)</f>
        <v>12768.76</v>
      </c>
      <c r="R60" s="3"/>
      <c r="S60" s="19"/>
      <c r="T60" s="3"/>
    </row>
    <row r="61" spans="2:20" x14ac:dyDescent="0.3">
      <c r="B61" s="6" t="s">
        <v>86</v>
      </c>
      <c r="C61" s="53">
        <f>+VLOOKUP(Gráficos!$E$3,Constantes!$B$3:$AX$35,3,FALSE)</f>
        <v>55152.44253237173</v>
      </c>
      <c r="D61" s="53">
        <f>+VLOOKUP(Gráficos!$E$3,Constantes!$B$36:$AX$68,3,FALSE)</f>
        <v>57188.030783703674</v>
      </c>
      <c r="E61" s="53">
        <f>+VLOOKUP(Gráficos!$E$3,Constantes!$B$69:$AX$101,3,FALSE)</f>
        <v>62001.910915979461</v>
      </c>
      <c r="F61" s="53">
        <f>+VLOOKUP(Gráficos!$E$3,Constantes!$B$102:$AX$134,3,FALSE)</f>
        <v>64350.494286512789</v>
      </c>
      <c r="G61" s="53">
        <f>+VLOOKUP(Gráficos!$E$3,Constantes!$B$135:$AX$167,3,FALSE)</f>
        <v>64616.657649230001</v>
      </c>
      <c r="H61" s="53">
        <f>+VLOOKUP(Gráficos!$E$3,Constantes!$B$168:$AX$200,3,FALSE)</f>
        <v>67599.72942614973</v>
      </c>
      <c r="I61" s="53">
        <f>+VLOOKUP(Gráficos!$E$3,Constantes!$B$201:$AX$233,3,FALSE)</f>
        <v>67876.334067157324</v>
      </c>
      <c r="J61" s="53">
        <f>+VLOOKUP(Gráficos!$E$3,Constantes!$B$234:$AX$266,3,FALSE)</f>
        <v>66915.746973316578</v>
      </c>
      <c r="K61" s="53">
        <f>+VLOOKUP(Gráficos!$E$3,Constantes!$B$267:$AX$299,3,FALSE)</f>
        <v>72633.762183819636</v>
      </c>
      <c r="L61" s="53">
        <f>+VLOOKUP(Gráficos!$E$3,Constantes!$B$300:$AX$332,3,FALSE)</f>
        <v>77706.630953221684</v>
      </c>
      <c r="M61" s="53">
        <f>+VLOOKUP(Gráficos!$E$3,Constantes!$B$333:$AX$365,3,FALSE)</f>
        <v>78068.451628297</v>
      </c>
      <c r="N61" s="53">
        <f>+VLOOKUP(Gráficos!$E$3,Constantes!$B$366:$AX$398,3,FALSE)</f>
        <v>81009.431048758706</v>
      </c>
      <c r="O61" s="53">
        <f>+VLOOKUP(Gráficos!$E$3,Constantes!$B$399:$AX$431,3,FALSE)</f>
        <v>86892.784802867202</v>
      </c>
      <c r="P61" s="53">
        <f>+VLOOKUP(Gráficos!$E$3,Constantes!$B$432:$AX$464,3,FALSE)</f>
        <v>89921.562226000009</v>
      </c>
      <c r="Q61" s="53">
        <f>+VLOOKUP(Gráficos!$E$3,Constantes!$B$465:$AX$497,3,FALSE)</f>
        <v>91775.82</v>
      </c>
      <c r="R61" s="3"/>
      <c r="S61" s="19"/>
      <c r="T61" s="3"/>
    </row>
    <row r="62" spans="2:20" x14ac:dyDescent="0.3">
      <c r="B62" s="56" t="s">
        <v>31</v>
      </c>
      <c r="C62" s="57">
        <f>+C63</f>
        <v>17840.391730478892</v>
      </c>
      <c r="D62" s="57">
        <f t="shared" ref="D62:Q62" si="13">+D63</f>
        <v>20453.576631800373</v>
      </c>
      <c r="E62" s="57">
        <f t="shared" si="13"/>
        <v>24164.584862024611</v>
      </c>
      <c r="F62" s="57">
        <f t="shared" si="13"/>
        <v>26009.528325861964</v>
      </c>
      <c r="G62" s="57">
        <f t="shared" si="13"/>
        <v>28720.208488540298</v>
      </c>
      <c r="H62" s="57">
        <f t="shared" si="13"/>
        <v>34462.002072180789</v>
      </c>
      <c r="I62" s="57">
        <f t="shared" si="13"/>
        <v>37681.556038754839</v>
      </c>
      <c r="J62" s="57">
        <f t="shared" si="13"/>
        <v>43472.950315278271</v>
      </c>
      <c r="K62" s="57">
        <f t="shared" si="13"/>
        <v>33163.9888555129</v>
      </c>
      <c r="L62" s="57">
        <f t="shared" si="13"/>
        <v>30609.28155977108</v>
      </c>
      <c r="M62" s="57">
        <f t="shared" si="13"/>
        <v>32549.174896408447</v>
      </c>
      <c r="N62" s="57">
        <f t="shared" si="13"/>
        <v>35423.953579111025</v>
      </c>
      <c r="O62" s="57">
        <f t="shared" si="13"/>
        <v>44921.592377616005</v>
      </c>
      <c r="P62" s="57">
        <f t="shared" si="13"/>
        <v>43269.707182999999</v>
      </c>
      <c r="Q62" s="57">
        <f t="shared" si="13"/>
        <v>43651.17</v>
      </c>
      <c r="R62" s="3"/>
      <c r="S62" s="19"/>
      <c r="T62" s="3"/>
    </row>
    <row r="63" spans="2:20" x14ac:dyDescent="0.3">
      <c r="B63" s="6" t="s">
        <v>87</v>
      </c>
      <c r="C63" s="53">
        <f>+VLOOKUP(Gráficos!$E$3,Constantes!$B$3:$AX$35,8,FALSE)</f>
        <v>17840.391730478892</v>
      </c>
      <c r="D63" s="53">
        <f>+VLOOKUP(Gráficos!$E$3,Constantes!$B$36:$AX$68,8,FALSE)</f>
        <v>20453.576631800373</v>
      </c>
      <c r="E63" s="53">
        <f>+VLOOKUP(Gráficos!$E$3,Constantes!$B$69:$AX$101,8,FALSE)</f>
        <v>24164.584862024611</v>
      </c>
      <c r="F63" s="53">
        <f>+VLOOKUP(Gráficos!$E$3,Constantes!$B$102:$AX$134,8,FALSE)</f>
        <v>26009.528325861964</v>
      </c>
      <c r="G63" s="53">
        <f>+VLOOKUP(Gráficos!$E$3,Constantes!$B$135:$AX$167,8,FALSE)</f>
        <v>28720.208488540298</v>
      </c>
      <c r="H63" s="53">
        <f>+VLOOKUP(Gráficos!$E$3,Constantes!$B$168:$AX$200,8,FALSE)</f>
        <v>34462.002072180789</v>
      </c>
      <c r="I63" s="53">
        <f>+VLOOKUP(Gráficos!$E$3,Constantes!$B$201:$AX$233,8,FALSE)</f>
        <v>37681.556038754839</v>
      </c>
      <c r="J63" s="53">
        <f>+VLOOKUP(Gráficos!$E$3,Constantes!$B$234:$AX$266,8,FALSE)</f>
        <v>43472.950315278271</v>
      </c>
      <c r="K63" s="53">
        <f>+VLOOKUP(Gráficos!$E$3,Constantes!$B$267:$AX$299,8,FALSE)</f>
        <v>33163.9888555129</v>
      </c>
      <c r="L63" s="53">
        <f>+VLOOKUP(Gráficos!$E$3,Constantes!$B$300:$AX$332,8,FALSE)</f>
        <v>30609.28155977108</v>
      </c>
      <c r="M63" s="53">
        <f>+VLOOKUP(Gráficos!$E$3,Constantes!$B$333:$AX$365,8,FALSE)</f>
        <v>32549.174896408447</v>
      </c>
      <c r="N63" s="53">
        <f>+VLOOKUP(Gráficos!$E$3,Constantes!$B$366:$AX$398,8,FALSE)</f>
        <v>35423.953579111025</v>
      </c>
      <c r="O63" s="53">
        <f>+VLOOKUP(Gráficos!$E$3,Constantes!$B$399:$AX$431,8,FALSE)</f>
        <v>44921.592377616005</v>
      </c>
      <c r="P63" s="53">
        <f>+VLOOKUP(Gráficos!$E$3,Constantes!$B$432:$AX$464,8,FALSE)</f>
        <v>43269.707182999999</v>
      </c>
      <c r="Q63" s="53">
        <f>+VLOOKUP(Gráficos!$E$3,Constantes!$B$465:$AX$497,8,FALSE)</f>
        <v>43651.17</v>
      </c>
      <c r="R63" s="3"/>
      <c r="S63" s="19"/>
      <c r="T63" s="3"/>
    </row>
    <row r="64" spans="2:20" x14ac:dyDescent="0.3">
      <c r="B64" s="128" t="s">
        <v>126</v>
      </c>
      <c r="C64" s="130">
        <f>+VLOOKUP(Gráficos!$E$3,Constantes!$B$3:$AX$35,34,FALSE)</f>
        <v>466508.59914420667</v>
      </c>
      <c r="D64" s="130">
        <f>+VLOOKUP(Gráficos!$E$3,Constantes!$B$36:$AX$68,34,FALSE)</f>
        <v>492495.73694753129</v>
      </c>
      <c r="E64" s="130">
        <f>+VLOOKUP(Gráficos!$E$3,Constantes!$B$69:$AX$101,34,FALSE)</f>
        <v>516985.33685360762</v>
      </c>
      <c r="F64" s="130">
        <f>+VLOOKUP(Gráficos!$E$3,Constantes!$B$102:$AX$134,34,FALSE)</f>
        <v>529778.8018592837</v>
      </c>
      <c r="G64" s="130">
        <f>+VLOOKUP(Gráficos!$E$3,Constantes!$B$135:$AX$167,34,FALSE)</f>
        <v>553611.46330808301</v>
      </c>
      <c r="H64" s="130">
        <f>+VLOOKUP(Gráficos!$E$3,Constantes!$B$168:$AX$200,34,FALSE)</f>
        <v>480538.33495575975</v>
      </c>
      <c r="I64" s="130">
        <f>+VLOOKUP(Gráficos!$E$3,Constantes!$B$201:$AX$233,34,FALSE)</f>
        <v>477276.21406134241</v>
      </c>
      <c r="J64" s="130">
        <f>+VLOOKUP(Gráficos!$E$3,Constantes!$B$234:$AX$266,34,FALSE)</f>
        <v>490325.93920451618</v>
      </c>
      <c r="K64" s="130">
        <f>+VLOOKUP(Gráficos!$E$3,Constantes!$B$267:$AX$299,34,FALSE)</f>
        <v>472675.61741509277</v>
      </c>
      <c r="L64" s="130">
        <f>+VLOOKUP(Gráficos!$E$3,Constantes!$B$300:$AX$332,34,FALSE)</f>
        <v>502497.62252562447</v>
      </c>
      <c r="M64" s="130">
        <f>+VLOOKUP(Gráficos!$E$3,Constantes!$B$333:$AX$365,34,FALSE)</f>
        <v>502407.36389259127</v>
      </c>
      <c r="N64" s="130">
        <f>+VLOOKUP(Gráficos!$E$3,Constantes!$B$366:$AX$398,34,FALSE)</f>
        <v>509804.64955295698</v>
      </c>
      <c r="O64" s="130">
        <f>+VLOOKUP(Gráficos!$E$3,Constantes!$B$399:$AX$431,34,FALSE)</f>
        <v>547533.1009884224</v>
      </c>
      <c r="P64" s="130">
        <f>+VLOOKUP(Gráficos!$E$3,Constantes!$B$432:$AX$464,34,FALSE)</f>
        <v>564697.84912999999</v>
      </c>
      <c r="Q64" s="130">
        <f>+VLOOKUP(Gráficos!$E$3,Constantes!$B$465:$AX$497,34,FALSE)</f>
        <v>586357.17000000004</v>
      </c>
      <c r="R64" s="3"/>
      <c r="S64" s="19"/>
      <c r="T64" s="3"/>
    </row>
    <row r="65" spans="2:20" x14ac:dyDescent="0.3">
      <c r="B65" s="7" t="s">
        <v>149</v>
      </c>
      <c r="C65" s="53">
        <f>+VLOOKUP(Gráficos!$E$3,Constantes!$B$3:$AX$35,31,FALSE)</f>
        <v>437917.48148379487</v>
      </c>
      <c r="D65" s="53">
        <f>+VLOOKUP(Gráficos!$E$3,Constantes!$B$36:$AX$68,31,FALSE)</f>
        <v>461675.68706169352</v>
      </c>
      <c r="E65" s="53">
        <f>+VLOOKUP(Gráficos!$E$3,Constantes!$B$69:$AX$101,31,FALSE)</f>
        <v>482179.83684471285</v>
      </c>
      <c r="F65" s="53">
        <f>+VLOOKUP(Gráficos!$E$3,Constantes!$B$102:$AX$134,31,FALSE)</f>
        <v>491287.61358334427</v>
      </c>
      <c r="G65" s="53">
        <f>+VLOOKUP(Gráficos!$E$3,Constantes!$B$135:$AX$167,31,FALSE)</f>
        <v>509035.43920639</v>
      </c>
      <c r="H65" s="53">
        <f>+VLOOKUP(Gráficos!$E$3,Constantes!$B$168:$AX$200,31,FALSE)</f>
        <v>418714.04014110501</v>
      </c>
      <c r="I65" s="53">
        <f>+VLOOKUP(Gráficos!$E$3,Constantes!$B$201:$AX$233,31,FALSE)</f>
        <v>412100.99601722829</v>
      </c>
      <c r="J65" s="53">
        <f>+VLOOKUP(Gráficos!$E$3,Constantes!$B$234:$AX$266,31,FALSE)</f>
        <v>423284.94099686958</v>
      </c>
      <c r="K65" s="53">
        <f>+VLOOKUP(Gráficos!$E$3,Constantes!$B$267:$AX$299,31,FALSE)</f>
        <v>402970.5286117855</v>
      </c>
      <c r="L65" s="53">
        <f>+VLOOKUP(Gráficos!$E$3,Constantes!$B$300:$AX$332,31,FALSE)</f>
        <v>430914.83932603168</v>
      </c>
      <c r="M65" s="53">
        <f>+VLOOKUP(Gráficos!$E$3,Constantes!$B$333:$AX$365,31,FALSE)</f>
        <v>428802.67206995195</v>
      </c>
      <c r="N65" s="53">
        <f>+VLOOKUP(Gráficos!$E$3,Constantes!$B$366:$AX$398,31,FALSE)</f>
        <v>429246.1314013378</v>
      </c>
      <c r="O65" s="53">
        <f>+VLOOKUP(Gráficos!$E$3,Constantes!$B$399:$AX$431,31,FALSE)</f>
        <v>464761.80621250882</v>
      </c>
      <c r="P65" s="53">
        <f>+VLOOKUP(Gráficos!$E$3,Constantes!$B$432:$AX$464,31,FALSE)</f>
        <v>474441.91475200001</v>
      </c>
      <c r="Q65" s="53">
        <f>+VLOOKUP(Gráficos!$E$3,Constantes!$B$465:$AX$497,31,FALSE)</f>
        <v>492548.51</v>
      </c>
      <c r="R65" s="3"/>
      <c r="S65" s="19"/>
      <c r="T65" s="3"/>
    </row>
    <row r="66" spans="2:20" x14ac:dyDescent="0.3">
      <c r="B66" s="7" t="s">
        <v>248</v>
      </c>
      <c r="C66" s="53"/>
      <c r="D66" s="53"/>
      <c r="E66" s="53"/>
      <c r="F66" s="53"/>
      <c r="G66" s="53"/>
      <c r="H66" s="53">
        <f>+VLOOKUP(Gráficos!$E$3,Constantes!$B$168:$AX$200,32,FALSE)</f>
        <v>18046.461001591528</v>
      </c>
      <c r="I66" s="53">
        <f>+VLOOKUP(Gráficos!$E$3,Constantes!$B$201:$AX$233,32,FALSE)</f>
        <v>18185.415857628479</v>
      </c>
      <c r="J66" s="53">
        <f>+VLOOKUP(Gráficos!$E$3,Constantes!$B$234:$AX$266,32,FALSE)</f>
        <v>17865.213634933993</v>
      </c>
      <c r="K66" s="53">
        <f>+VLOOKUP(Gráficos!$E$3,Constantes!$B$267:$AX$299,32,FALSE)</f>
        <v>18203.577534264579</v>
      </c>
      <c r="L66" s="53">
        <f>+VLOOKUP(Gráficos!$E$3,Constantes!$B$300:$AX$332,32,FALSE)</f>
        <v>18365.634664398458</v>
      </c>
      <c r="M66" s="53">
        <f>+VLOOKUP(Gráficos!$E$3,Constantes!$B$333:$AX$365,32,FALSE)</f>
        <v>18608.15041106124</v>
      </c>
      <c r="N66" s="53">
        <f>+VLOOKUP(Gráficos!$E$3,Constantes!$B$366:$AX$398,32,FALSE)</f>
        <v>18979.848548436708</v>
      </c>
      <c r="O66" s="53">
        <f>+VLOOKUP(Gráficos!$E$3,Constantes!$B$399:$AX$431,32,FALSE)</f>
        <v>19384.825021545603</v>
      </c>
      <c r="P66" s="53">
        <f>+VLOOKUP(Gráficos!$E$3,Constantes!$B$432:$AX$464,32,FALSE)</f>
        <v>19709.699207000001</v>
      </c>
      <c r="Q66" s="53">
        <f>+VLOOKUP(Gráficos!$E$3,Constantes!$B$465:$AX$497,32,FALSE)</f>
        <v>20303.41</v>
      </c>
      <c r="R66" s="3"/>
      <c r="S66" s="19"/>
      <c r="T66" s="3"/>
    </row>
    <row r="67" spans="2:20" x14ac:dyDescent="0.3">
      <c r="B67" s="7" t="s">
        <v>232</v>
      </c>
      <c r="C67" s="53">
        <f>+VLOOKUP(Gráficos!$E$3,Constantes!$B$3:$AX$35,49,FALSE)</f>
        <v>6042.3912223103043</v>
      </c>
      <c r="D67" s="53">
        <f>+VLOOKUP(Gráficos!$E$3,Constantes!$B$36:$AX$68,49,FALSE)</f>
        <v>6001.7266607348647</v>
      </c>
      <c r="E67" s="53">
        <f>+VLOOKUP(Gráficos!$E$3,Constantes!$B$69:$AX$101,49,FALSE)</f>
        <v>6398.9530916371496</v>
      </c>
      <c r="F67" s="53">
        <f>+VLOOKUP(Gráficos!$E$3,Constantes!$B$102:$AX$134,49,FALSE)</f>
        <v>6902.8495856576601</v>
      </c>
      <c r="G67" s="53">
        <f>+VLOOKUP(Gráficos!$E$3,Constantes!$B$135:$AX$167,49,FALSE)</f>
        <v>8268.915239209502</v>
      </c>
      <c r="H67" s="53">
        <f>+VLOOKUP(Gráficos!$E$3,Constantes!$B$168:$AX$200,49,FALSE)</f>
        <v>6379.6163037000852</v>
      </c>
      <c r="I67" s="53">
        <f>+VLOOKUP(Gráficos!$E$3,Constantes!$B$201:$AX$233,49,FALSE)</f>
        <v>6224.1383935093281</v>
      </c>
      <c r="J67" s="53">
        <f>+VLOOKUP(Gráficos!$E$3,Constantes!$B$234:$AX$266,49,FALSE)</f>
        <v>6955.268295060675</v>
      </c>
      <c r="K67" s="53">
        <f>+VLOOKUP(Gráficos!$E$3,Constantes!$B$267:$AX$299,49,FALSE)</f>
        <v>6543.7317806885876</v>
      </c>
      <c r="L67" s="53">
        <f>+VLOOKUP(Gráficos!$E$3,Constantes!$B$300:$AX$332,49,FALSE)</f>
        <v>5861.9620101054898</v>
      </c>
      <c r="M67" s="53">
        <f>+VLOOKUP(Gráficos!$E$3,Constantes!$B$333:$AX$365,49,FALSE)</f>
        <v>6172.4500954402019</v>
      </c>
      <c r="N67" s="53">
        <f>+VLOOKUP(Gráficos!$E$3,Constantes!$B$366:$AX$398,49,FALSE)</f>
        <v>6528.1081695355979</v>
      </c>
      <c r="O67" s="53">
        <f>+VLOOKUP(Gráficos!$E$3,Constantes!$B$399:$AX$431,49,FALSE)</f>
        <v>6739.3768271259369</v>
      </c>
      <c r="P67" s="53">
        <f>+VLOOKUP(Gráficos!$E$3,Constantes!$B$432:$AX$464,49,FALSE)</f>
        <v>6128.1945813309994</v>
      </c>
      <c r="Q67" s="53">
        <f>+VLOOKUP(Gráficos!$E$3,Constantes!$B$465:$AX$497,49,FALSE)</f>
        <v>6687.84</v>
      </c>
      <c r="R67" s="3"/>
      <c r="S67" s="19"/>
      <c r="T67" s="3"/>
    </row>
    <row r="68" spans="2:20" x14ac:dyDescent="0.3">
      <c r="B68" s="11" t="s">
        <v>88</v>
      </c>
      <c r="C68" s="55">
        <f>+VLOOKUP(Gráficos!$E$3,Constantes!$B$3:$AX$35,33,FALSE)</f>
        <v>22548.726438101563</v>
      </c>
      <c r="D68" s="55">
        <f>+VLOOKUP(Gráficos!$E$3,Constantes!$B$36:$AX$68,33,FALSE)</f>
        <v>24818.323225102831</v>
      </c>
      <c r="E68" s="55">
        <f>+VLOOKUP(Gráficos!$E$3,Constantes!$B$69:$AX$101,33,FALSE)</f>
        <v>28406.546917257616</v>
      </c>
      <c r="F68" s="55">
        <f>+VLOOKUP(Gráficos!$E$3,Constantes!$B$102:$AX$134,33,FALSE)</f>
        <v>31588.338690281806</v>
      </c>
      <c r="G68" s="55">
        <f>+VLOOKUP(Gráficos!$E$3,Constantes!$B$135:$AX$167,33,FALSE)</f>
        <v>36307.108862483488</v>
      </c>
      <c r="H68" s="55">
        <f>+VLOOKUP(Gráficos!$E$3,Constantes!$B$168:$AX$200,33,FALSE)</f>
        <v>37398.217509363159</v>
      </c>
      <c r="I68" s="55">
        <f>+VLOOKUP(Gráficos!$E$3,Constantes!$B$201:$AX$233,33,FALSE)</f>
        <v>40765.663784802287</v>
      </c>
      <c r="J68" s="55">
        <f>+VLOOKUP(Gráficos!$E$3,Constantes!$B$234:$AX$266,33,FALSE)</f>
        <v>42220.51627452008</v>
      </c>
      <c r="K68" s="55">
        <f>+VLOOKUP(Gráficos!$E$3,Constantes!$B$267:$AX$299,33,FALSE)</f>
        <v>44957.779472096809</v>
      </c>
      <c r="L68" s="55">
        <f>+VLOOKUP(Gráficos!$E$3,Constantes!$B$300:$AX$332,33,FALSE)</f>
        <v>47355.186531234423</v>
      </c>
      <c r="M68" s="55">
        <f>+VLOOKUP(Gráficos!$E$3,Constantes!$B$333:$AX$365,33,FALSE)</f>
        <v>48824.091319713843</v>
      </c>
      <c r="N68" s="55">
        <f>+VLOOKUP(Gráficos!$E$3,Constantes!$B$366:$AX$398,33,FALSE)</f>
        <v>55050.569666061761</v>
      </c>
      <c r="O68" s="55">
        <f>+VLOOKUP(Gráficos!$E$3,Constantes!$B$399:$AX$431,33,FALSE)</f>
        <v>56647.088749312003</v>
      </c>
      <c r="P68" s="55">
        <f>+VLOOKUP(Gráficos!$E$3,Constantes!$B$432:$AX$464,33,FALSE)</f>
        <v>64418.042364000001</v>
      </c>
      <c r="Q68" s="55">
        <f>+VLOOKUP(Gráficos!$E$3,Constantes!$B$465:$AX$497,33,FALSE)</f>
        <v>66817.42</v>
      </c>
      <c r="R68" s="3"/>
      <c r="S68" s="19"/>
      <c r="T68" s="3"/>
    </row>
    <row r="69" spans="2:20" x14ac:dyDescent="0.3">
      <c r="B69" s="144" t="s">
        <v>179</v>
      </c>
      <c r="C69" s="145">
        <f>+VLOOKUP(Gráficos!$E$3,Constantes!$B$3:$AX$35,38,FALSE)</f>
        <v>7714.20724033222</v>
      </c>
      <c r="D69" s="145">
        <f>+VLOOKUP(Gráficos!$E$3,Constantes!$B$36:$AX$68,38,FALSE)</f>
        <v>8305.1320188655573</v>
      </c>
      <c r="E69" s="145">
        <f>+VLOOKUP(Gráficos!$E$3,Constantes!$B$69:$AX$101,38,FALSE)</f>
        <v>8525.8182034059173</v>
      </c>
      <c r="F69" s="145">
        <f>+VLOOKUP(Gráficos!$E$3,Constantes!$B$102:$AX$134,38,FALSE)</f>
        <v>8723.5864516469155</v>
      </c>
      <c r="G69" s="145">
        <f>+VLOOKUP(Gráficos!$E$3,Constantes!$B$135:$AX$167,38,FALSE)</f>
        <v>9123.9834879428581</v>
      </c>
      <c r="H69" s="145">
        <f>+VLOOKUP(Gráficos!$E$3,Constantes!$B$168:$AX$200,38,FALSE)</f>
        <v>8565.039520507622</v>
      </c>
      <c r="I69" s="145">
        <f>+VLOOKUP(Gráficos!$E$3,Constantes!$B$201:$AX$233,38,FALSE)</f>
        <v>8700.8938337087984</v>
      </c>
      <c r="J69" s="145">
        <f>+VLOOKUP(Gráficos!$E$3,Constantes!$B$234:$AX$266,38,FALSE)</f>
        <v>8949.231373079092</v>
      </c>
      <c r="K69" s="145">
        <f>+VLOOKUP(Gráficos!$E$3,Constantes!$B$267:$AX$299,38,FALSE)</f>
        <v>8877.5441268987815</v>
      </c>
      <c r="L69" s="145">
        <f>+VLOOKUP(Gráficos!$E$3,Constantes!$B$300:$AX$332,38,FALSE)</f>
        <v>9352.1803167201942</v>
      </c>
      <c r="M69" s="145">
        <f>+VLOOKUP(Gráficos!$E$3,Constantes!$B$333:$AX$365,38,FALSE)</f>
        <v>9352.3838453387689</v>
      </c>
      <c r="N69" s="145">
        <f>+VLOOKUP(Gráficos!$E$3,Constantes!$B$366:$AX$398,38,FALSE)</f>
        <v>9108.3204023466806</v>
      </c>
      <c r="O69" s="145">
        <f>+VLOOKUP(Gráficos!$E$3,Constantes!$B$399:$AX$431,38,FALSE)</f>
        <v>9644.5530418773596</v>
      </c>
      <c r="P69" s="145">
        <f>+VLOOKUP(Gráficos!$E$3,Constantes!$B$432:$AX$464,38,FALSE)</f>
        <v>9700.7743330658668</v>
      </c>
      <c r="Q69" s="145">
        <f>+VLOOKUP(Gráficos!$E$3,Constantes!$B$465:$AX$497,38,FALSE)</f>
        <v>9790.4103676709456</v>
      </c>
      <c r="R69" s="3"/>
      <c r="S69" s="19"/>
      <c r="T69" s="3"/>
    </row>
    <row r="70" spans="2:20" x14ac:dyDescent="0.3">
      <c r="B70" s="128" t="s">
        <v>176</v>
      </c>
      <c r="C70" s="129">
        <f>+VLOOKUP(Gráficos!$E$3,Constantes!$B$3:$AX$35,27,FALSE)</f>
        <v>3259.3840476530199</v>
      </c>
      <c r="D70" s="129">
        <f>+VLOOKUP(Gráficos!$E$3,Constantes!$B$36:$AX$68,27,FALSE)</f>
        <v>3656.8220259523682</v>
      </c>
      <c r="E70" s="129">
        <f>+VLOOKUP(Gráficos!$E$3,Constantes!$B$69:$AX$101,27,FALSE)</f>
        <v>3700.9889087804695</v>
      </c>
      <c r="F70" s="129">
        <f>+VLOOKUP(Gráficos!$E$3,Constantes!$B$102:$AX$134,27,FALSE)</f>
        <v>3836.7260684118532</v>
      </c>
      <c r="G70" s="129">
        <f>+VLOOKUP(Gráficos!$E$3,Constantes!$B$135:$AX$167,27,FALSE)</f>
        <v>4081.4055255417989</v>
      </c>
      <c r="H70" s="129">
        <f>+VLOOKUP(Gráficos!$E$3,Constantes!$B$168:$AX$200,27,FALSE)</f>
        <v>4247.496054774706</v>
      </c>
      <c r="I70" s="129">
        <f>+VLOOKUP(Gráficos!$E$3,Constantes!$B$201:$AX$233,27,FALSE)</f>
        <v>4471.6936253259728</v>
      </c>
      <c r="J70" s="129">
        <f>+VLOOKUP(Gráficos!$E$3,Constantes!$B$234:$AX$266,27,FALSE)</f>
        <v>4657.7469842321125</v>
      </c>
      <c r="K70" s="129">
        <f>+VLOOKUP(Gráficos!$E$3,Constantes!$B$267:$AX$299,27,FALSE)</f>
        <v>4791.5836792794171</v>
      </c>
      <c r="L70" s="129">
        <f>+VLOOKUP(Gráficos!$E$3,Constantes!$B$300:$AX$332,27,FALSE)</f>
        <v>5059.3010343128781</v>
      </c>
      <c r="M70" s="129">
        <f>+VLOOKUP(Gráficos!$E$3,Constantes!$B$333:$AX$365,27,FALSE)</f>
        <v>5108.9010854115941</v>
      </c>
      <c r="N70" s="129">
        <f>+VLOOKUP(Gráficos!$E$3,Constantes!$B$366:$AX$398,27,FALSE)</f>
        <v>4849.7704629840136</v>
      </c>
      <c r="O70" s="129">
        <f>+VLOOKUP(Gráficos!$E$3,Constantes!$B$399:$AX$431,27,FALSE)</f>
        <v>5119.7006110240009</v>
      </c>
      <c r="P70" s="129">
        <f>+VLOOKUP(Gráficos!$E$3,Constantes!$B$432:$AX$464,27,FALSE)</f>
        <v>5082.4609099999998</v>
      </c>
      <c r="Q70" s="129">
        <f>+VLOOKUP(Gráficos!$E$3,Constantes!$B$465:$AX$497,27,FALSE)</f>
        <v>5043.2813639102724</v>
      </c>
      <c r="R70" s="3"/>
      <c r="S70" s="19"/>
      <c r="T70" s="3"/>
    </row>
    <row r="71" spans="2:20" x14ac:dyDescent="0.3">
      <c r="B71" s="5" t="s">
        <v>174</v>
      </c>
      <c r="C71" s="54">
        <f>+VLOOKUP(Gráficos!$E$3,Constantes!$B$3:$AX$35,22,FALSE)</f>
        <v>4659.2003615906333</v>
      </c>
      <c r="D71" s="54">
        <f>+VLOOKUP(Gráficos!$E$3,Constantes!$B$36:$AX$68,22,FALSE)</f>
        <v>5361.7591110653793</v>
      </c>
      <c r="E71" s="54">
        <f>+VLOOKUP(Gráficos!$E$3,Constantes!$B$69:$AX$101,22,FALSE)</f>
        <v>5081.9409227099832</v>
      </c>
      <c r="F71" s="54">
        <f>+VLOOKUP(Gráficos!$E$3,Constantes!$B$102:$AX$134,22,FALSE)</f>
        <v>5102.5329399290667</v>
      </c>
      <c r="G71" s="54">
        <f>+VLOOKUP(Gráficos!$E$3,Constantes!$B$135:$AX$167,22,FALSE)</f>
        <v>5289.092365642382</v>
      </c>
      <c r="H71" s="54">
        <f>+VLOOKUP(Gráficos!$E$3,Constantes!$B$168:$AX$200,22,FALSE)</f>
        <v>5139.9826349585364</v>
      </c>
      <c r="I71" s="54">
        <f>+VLOOKUP(Gráficos!$E$3,Constantes!$B$201:$AX$233,22,FALSE)</f>
        <v>5381.3182627934184</v>
      </c>
      <c r="J71" s="54">
        <f>+VLOOKUP(Gráficos!$E$3,Constantes!$B$234:$AX$266,22,FALSE)</f>
        <v>5698.7744063128512</v>
      </c>
      <c r="K71" s="54">
        <f>+VLOOKUP(Gráficos!$E$3,Constantes!$B$267:$AX$299,22,FALSE)</f>
        <v>5879.1859976723881</v>
      </c>
      <c r="L71" s="54">
        <f>+VLOOKUP(Gráficos!$E$3,Constantes!$B$300:$AX$332,22,FALSE)</f>
        <v>6212.4829034669501</v>
      </c>
      <c r="M71" s="54">
        <f>+VLOOKUP(Gráficos!$E$3,Constantes!$B$333:$AX$365,22,FALSE)</f>
        <v>6326.1340626984311</v>
      </c>
      <c r="N71" s="54">
        <f>+VLOOKUP(Gráficos!$E$3,Constantes!$B$366:$AX$398,22,FALSE)</f>
        <v>5749.7229397022738</v>
      </c>
      <c r="O71" s="54">
        <f>+VLOOKUP(Gráficos!$E$3,Constantes!$B$399:$AX$431,22,FALSE)</f>
        <v>6125.4748762752006</v>
      </c>
      <c r="P71" s="54">
        <f>+VLOOKUP(Gráficos!$E$3,Constantes!$B$432:$AX$464,22,FALSE)</f>
        <v>6081.5247520000003</v>
      </c>
      <c r="Q71" s="54">
        <f>+VLOOKUP(Gráficos!$E$3,Constantes!$B$465:$AX$497,22,FALSE)</f>
        <v>5953.4081807122348</v>
      </c>
      <c r="R71" s="3"/>
      <c r="S71" s="19"/>
      <c r="T71" s="3"/>
    </row>
    <row r="72" spans="2:20" x14ac:dyDescent="0.3">
      <c r="B72" s="5" t="s">
        <v>175</v>
      </c>
      <c r="C72" s="54">
        <f>+VLOOKUP(Gráficos!$E$3,Constantes!$B$3:$AX$35,14,FALSE)</f>
        <v>2046.552133248671</v>
      </c>
      <c r="D72" s="54">
        <f>+VLOOKUP(Gráficos!$E$3,Constantes!$B$36:$AX$68,14,FALSE)</f>
        <v>2227.4783312828827</v>
      </c>
      <c r="E72" s="54">
        <f>+VLOOKUP(Gráficos!$E$3,Constantes!$B$69:$AX$101,14,FALSE)</f>
        <v>2579.5120188050314</v>
      </c>
      <c r="F72" s="54">
        <f>+VLOOKUP(Gráficos!$E$3,Constantes!$B$102:$AX$134,14,FALSE)</f>
        <v>2806.5209260239503</v>
      </c>
      <c r="G72" s="54">
        <f>+VLOOKUP(Gráficos!$E$3,Constantes!$B$135:$AX$167,14,FALSE)</f>
        <v>3097.1606083892266</v>
      </c>
      <c r="H72" s="54">
        <f>+VLOOKUP(Gráficos!$E$3,Constantes!$B$168:$AX$200,14,FALSE)</f>
        <v>3512.1498893927683</v>
      </c>
      <c r="I72" s="54">
        <f>+VLOOKUP(Gráficos!$E$3,Constantes!$B$201:$AX$233,14,FALSE)</f>
        <v>3730.6251472079343</v>
      </c>
      <c r="J72" s="54">
        <f>+VLOOKUP(Gráficos!$E$3,Constantes!$B$234:$AX$266,14,FALSE)</f>
        <v>3815.8507650471888</v>
      </c>
      <c r="K72" s="54">
        <f>+VLOOKUP(Gráficos!$E$3,Constantes!$B$267:$AX$299,14,FALSE)</f>
        <v>3908.9422727863466</v>
      </c>
      <c r="L72" s="54">
        <f>+VLOOKUP(Gráficos!$E$3,Constantes!$B$300:$AX$332,14,FALSE)</f>
        <v>4120.0159728045219</v>
      </c>
      <c r="M72" s="54">
        <f>+VLOOKUP(Gráficos!$E$3,Constantes!$B$333:$AX$365,14,FALSE)</f>
        <v>4113.8964239309998</v>
      </c>
      <c r="N72" s="54">
        <f>+VLOOKUP(Gráficos!$E$3,Constantes!$B$366:$AX$398,14,FALSE)</f>
        <v>4111.5310350294076</v>
      </c>
      <c r="O72" s="54">
        <f>+VLOOKUP(Gráficos!$E$3,Constantes!$B$399:$AX$431,14,FALSE)</f>
        <v>4291.8131566387437</v>
      </c>
      <c r="P72" s="54">
        <f>+VLOOKUP(Gráficos!$E$3,Constantes!$B$432:$AX$464,14,FALSE)</f>
        <v>4257.2920050000002</v>
      </c>
      <c r="Q72" s="54">
        <f>+VLOOKUP(Gráficos!$E$3,Constantes!$B$465:$AX$497,14,FALSE)</f>
        <v>4289.0915302199855</v>
      </c>
      <c r="R72" s="3"/>
      <c r="S72" s="19"/>
      <c r="T72" s="3"/>
    </row>
    <row r="73" spans="2:20" ht="15.6" thickBot="1" x14ac:dyDescent="0.35">
      <c r="B73" s="131" t="s">
        <v>178</v>
      </c>
      <c r="C73" s="132">
        <f>+VLOOKUP(Gráficos!$E$3,Constantes!$B$3:$AX$35,35,FALSE)</f>
        <v>4454.8231926791996</v>
      </c>
      <c r="D73" s="132">
        <f>+VLOOKUP(Gráficos!$E$3,Constantes!$B$36:$AX$68,35,FALSE)</f>
        <v>4648.3099929131895</v>
      </c>
      <c r="E73" s="132">
        <f>+VLOOKUP(Gráficos!$E$3,Constantes!$B$69:$AX$101,35,FALSE)</f>
        <v>4824.8292946254487</v>
      </c>
      <c r="F73" s="132">
        <f>+VLOOKUP(Gráficos!$E$3,Constantes!$B$102:$AX$134,35,FALSE)</f>
        <v>4886.8603832350636</v>
      </c>
      <c r="G73" s="132">
        <f>+VLOOKUP(Gráficos!$E$3,Constantes!$B$135:$AX$167,35,FALSE)</f>
        <v>5042.5779624010593</v>
      </c>
      <c r="H73" s="132">
        <f>+VLOOKUP(Gráficos!$E$3,Constantes!$B$168:$AX$200,35,FALSE)</f>
        <v>4317.5465919614362</v>
      </c>
      <c r="I73" s="132">
        <f>+VLOOKUP(Gráficos!$E$3,Constantes!$B$201:$AX$233,35,FALSE)</f>
        <v>4229.1993534938201</v>
      </c>
      <c r="J73" s="132">
        <f>+VLOOKUP(Gráficos!$E$3,Constantes!$B$234:$AX$266,35,FALSE)</f>
        <v>4291.4873747696247</v>
      </c>
      <c r="K73" s="132">
        <f>+VLOOKUP(Gráficos!$E$3,Constantes!$B$267:$AX$299,35,FALSE)</f>
        <v>4085.9616209422816</v>
      </c>
      <c r="L73" s="132">
        <f>+VLOOKUP(Gráficos!$E$3,Constantes!$B$300:$AX$332,35,FALSE)</f>
        <v>4292.8828397402585</v>
      </c>
      <c r="M73" s="132">
        <f>+VLOOKUP(Gráficos!$E$3,Constantes!$B$333:$AX$365,35,FALSE)</f>
        <v>4243.4833988321598</v>
      </c>
      <c r="N73" s="132">
        <f>+VLOOKUP(Gráficos!$E$3,Constantes!$B$366:$AX$398,35,FALSE)</f>
        <v>4258.2753053242313</v>
      </c>
      <c r="O73" s="132">
        <f>+VLOOKUP(Gráficos!$E$3,Constantes!$B$399:$AX$431,35,FALSE)</f>
        <v>4524.8494269023595</v>
      </c>
      <c r="P73" s="132">
        <f>+VLOOKUP(Gráficos!$E$3,Constantes!$B$432:$AX$464,35,FALSE)</f>
        <v>4618.3185473605399</v>
      </c>
      <c r="Q73" s="132">
        <f>+VLOOKUP(Gráficos!$E$3,Constantes!$B$465:$AX$497,35,FALSE)</f>
        <v>4747.129003760675</v>
      </c>
      <c r="R73" s="3"/>
      <c r="S73" s="19"/>
      <c r="T73" s="3"/>
    </row>
    <row r="74" spans="2:20" x14ac:dyDescent="0.3">
      <c r="B74" s="8" t="s">
        <v>217</v>
      </c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</row>
    <row r="75" spans="2:20" x14ac:dyDescent="0.3">
      <c r="B75" s="65" t="s">
        <v>90</v>
      </c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</row>
    <row r="76" spans="2:20" x14ac:dyDescent="0.3">
      <c r="B76" s="9" t="s">
        <v>218</v>
      </c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</row>
    <row r="77" spans="2:20" x14ac:dyDescent="0.3">
      <c r="B77" s="9" t="s">
        <v>219</v>
      </c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</row>
    <row r="78" spans="2:20" x14ac:dyDescent="0.3">
      <c r="B78" s="9" t="s">
        <v>106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</row>
    <row r="79" spans="2:20" x14ac:dyDescent="0.3">
      <c r="B79" s="9" t="s">
        <v>105</v>
      </c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</row>
    <row r="80" spans="2:20" s="3" customFormat="1" x14ac:dyDescent="0.3">
      <c r="B80" s="9"/>
    </row>
    <row r="81" spans="2:18" s="3" customFormat="1" x14ac:dyDescent="0.3">
      <c r="B81" s="9"/>
    </row>
    <row r="82" spans="2:18" x14ac:dyDescent="0.3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2:18" x14ac:dyDescent="0.3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</row>
    <row r="84" spans="2:18" x14ac:dyDescent="0.3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</row>
    <row r="85" spans="2:18" x14ac:dyDescent="0.3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</row>
    <row r="86" spans="2:18" x14ac:dyDescent="0.3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</row>
    <row r="87" spans="2:18" x14ac:dyDescent="0.3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</row>
    <row r="88" spans="2:18" x14ac:dyDescent="0.3">
      <c r="C88" s="164"/>
      <c r="D88" s="164"/>
      <c r="E88" s="164"/>
      <c r="F88" s="164"/>
      <c r="G88" s="164"/>
      <c r="H88" s="164"/>
      <c r="I88" s="164"/>
      <c r="J88" s="164"/>
      <c r="K88" s="164"/>
      <c r="L88" s="164"/>
      <c r="M88" s="164"/>
      <c r="N88" s="164"/>
      <c r="O88" s="164"/>
      <c r="P88" s="164"/>
      <c r="Q88" s="164"/>
      <c r="R88" s="163"/>
    </row>
    <row r="89" spans="2:18" x14ac:dyDescent="0.3">
      <c r="C89" s="164"/>
      <c r="D89" s="164"/>
      <c r="E89" s="164"/>
      <c r="F89" s="164"/>
      <c r="G89" s="164"/>
      <c r="H89" s="164"/>
      <c r="I89" s="164"/>
      <c r="J89" s="164"/>
      <c r="K89" s="164"/>
      <c r="L89" s="164"/>
      <c r="M89" s="164"/>
      <c r="N89" s="164"/>
      <c r="Q89" s="3"/>
    </row>
    <row r="90" spans="2:18" x14ac:dyDescent="0.3">
      <c r="C90" s="164"/>
      <c r="D90" s="164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4"/>
      <c r="Q90" s="126"/>
    </row>
    <row r="91" spans="2:18" x14ac:dyDescent="0.3">
      <c r="C91" s="162"/>
      <c r="D91" s="162"/>
      <c r="E91" s="162"/>
      <c r="F91" s="162"/>
      <c r="G91" s="162"/>
      <c r="H91" s="162"/>
      <c r="I91" s="162"/>
      <c r="J91" s="162"/>
      <c r="K91" s="162"/>
      <c r="L91" s="162"/>
      <c r="M91" s="162"/>
      <c r="N91" s="162"/>
      <c r="O91" s="162"/>
      <c r="P91" s="162"/>
      <c r="Q91" s="162"/>
    </row>
    <row r="92" spans="2:18" x14ac:dyDescent="0.3">
      <c r="C92" s="162"/>
      <c r="D92" s="162"/>
      <c r="E92" s="162"/>
      <c r="F92" s="162"/>
      <c r="G92" s="162"/>
      <c r="H92" s="162"/>
      <c r="I92" s="162"/>
      <c r="J92" s="162"/>
      <c r="K92" s="162"/>
      <c r="L92" s="162"/>
      <c r="M92" s="162"/>
      <c r="N92" s="162"/>
      <c r="O92" s="162"/>
      <c r="P92" s="162"/>
      <c r="Q92" s="162"/>
    </row>
    <row r="93" spans="2:18" x14ac:dyDescent="0.3">
      <c r="C93" s="162"/>
      <c r="D93" s="162"/>
      <c r="E93" s="162"/>
      <c r="F93" s="162"/>
      <c r="G93" s="162"/>
      <c r="H93" s="162"/>
      <c r="I93" s="162"/>
      <c r="J93" s="162"/>
      <c r="K93" s="162"/>
      <c r="L93" s="162"/>
      <c r="M93" s="162"/>
      <c r="N93" s="162"/>
      <c r="O93" s="162"/>
      <c r="P93" s="162"/>
      <c r="Q93" s="162"/>
    </row>
    <row r="94" spans="2:18" x14ac:dyDescent="0.3">
      <c r="C94" s="162"/>
      <c r="D94" s="162"/>
      <c r="E94" s="162"/>
      <c r="F94" s="162"/>
      <c r="G94" s="162"/>
      <c r="H94" s="162"/>
      <c r="I94" s="162"/>
      <c r="J94" s="162"/>
      <c r="K94" s="162"/>
      <c r="L94" s="162"/>
      <c r="M94" s="162"/>
      <c r="N94" s="162"/>
      <c r="O94" s="162"/>
      <c r="P94" s="162"/>
      <c r="Q94" s="162"/>
    </row>
    <row r="95" spans="2:18" x14ac:dyDescent="0.3">
      <c r="C95" s="162"/>
      <c r="D95" s="162"/>
      <c r="E95" s="162"/>
      <c r="F95" s="162"/>
      <c r="G95" s="162"/>
      <c r="H95" s="162"/>
      <c r="I95" s="162"/>
      <c r="J95" s="162"/>
      <c r="K95" s="162"/>
      <c r="L95" s="162"/>
      <c r="M95" s="162"/>
      <c r="N95" s="162"/>
      <c r="O95" s="162"/>
      <c r="P95" s="162"/>
      <c r="Q95" s="162"/>
    </row>
    <row r="97" spans="3:17" x14ac:dyDescent="0.3">
      <c r="C97" s="163"/>
      <c r="D97" s="163"/>
      <c r="E97" s="163"/>
      <c r="F97" s="163"/>
      <c r="G97" s="163"/>
      <c r="H97" s="163"/>
      <c r="I97" s="163"/>
      <c r="J97" s="163"/>
      <c r="K97" s="163"/>
      <c r="L97" s="163"/>
      <c r="M97" s="163"/>
      <c r="N97" s="163"/>
      <c r="O97" s="163"/>
      <c r="P97" s="163"/>
      <c r="Q97" s="163"/>
    </row>
    <row r="98" spans="3:17" x14ac:dyDescent="0.3">
      <c r="C98" s="163"/>
      <c r="D98" s="163"/>
      <c r="E98" s="163"/>
      <c r="F98" s="163"/>
      <c r="G98" s="163"/>
      <c r="H98" s="163"/>
      <c r="I98" s="163"/>
      <c r="J98" s="163"/>
      <c r="K98" s="163"/>
      <c r="L98" s="163"/>
      <c r="M98" s="163"/>
      <c r="N98" s="163"/>
      <c r="O98" s="163"/>
      <c r="P98" s="163"/>
      <c r="Q98" s="163"/>
    </row>
    <row r="99" spans="3:17" x14ac:dyDescent="0.3">
      <c r="C99" s="163"/>
      <c r="D99" s="163"/>
      <c r="E99" s="163"/>
      <c r="F99" s="163"/>
      <c r="G99" s="163"/>
      <c r="H99" s="163"/>
      <c r="I99" s="163"/>
      <c r="J99" s="163"/>
      <c r="K99" s="163"/>
      <c r="L99" s="163"/>
      <c r="M99" s="163"/>
      <c r="N99" s="163"/>
      <c r="O99" s="163"/>
      <c r="P99" s="163"/>
      <c r="Q99" s="163"/>
    </row>
    <row r="100" spans="3:17" x14ac:dyDescent="0.3">
      <c r="C100" s="163"/>
      <c r="D100" s="163"/>
      <c r="E100" s="163"/>
      <c r="F100" s="163"/>
      <c r="G100" s="163"/>
      <c r="H100" s="163"/>
      <c r="I100" s="163"/>
      <c r="J100" s="163"/>
      <c r="K100" s="163"/>
      <c r="L100" s="163"/>
      <c r="M100" s="163"/>
      <c r="N100" s="163"/>
      <c r="O100" s="163"/>
      <c r="P100" s="163"/>
      <c r="Q100" s="163"/>
    </row>
    <row r="101" spans="3:17" x14ac:dyDescent="0.3">
      <c r="C101" s="163"/>
      <c r="D101" s="163"/>
      <c r="E101" s="163"/>
      <c r="F101" s="163"/>
      <c r="G101" s="163"/>
      <c r="H101" s="163"/>
      <c r="I101" s="163"/>
      <c r="J101" s="163"/>
      <c r="K101" s="163"/>
      <c r="L101" s="163"/>
      <c r="M101" s="163"/>
      <c r="N101" s="163"/>
      <c r="O101" s="163"/>
      <c r="P101" s="163"/>
      <c r="Q101" s="163"/>
    </row>
    <row r="102" spans="3:17" x14ac:dyDescent="0.3">
      <c r="C102" s="163"/>
      <c r="D102" s="163"/>
      <c r="E102" s="163"/>
      <c r="F102" s="163"/>
      <c r="G102" s="163"/>
      <c r="H102" s="163"/>
      <c r="I102" s="163"/>
      <c r="J102" s="163"/>
      <c r="K102" s="163"/>
      <c r="L102" s="163"/>
      <c r="M102" s="163"/>
      <c r="N102" s="163"/>
      <c r="O102" s="163"/>
      <c r="P102" s="163"/>
      <c r="Q102" s="163"/>
    </row>
    <row r="103" spans="3:17" x14ac:dyDescent="0.3">
      <c r="C103" s="163"/>
      <c r="D103" s="163"/>
      <c r="E103" s="163"/>
      <c r="F103" s="163"/>
      <c r="G103" s="163"/>
      <c r="H103" s="163"/>
      <c r="I103" s="163"/>
      <c r="J103" s="163"/>
      <c r="K103" s="163"/>
      <c r="L103" s="163"/>
      <c r="M103" s="163"/>
      <c r="N103" s="163"/>
      <c r="O103" s="163"/>
      <c r="P103" s="163"/>
      <c r="Q103" s="163"/>
    </row>
    <row r="104" spans="3:17" x14ac:dyDescent="0.3">
      <c r="C104" s="163"/>
      <c r="D104" s="163"/>
      <c r="E104" s="163"/>
      <c r="F104" s="163"/>
      <c r="G104" s="163"/>
      <c r="H104" s="163"/>
      <c r="I104" s="163"/>
      <c r="J104" s="163"/>
      <c r="K104" s="163"/>
      <c r="L104" s="163"/>
      <c r="M104" s="163"/>
      <c r="N104" s="163"/>
      <c r="O104" s="163"/>
      <c r="P104" s="163"/>
      <c r="Q104" s="163"/>
    </row>
    <row r="105" spans="3:17" x14ac:dyDescent="0.3">
      <c r="C105" s="163"/>
      <c r="D105" s="163"/>
      <c r="E105" s="163"/>
      <c r="F105" s="163"/>
      <c r="G105" s="163"/>
      <c r="H105" s="163"/>
      <c r="I105" s="163"/>
      <c r="J105" s="163"/>
      <c r="K105" s="163"/>
      <c r="L105" s="163"/>
      <c r="M105" s="163"/>
      <c r="N105" s="163"/>
      <c r="O105" s="163"/>
      <c r="P105" s="163"/>
      <c r="Q105" s="163"/>
    </row>
    <row r="106" spans="3:17" x14ac:dyDescent="0.3">
      <c r="C106" s="163"/>
      <c r="D106" s="163"/>
      <c r="E106" s="163"/>
      <c r="F106" s="163"/>
      <c r="G106" s="163"/>
      <c r="H106" s="163"/>
      <c r="I106" s="163"/>
      <c r="J106" s="163"/>
      <c r="K106" s="163"/>
      <c r="L106" s="163"/>
      <c r="M106" s="163"/>
      <c r="N106" s="163"/>
      <c r="O106" s="163"/>
      <c r="P106" s="163"/>
      <c r="Q106" s="163"/>
    </row>
  </sheetData>
  <sheetProtection sheet="1" objects="1" scenarios="1"/>
  <mergeCells count="4">
    <mergeCell ref="C3:H3"/>
    <mergeCell ref="I2:O2"/>
    <mergeCell ref="I3:O3"/>
    <mergeCell ref="I4:O5"/>
  </mergeCells>
  <pageMargins left="0.25" right="0.25" top="0.75" bottom="0.75" header="0.3" footer="0.3"/>
  <pageSetup scale="33" orientation="portrait" r:id="rId1"/>
  <ignoredErrors>
    <ignoredError sqref="O35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534"/>
  <sheetViews>
    <sheetView zoomScale="70" zoomScaleNormal="70" workbookViewId="0">
      <selection activeCell="A2" sqref="A2"/>
    </sheetView>
  </sheetViews>
  <sheetFormatPr baseColWidth="10" defaultColWidth="12.88671875" defaultRowHeight="14.4" x14ac:dyDescent="0.3"/>
  <cols>
    <col min="1" max="1" width="11.44140625" style="76" customWidth="1"/>
    <col min="2" max="2" width="17.109375" style="76" bestFit="1" customWidth="1"/>
    <col min="3" max="9" width="12.88671875" style="76" customWidth="1"/>
    <col min="10" max="10" width="13.6640625" style="76" customWidth="1"/>
    <col min="11" max="11" width="12.88671875" style="76" customWidth="1"/>
    <col min="12" max="26" width="12.88671875" style="77" customWidth="1"/>
    <col min="27" max="27" width="13.44140625" style="77" customWidth="1"/>
    <col min="28" max="31" width="12.88671875" style="77" customWidth="1"/>
    <col min="32" max="32" width="14.33203125" style="77" customWidth="1"/>
    <col min="33" max="40" width="12.88671875" style="77" customWidth="1"/>
    <col min="41" max="41" width="14.88671875" style="77" customWidth="1"/>
    <col min="42" max="47" width="12.88671875" style="77" customWidth="1"/>
    <col min="48" max="50" width="12.88671875" style="77"/>
    <col min="51" max="53" width="12.88671875" style="1"/>
    <col min="54" max="54" width="16.109375" style="1" customWidth="1"/>
    <col min="55" max="16384" width="12.88671875" style="1"/>
  </cols>
  <sheetData>
    <row r="1" spans="1:55" customFormat="1" ht="13.5" customHeight="1" thickBot="1" x14ac:dyDescent="0.35">
      <c r="A1" s="75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165"/>
      <c r="AV1" s="76"/>
      <c r="AW1" s="76"/>
      <c r="AX1" s="76"/>
    </row>
    <row r="2" spans="1:55" customFormat="1" ht="97.2" thickBot="1" x14ac:dyDescent="0.35">
      <c r="A2" s="114" t="s">
        <v>36</v>
      </c>
      <c r="B2" s="115" t="s">
        <v>35</v>
      </c>
      <c r="C2" s="115" t="s">
        <v>34</v>
      </c>
      <c r="D2" s="115" t="s">
        <v>33</v>
      </c>
      <c r="E2" s="115" t="s">
        <v>32</v>
      </c>
      <c r="F2" s="115" t="s">
        <v>56</v>
      </c>
      <c r="G2" s="115" t="s">
        <v>57</v>
      </c>
      <c r="H2" s="115" t="s">
        <v>41</v>
      </c>
      <c r="I2" s="115" t="s">
        <v>31</v>
      </c>
      <c r="J2" s="115" t="s">
        <v>37</v>
      </c>
      <c r="K2" s="115" t="s">
        <v>38</v>
      </c>
      <c r="L2" s="115" t="s">
        <v>39</v>
      </c>
      <c r="M2" s="115" t="s">
        <v>40</v>
      </c>
      <c r="N2" s="115" t="s">
        <v>42</v>
      </c>
      <c r="O2" s="115" t="s">
        <v>43</v>
      </c>
      <c r="P2" s="115" t="s">
        <v>45</v>
      </c>
      <c r="Q2" s="115" t="s">
        <v>46</v>
      </c>
      <c r="R2" s="115" t="s">
        <v>47</v>
      </c>
      <c r="S2" s="115" t="s">
        <v>48</v>
      </c>
      <c r="T2" s="115" t="s">
        <v>50</v>
      </c>
      <c r="U2" s="115" t="s">
        <v>51</v>
      </c>
      <c r="V2" s="115" t="s">
        <v>49</v>
      </c>
      <c r="W2" s="115" t="s">
        <v>52</v>
      </c>
      <c r="X2" s="115" t="s">
        <v>53</v>
      </c>
      <c r="Y2" s="115" t="s">
        <v>54</v>
      </c>
      <c r="Z2" s="115" t="s">
        <v>55</v>
      </c>
      <c r="AA2" s="115" t="s">
        <v>44</v>
      </c>
      <c r="AB2" s="115" t="s">
        <v>58</v>
      </c>
      <c r="AC2" s="115" t="s">
        <v>60</v>
      </c>
      <c r="AD2" s="115" t="s">
        <v>59</v>
      </c>
      <c r="AE2" s="115" t="s">
        <v>61</v>
      </c>
      <c r="AF2" s="115" t="s">
        <v>237</v>
      </c>
      <c r="AG2" s="115" t="s">
        <v>62</v>
      </c>
      <c r="AH2" s="115" t="s">
        <v>63</v>
      </c>
      <c r="AI2" s="115" t="s">
        <v>64</v>
      </c>
      <c r="AJ2" s="115" t="s">
        <v>65</v>
      </c>
      <c r="AK2" s="115" t="s">
        <v>66</v>
      </c>
      <c r="AL2" s="115" t="s">
        <v>67</v>
      </c>
      <c r="AM2" s="115" t="s">
        <v>92</v>
      </c>
      <c r="AN2" s="115" t="s">
        <v>68</v>
      </c>
      <c r="AO2" s="115" t="s">
        <v>69</v>
      </c>
      <c r="AP2" s="115" t="s">
        <v>70</v>
      </c>
      <c r="AQ2" s="115" t="s">
        <v>238</v>
      </c>
      <c r="AR2" s="115" t="s">
        <v>239</v>
      </c>
      <c r="AS2" s="115" t="s">
        <v>240</v>
      </c>
      <c r="AT2" s="115" t="s">
        <v>245</v>
      </c>
      <c r="AU2" s="115" t="s">
        <v>102</v>
      </c>
      <c r="AV2" s="115" t="s">
        <v>103</v>
      </c>
      <c r="AW2" s="115" t="s">
        <v>104</v>
      </c>
      <c r="AX2" s="116" t="s">
        <v>232</v>
      </c>
    </row>
    <row r="3" spans="1:55" customFormat="1" ht="12.75" customHeight="1" x14ac:dyDescent="0.3">
      <c r="A3" s="80">
        <v>2003</v>
      </c>
      <c r="B3" s="81" t="s">
        <v>205</v>
      </c>
      <c r="C3" s="82">
        <v>21933.599990000002</v>
      </c>
      <c r="D3" s="82">
        <v>31640.352999999999</v>
      </c>
      <c r="E3" s="83" t="s">
        <v>93</v>
      </c>
      <c r="F3" s="83">
        <v>2065.9130190000001</v>
      </c>
      <c r="G3" s="83" t="s">
        <v>93</v>
      </c>
      <c r="H3" s="82">
        <v>55639.866009000005</v>
      </c>
      <c r="I3" s="82">
        <v>10234.837589999999</v>
      </c>
      <c r="J3" s="82">
        <v>65874.703599</v>
      </c>
      <c r="K3" s="84">
        <v>954.84834484075066</v>
      </c>
      <c r="L3" s="85">
        <v>390.922462838608</v>
      </c>
      <c r="M3" s="85">
        <v>563.92588200214266</v>
      </c>
      <c r="N3" s="85">
        <v>182.41546847120935</v>
      </c>
      <c r="O3" s="85">
        <v>1174.0845727890262</v>
      </c>
      <c r="P3" s="85">
        <v>33.641657703491902</v>
      </c>
      <c r="Q3" s="85">
        <v>104558.03379999999</v>
      </c>
      <c r="R3" s="85">
        <v>17863.136890000002</v>
      </c>
      <c r="S3" s="85">
        <v>6731.2078600000004</v>
      </c>
      <c r="T3" s="86" t="s">
        <v>94</v>
      </c>
      <c r="U3" s="86">
        <v>785.81202999999994</v>
      </c>
      <c r="V3" s="87">
        <v>129938.19057999999</v>
      </c>
      <c r="W3" s="85">
        <v>2672.9322831337495</v>
      </c>
      <c r="X3" s="85">
        <v>2518.3095408900017</v>
      </c>
      <c r="Y3" s="85">
        <v>1726.5223218207921</v>
      </c>
      <c r="Z3" s="85">
        <v>10281.487875214605</v>
      </c>
      <c r="AA3" s="85">
        <v>195812.894179</v>
      </c>
      <c r="AB3" s="85">
        <v>1869.8729756126274</v>
      </c>
      <c r="AC3" s="85">
        <v>42.251704496981489</v>
      </c>
      <c r="AD3" s="85">
        <v>15.767795937732743</v>
      </c>
      <c r="AE3" s="85">
        <v>2.488469098916569</v>
      </c>
      <c r="AF3" s="86">
        <v>251228.46899999998</v>
      </c>
      <c r="AG3" s="86" t="s">
        <v>94</v>
      </c>
      <c r="AH3" s="86">
        <v>12935.957710000001</v>
      </c>
      <c r="AI3" s="86">
        <v>267630.88045999996</v>
      </c>
      <c r="AJ3" s="86">
        <v>2555.6833368934658</v>
      </c>
      <c r="AK3" s="86">
        <v>3.4011609846112645</v>
      </c>
      <c r="AL3" s="86">
        <v>463443.77466000005</v>
      </c>
      <c r="AM3" s="86">
        <v>4425.5563125060935</v>
      </c>
      <c r="AN3" s="86">
        <v>5.8896300836676261</v>
      </c>
      <c r="AO3" s="85">
        <v>7868809.5530000003</v>
      </c>
      <c r="AP3" s="85">
        <v>1241853.3</v>
      </c>
      <c r="AQ3" s="85">
        <v>84.463174738056253</v>
      </c>
      <c r="AR3" s="85">
        <v>15.536825261943749</v>
      </c>
      <c r="AS3" s="85">
        <v>66.358342296508098</v>
      </c>
      <c r="AT3" s="86">
        <f>AI3/AL3*100</f>
        <v>57.748295498487202</v>
      </c>
      <c r="AU3" s="86">
        <f>((AF3+AX3)/AL3)*100</f>
        <v>54.957027513608061</v>
      </c>
      <c r="AV3" s="83" t="s">
        <v>93</v>
      </c>
      <c r="AW3" s="83" t="s">
        <v>93</v>
      </c>
      <c r="AX3" s="88">
        <v>3466.4537500000001</v>
      </c>
      <c r="AZ3" s="70"/>
      <c r="BA3" s="68">
        <f>C3+D3+F3+I3+Q3+R3+S3+U3</f>
        <v>195812.89417899997</v>
      </c>
      <c r="BB3" s="123">
        <f>AA3-BA3</f>
        <v>0</v>
      </c>
      <c r="BC3" s="1"/>
    </row>
    <row r="4" spans="1:55" x14ac:dyDescent="0.3">
      <c r="A4" s="89">
        <v>2003</v>
      </c>
      <c r="B4" s="90" t="s">
        <v>0</v>
      </c>
      <c r="C4" s="91">
        <v>151.78870999999998</v>
      </c>
      <c r="D4" s="91">
        <v>471.4495</v>
      </c>
      <c r="E4" s="92" t="s">
        <v>93</v>
      </c>
      <c r="F4" s="92" t="s">
        <v>94</v>
      </c>
      <c r="G4" s="92" t="s">
        <v>93</v>
      </c>
      <c r="H4" s="91">
        <v>623.23820999999998</v>
      </c>
      <c r="I4" s="91">
        <v>140.4511</v>
      </c>
      <c r="J4" s="91">
        <v>763.68930999999998</v>
      </c>
      <c r="K4" s="93">
        <v>1505.8209506965686</v>
      </c>
      <c r="L4" s="94">
        <v>366.74038261743567</v>
      </c>
      <c r="M4" s="94">
        <v>1139.0805680791329</v>
      </c>
      <c r="N4" s="94">
        <v>339.34730819597667</v>
      </c>
      <c r="O4" s="94">
        <v>1845.1682588925451</v>
      </c>
      <c r="P4" s="94">
        <v>34.495839055637148</v>
      </c>
      <c r="Q4" s="94">
        <v>1294.3297</v>
      </c>
      <c r="R4" s="94">
        <v>127.62350000000001</v>
      </c>
      <c r="S4" s="94">
        <v>28.216699999999999</v>
      </c>
      <c r="T4" s="95" t="s">
        <v>94</v>
      </c>
      <c r="U4" s="95" t="s">
        <v>94</v>
      </c>
      <c r="V4" s="96">
        <v>1450.1698999999999</v>
      </c>
      <c r="W4" s="94">
        <v>2236.6601168479433</v>
      </c>
      <c r="X4" s="94">
        <v>2167.4283666542192</v>
      </c>
      <c r="Y4" s="94">
        <v>1200.8458947289184</v>
      </c>
      <c r="Z4" s="94"/>
      <c r="AA4" s="94">
        <v>2213.8592099999996</v>
      </c>
      <c r="AB4" s="94">
        <v>2084.1225794304542</v>
      </c>
      <c r="AC4" s="95" t="s">
        <v>94</v>
      </c>
      <c r="AD4" s="94">
        <v>21.276469553684695</v>
      </c>
      <c r="AE4" s="94">
        <v>2.865174373255015</v>
      </c>
      <c r="AF4" s="95" t="s">
        <v>94</v>
      </c>
      <c r="AG4" s="97" t="s">
        <v>94</v>
      </c>
      <c r="AH4" s="95">
        <v>36.74</v>
      </c>
      <c r="AI4" s="95" t="s">
        <v>94</v>
      </c>
      <c r="AJ4" s="95" t="s">
        <v>94</v>
      </c>
      <c r="AK4" s="95" t="s">
        <v>94</v>
      </c>
      <c r="AL4" s="95" t="s">
        <v>94</v>
      </c>
      <c r="AM4" s="95" t="s">
        <v>94</v>
      </c>
      <c r="AN4" s="97" t="s">
        <v>94</v>
      </c>
      <c r="AO4" s="94">
        <v>77267.87</v>
      </c>
      <c r="AP4" s="94">
        <v>10405.200000000001</v>
      </c>
      <c r="AQ4" s="94">
        <v>81.608869187916227</v>
      </c>
      <c r="AR4" s="94">
        <v>18.391130812083777</v>
      </c>
      <c r="AS4" s="94">
        <v>65.504160944362852</v>
      </c>
      <c r="AT4" s="95" t="s">
        <v>94</v>
      </c>
      <c r="AU4" s="97" t="s">
        <v>94</v>
      </c>
      <c r="AV4" s="92" t="s">
        <v>93</v>
      </c>
      <c r="AW4" s="92" t="s">
        <v>93</v>
      </c>
      <c r="AX4" s="98">
        <v>36.644500000000001</v>
      </c>
      <c r="AZ4" s="70"/>
      <c r="BA4" s="68">
        <f>C4+D4+I4+Q4+R4+S4</f>
        <v>2213.8592100000001</v>
      </c>
      <c r="BB4" s="123">
        <f t="shared" ref="BB4:BB67" si="0">AA4-BA4</f>
        <v>0</v>
      </c>
    </row>
    <row r="5" spans="1:55" x14ac:dyDescent="0.3">
      <c r="A5" s="89">
        <v>2003</v>
      </c>
      <c r="B5" s="90" t="s">
        <v>1</v>
      </c>
      <c r="C5" s="91">
        <v>348.61599000000001</v>
      </c>
      <c r="D5" s="91">
        <v>676.22825999999998</v>
      </c>
      <c r="E5" s="92" t="s">
        <v>93</v>
      </c>
      <c r="F5" s="92" t="s">
        <v>94</v>
      </c>
      <c r="G5" s="92" t="s">
        <v>93</v>
      </c>
      <c r="H5" s="91">
        <v>1024.8442500000001</v>
      </c>
      <c r="I5" s="91">
        <v>5.1300100000000004</v>
      </c>
      <c r="J5" s="91">
        <v>1029.9742600000002</v>
      </c>
      <c r="K5" s="93">
        <v>1001.5746657897078</v>
      </c>
      <c r="L5" s="94">
        <v>340.70049539059039</v>
      </c>
      <c r="M5" s="94">
        <v>660.87417039911736</v>
      </c>
      <c r="N5" s="94">
        <v>5.0135306425809176</v>
      </c>
      <c r="O5" s="94">
        <v>1006.5882062052339</v>
      </c>
      <c r="P5" s="94">
        <v>20.884968898999919</v>
      </c>
      <c r="Q5" s="94">
        <v>3574.9981000000002</v>
      </c>
      <c r="R5" s="94">
        <v>299.85399999999998</v>
      </c>
      <c r="S5" s="94">
        <v>26.82695</v>
      </c>
      <c r="T5" s="95" t="s">
        <v>94</v>
      </c>
      <c r="U5" s="95" t="s">
        <v>94</v>
      </c>
      <c r="V5" s="96">
        <v>3901.6790500000002</v>
      </c>
      <c r="W5" s="94">
        <v>2226.1052277837593</v>
      </c>
      <c r="X5" s="94">
        <v>2260.8798020796312</v>
      </c>
      <c r="Y5" s="94">
        <v>2237.6162261391278</v>
      </c>
      <c r="Z5" s="94"/>
      <c r="AA5" s="94">
        <v>4931.6533100000006</v>
      </c>
      <c r="AB5" s="94">
        <v>1776.5795305782649</v>
      </c>
      <c r="AC5" s="95" t="s">
        <v>94</v>
      </c>
      <c r="AD5" s="94">
        <v>21.43321125279234</v>
      </c>
      <c r="AE5" s="94">
        <v>1.8211995177544171</v>
      </c>
      <c r="AF5" s="95" t="s">
        <v>94</v>
      </c>
      <c r="AG5" s="97" t="s">
        <v>94</v>
      </c>
      <c r="AH5" s="95">
        <v>236.7</v>
      </c>
      <c r="AI5" s="95" t="s">
        <v>94</v>
      </c>
      <c r="AJ5" s="95" t="s">
        <v>94</v>
      </c>
      <c r="AK5" s="95" t="s">
        <v>94</v>
      </c>
      <c r="AL5" s="95" t="s">
        <v>94</v>
      </c>
      <c r="AM5" s="95" t="s">
        <v>94</v>
      </c>
      <c r="AN5" s="97" t="s">
        <v>94</v>
      </c>
      <c r="AO5" s="94">
        <v>270791.49</v>
      </c>
      <c r="AP5" s="94">
        <v>23009.4</v>
      </c>
      <c r="AQ5" s="94">
        <v>99.501928329742924</v>
      </c>
      <c r="AR5" s="94">
        <v>0.49807167025707999</v>
      </c>
      <c r="AS5" s="94">
        <v>79.115031101000071</v>
      </c>
      <c r="AT5" s="95" t="s">
        <v>94</v>
      </c>
      <c r="AU5" s="97" t="s">
        <v>94</v>
      </c>
      <c r="AV5" s="92" t="s">
        <v>93</v>
      </c>
      <c r="AW5" s="92" t="s">
        <v>93</v>
      </c>
      <c r="AX5" s="98">
        <v>45.708500000000001</v>
      </c>
      <c r="AY5"/>
      <c r="AZ5" s="70"/>
      <c r="BA5" s="68">
        <f t="shared" ref="BA5:BA35" si="1">C5+D5+I5+Q5+R5+S5</f>
        <v>4931.6533100000006</v>
      </c>
      <c r="BB5" s="123">
        <f t="shared" si="0"/>
        <v>0</v>
      </c>
    </row>
    <row r="6" spans="1:55" x14ac:dyDescent="0.3">
      <c r="A6" s="89">
        <v>2003</v>
      </c>
      <c r="B6" s="90" t="s">
        <v>2</v>
      </c>
      <c r="C6" s="91">
        <v>93.619050000000001</v>
      </c>
      <c r="D6" s="91">
        <v>329.77946000000003</v>
      </c>
      <c r="E6" s="92" t="s">
        <v>93</v>
      </c>
      <c r="F6" s="92" t="s">
        <v>94</v>
      </c>
      <c r="G6" s="92" t="s">
        <v>93</v>
      </c>
      <c r="H6" s="91">
        <v>423.39851000000004</v>
      </c>
      <c r="I6" s="91">
        <v>27.82226</v>
      </c>
      <c r="J6" s="91">
        <v>451.22077000000002</v>
      </c>
      <c r="K6" s="93">
        <v>2497.3369706264007</v>
      </c>
      <c r="L6" s="94">
        <v>552.19446738232864</v>
      </c>
      <c r="M6" s="94">
        <v>1945.1425032440723</v>
      </c>
      <c r="N6" s="94">
        <v>164.10440014155949</v>
      </c>
      <c r="O6" s="94">
        <v>2661.4413707679605</v>
      </c>
      <c r="P6" s="94">
        <v>29.070018003704927</v>
      </c>
      <c r="Q6" s="94">
        <v>889.56569999999999</v>
      </c>
      <c r="R6" s="94">
        <v>210.47407999999999</v>
      </c>
      <c r="S6" s="94">
        <v>0.92552000000000001</v>
      </c>
      <c r="T6" s="95" t="s">
        <v>94</v>
      </c>
      <c r="U6" s="95" t="s">
        <v>94</v>
      </c>
      <c r="V6" s="96">
        <v>1100.9653000000001</v>
      </c>
      <c r="W6" s="94">
        <v>3216.4599711941009</v>
      </c>
      <c r="X6" s="94">
        <v>3693.8875762495795</v>
      </c>
      <c r="Y6" s="94">
        <v>2394.471899886234</v>
      </c>
      <c r="Z6" s="94"/>
      <c r="AA6" s="94">
        <v>1552.1860700000002</v>
      </c>
      <c r="AB6" s="94">
        <v>3032.6144176495759</v>
      </c>
      <c r="AC6" s="95" t="s">
        <v>94</v>
      </c>
      <c r="AD6" s="94">
        <v>20.296116087189613</v>
      </c>
      <c r="AE6" s="94">
        <v>3.1988696277875079</v>
      </c>
      <c r="AF6" s="95" t="s">
        <v>94</v>
      </c>
      <c r="AG6" s="97" t="s">
        <v>94</v>
      </c>
      <c r="AH6" s="95">
        <v>10.89</v>
      </c>
      <c r="AI6" s="95" t="s">
        <v>94</v>
      </c>
      <c r="AJ6" s="95" t="s">
        <v>94</v>
      </c>
      <c r="AK6" s="95" t="s">
        <v>94</v>
      </c>
      <c r="AL6" s="95" t="s">
        <v>94</v>
      </c>
      <c r="AM6" s="95" t="s">
        <v>94</v>
      </c>
      <c r="AN6" s="97" t="s">
        <v>94</v>
      </c>
      <c r="AO6" s="94">
        <v>48522.955000000002</v>
      </c>
      <c r="AP6" s="94">
        <v>7647.7</v>
      </c>
      <c r="AQ6" s="94">
        <v>93.834002809755418</v>
      </c>
      <c r="AR6" s="94">
        <v>6.1659971902445889</v>
      </c>
      <c r="AS6" s="94">
        <v>70.929981996295069</v>
      </c>
      <c r="AT6" s="95" t="s">
        <v>94</v>
      </c>
      <c r="AU6" s="97" t="s">
        <v>94</v>
      </c>
      <c r="AV6" s="92" t="s">
        <v>93</v>
      </c>
      <c r="AW6" s="92" t="s">
        <v>93</v>
      </c>
      <c r="AX6" s="98">
        <v>36.629809999999999</v>
      </c>
      <c r="AZ6" s="70"/>
      <c r="BA6" s="68">
        <f t="shared" si="1"/>
        <v>1552.18607</v>
      </c>
      <c r="BB6" s="123">
        <f t="shared" si="0"/>
        <v>0</v>
      </c>
    </row>
    <row r="7" spans="1:55" x14ac:dyDescent="0.3">
      <c r="A7" s="89">
        <v>2003</v>
      </c>
      <c r="B7" s="90" t="s">
        <v>3</v>
      </c>
      <c r="C7" s="91">
        <v>157.13585</v>
      </c>
      <c r="D7" s="91">
        <v>479.38290000000001</v>
      </c>
      <c r="E7" s="92" t="s">
        <v>93</v>
      </c>
      <c r="F7" s="92" t="s">
        <v>94</v>
      </c>
      <c r="G7" s="92" t="s">
        <v>93</v>
      </c>
      <c r="H7" s="91">
        <v>636.51874999999995</v>
      </c>
      <c r="I7" s="91">
        <v>66.211100000000002</v>
      </c>
      <c r="J7" s="91">
        <v>702.72984999999994</v>
      </c>
      <c r="K7" s="93">
        <v>1586.1261039012818</v>
      </c>
      <c r="L7" s="94">
        <v>391.56312919881185</v>
      </c>
      <c r="M7" s="94">
        <v>1194.56297470247</v>
      </c>
      <c r="N7" s="94">
        <v>164.98988298148041</v>
      </c>
      <c r="O7" s="94">
        <v>1751.1159868827622</v>
      </c>
      <c r="P7" s="94">
        <v>39.509491967297407</v>
      </c>
      <c r="Q7" s="94">
        <v>680.66069999999991</v>
      </c>
      <c r="R7" s="94">
        <v>130.24449999999999</v>
      </c>
      <c r="S7" s="94">
        <v>265.00045</v>
      </c>
      <c r="T7" s="95" t="s">
        <v>94</v>
      </c>
      <c r="U7" s="95" t="s">
        <v>94</v>
      </c>
      <c r="V7" s="96">
        <v>1075.9056499999999</v>
      </c>
      <c r="W7" s="94">
        <v>3166.2070457227437</v>
      </c>
      <c r="X7" s="94">
        <v>1997.109056607095</v>
      </c>
      <c r="Y7" s="94">
        <v>1618.486945932176</v>
      </c>
      <c r="Z7" s="94">
        <v>12202.442786756919</v>
      </c>
      <c r="AA7" s="94">
        <v>1778.6354999999999</v>
      </c>
      <c r="AB7" s="94">
        <v>2399.9518292082316</v>
      </c>
      <c r="AC7" s="95" t="s">
        <v>94</v>
      </c>
      <c r="AD7" s="94">
        <v>5.634388215728201</v>
      </c>
      <c r="AE7" s="94">
        <v>0.54178615324397239</v>
      </c>
      <c r="AF7" s="95" t="s">
        <v>94</v>
      </c>
      <c r="AG7" s="97" t="s">
        <v>94</v>
      </c>
      <c r="AH7" s="95">
        <v>4.6399999999999997</v>
      </c>
      <c r="AI7" s="95" t="s">
        <v>94</v>
      </c>
      <c r="AJ7" s="95" t="s">
        <v>94</v>
      </c>
      <c r="AK7" s="95" t="s">
        <v>94</v>
      </c>
      <c r="AL7" s="95" t="s">
        <v>94</v>
      </c>
      <c r="AM7" s="95" t="s">
        <v>94</v>
      </c>
      <c r="AN7" s="97" t="s">
        <v>94</v>
      </c>
      <c r="AO7" s="94">
        <v>328291.05900000001</v>
      </c>
      <c r="AP7" s="94">
        <v>31567.5</v>
      </c>
      <c r="AQ7" s="94">
        <v>90.578015150487772</v>
      </c>
      <c r="AR7" s="94">
        <v>9.4219848495122278</v>
      </c>
      <c r="AS7" s="94">
        <v>60.490508032702593</v>
      </c>
      <c r="AT7" s="95" t="s">
        <v>94</v>
      </c>
      <c r="AU7" s="97" t="s">
        <v>94</v>
      </c>
      <c r="AV7" s="92" t="s">
        <v>93</v>
      </c>
      <c r="AW7" s="92" t="s">
        <v>93</v>
      </c>
      <c r="AX7" s="98">
        <v>55.825600000000001</v>
      </c>
      <c r="AY7"/>
      <c r="AZ7" s="70"/>
      <c r="BA7" s="68">
        <f t="shared" si="1"/>
        <v>1778.6354999999999</v>
      </c>
      <c r="BB7" s="123">
        <f t="shared" si="0"/>
        <v>0</v>
      </c>
    </row>
    <row r="8" spans="1:55" x14ac:dyDescent="0.3">
      <c r="A8" s="89">
        <v>2003</v>
      </c>
      <c r="B8" s="90" t="s">
        <v>4</v>
      </c>
      <c r="C8" s="91">
        <v>259.86998</v>
      </c>
      <c r="D8" s="91">
        <v>599.83299999999997</v>
      </c>
      <c r="E8" s="92" t="s">
        <v>93</v>
      </c>
      <c r="F8" s="92" t="s">
        <v>94</v>
      </c>
      <c r="G8" s="92" t="s">
        <v>93</v>
      </c>
      <c r="H8" s="91">
        <v>859.70298000000003</v>
      </c>
      <c r="I8" s="91">
        <v>59.907400000000003</v>
      </c>
      <c r="J8" s="91">
        <v>919.61038000000008</v>
      </c>
      <c r="K8" s="93">
        <v>1345.9041103396451</v>
      </c>
      <c r="L8" s="94">
        <v>406.83827132468633</v>
      </c>
      <c r="M8" s="94">
        <v>939.06583901495878</v>
      </c>
      <c r="N8" s="94">
        <v>93.787758999929551</v>
      </c>
      <c r="O8" s="94">
        <v>1439.6918693395746</v>
      </c>
      <c r="P8" s="94">
        <v>17.145587525276827</v>
      </c>
      <c r="Q8" s="94">
        <v>4072.0142999999998</v>
      </c>
      <c r="R8" s="94">
        <v>349.47548999999998</v>
      </c>
      <c r="S8" s="94">
        <v>22.439449999999997</v>
      </c>
      <c r="T8" s="95" t="s">
        <v>94</v>
      </c>
      <c r="U8" s="95" t="s">
        <v>94</v>
      </c>
      <c r="V8" s="96">
        <v>4443.9292399999995</v>
      </c>
      <c r="W8" s="94">
        <v>2371.9855927869994</v>
      </c>
      <c r="X8" s="94">
        <v>2469.186396237536</v>
      </c>
      <c r="Y8" s="94">
        <v>1411.4518982229404</v>
      </c>
      <c r="Z8" s="94"/>
      <c r="AA8" s="94">
        <v>5363.5396199999996</v>
      </c>
      <c r="AB8" s="94">
        <v>2134.9452226500352</v>
      </c>
      <c r="AC8" s="95" t="s">
        <v>94</v>
      </c>
      <c r="AD8" s="94">
        <v>23.234175102990292</v>
      </c>
      <c r="AE8" s="94">
        <v>2.0997126705270897</v>
      </c>
      <c r="AF8" s="95" t="s">
        <v>94</v>
      </c>
      <c r="AG8" s="97" t="s">
        <v>94</v>
      </c>
      <c r="AH8" s="95">
        <v>177.2</v>
      </c>
      <c r="AI8" s="95" t="s">
        <v>94</v>
      </c>
      <c r="AJ8" s="95" t="s">
        <v>94</v>
      </c>
      <c r="AK8" s="95" t="s">
        <v>94</v>
      </c>
      <c r="AL8" s="95" t="s">
        <v>94</v>
      </c>
      <c r="AM8" s="95" t="s">
        <v>94</v>
      </c>
      <c r="AN8" s="97" t="s">
        <v>94</v>
      </c>
      <c r="AO8" s="94">
        <v>255441.59899999999</v>
      </c>
      <c r="AP8" s="94">
        <v>23084.7</v>
      </c>
      <c r="AQ8" s="94">
        <v>93.485567224676174</v>
      </c>
      <c r="AR8" s="94">
        <v>6.5144327753238276</v>
      </c>
      <c r="AS8" s="94">
        <v>82.854412474723176</v>
      </c>
      <c r="AT8" s="95" t="s">
        <v>94</v>
      </c>
      <c r="AU8" s="97" t="s">
        <v>94</v>
      </c>
      <c r="AV8" s="92" t="s">
        <v>93</v>
      </c>
      <c r="AW8" s="92" t="s">
        <v>93</v>
      </c>
      <c r="AX8" s="98">
        <v>60.146999999999998</v>
      </c>
      <c r="AZ8" s="70"/>
      <c r="BA8" s="68">
        <f t="shared" si="1"/>
        <v>5363.5396199999996</v>
      </c>
      <c r="BB8" s="123">
        <f t="shared" si="0"/>
        <v>0</v>
      </c>
    </row>
    <row r="9" spans="1:55" x14ac:dyDescent="0.3">
      <c r="A9" s="89">
        <v>2003</v>
      </c>
      <c r="B9" s="90" t="s">
        <v>5</v>
      </c>
      <c r="C9" s="91">
        <v>199.13601</v>
      </c>
      <c r="D9" s="91">
        <v>360.21690000000001</v>
      </c>
      <c r="E9" s="92" t="s">
        <v>93</v>
      </c>
      <c r="F9" s="92" t="s">
        <v>94</v>
      </c>
      <c r="G9" s="92" t="s">
        <v>93</v>
      </c>
      <c r="H9" s="91">
        <v>559.35291000000007</v>
      </c>
      <c r="I9" s="91">
        <v>14.936620000000001</v>
      </c>
      <c r="J9" s="91">
        <v>574.28953000000001</v>
      </c>
      <c r="K9" s="93">
        <v>2231.155480033985</v>
      </c>
      <c r="L9" s="94">
        <v>794.31677576076686</v>
      </c>
      <c r="M9" s="94">
        <v>1436.8387042732181</v>
      </c>
      <c r="N9" s="94">
        <v>59.579419308259645</v>
      </c>
      <c r="O9" s="94">
        <v>2290.7348993422443</v>
      </c>
      <c r="P9" s="94">
        <v>39.534955940472585</v>
      </c>
      <c r="Q9" s="94">
        <v>739.4978000000001</v>
      </c>
      <c r="R9" s="94">
        <v>136.69829999999999</v>
      </c>
      <c r="S9" s="94">
        <v>2.1264099999999999</v>
      </c>
      <c r="T9" s="95" t="s">
        <v>94</v>
      </c>
      <c r="U9" s="95" t="s">
        <v>94</v>
      </c>
      <c r="V9" s="96">
        <v>878.32251000000008</v>
      </c>
      <c r="W9" s="94">
        <v>2704.9444427335161</v>
      </c>
      <c r="X9" s="94">
        <v>2754.4587351428263</v>
      </c>
      <c r="Y9" s="94">
        <v>2112.6062498068181</v>
      </c>
      <c r="Z9" s="94"/>
      <c r="AA9" s="94">
        <v>1452.61204</v>
      </c>
      <c r="AB9" s="94">
        <v>2524.4773561854049</v>
      </c>
      <c r="AC9" s="95" t="s">
        <v>94</v>
      </c>
      <c r="AD9" s="94">
        <v>12.958642948900941</v>
      </c>
      <c r="AE9" s="94">
        <v>3.3759221541021551</v>
      </c>
      <c r="AF9" s="95" t="s">
        <v>94</v>
      </c>
      <c r="AG9" s="97" t="s">
        <v>94</v>
      </c>
      <c r="AH9" s="95">
        <v>14.94</v>
      </c>
      <c r="AI9" s="95" t="s">
        <v>94</v>
      </c>
      <c r="AJ9" s="95" t="s">
        <v>94</v>
      </c>
      <c r="AK9" s="95" t="s">
        <v>94</v>
      </c>
      <c r="AL9" s="95" t="s">
        <v>94</v>
      </c>
      <c r="AM9" s="95" t="s">
        <v>94</v>
      </c>
      <c r="AN9" s="97" t="s">
        <v>94</v>
      </c>
      <c r="AO9" s="94">
        <v>43028.6</v>
      </c>
      <c r="AP9" s="94">
        <v>11209.6</v>
      </c>
      <c r="AQ9" s="94">
        <v>97.399113300916369</v>
      </c>
      <c r="AR9" s="94">
        <v>2.6008866990836488</v>
      </c>
      <c r="AS9" s="94">
        <v>60.465044059527415</v>
      </c>
      <c r="AT9" s="95" t="s">
        <v>94</v>
      </c>
      <c r="AU9" s="97" t="s">
        <v>94</v>
      </c>
      <c r="AV9" s="92" t="s">
        <v>93</v>
      </c>
      <c r="AW9" s="92" t="s">
        <v>93</v>
      </c>
      <c r="AX9" s="98">
        <v>35.186440000000005</v>
      </c>
      <c r="AY9"/>
      <c r="AZ9" s="70"/>
      <c r="BA9" s="68">
        <f t="shared" si="1"/>
        <v>1452.6120400000002</v>
      </c>
      <c r="BB9" s="123">
        <f t="shared" si="0"/>
        <v>0</v>
      </c>
    </row>
    <row r="10" spans="1:55" x14ac:dyDescent="0.3">
      <c r="A10" s="89">
        <v>2003</v>
      </c>
      <c r="B10" s="90" t="s">
        <v>6</v>
      </c>
      <c r="C10" s="91">
        <v>825.93714</v>
      </c>
      <c r="D10" s="91">
        <v>1507.3099</v>
      </c>
      <c r="E10" s="92" t="s">
        <v>93</v>
      </c>
      <c r="F10" s="92" t="s">
        <v>94</v>
      </c>
      <c r="G10" s="92" t="s">
        <v>93</v>
      </c>
      <c r="H10" s="91">
        <v>2333.2470400000002</v>
      </c>
      <c r="I10" s="91">
        <v>280.64503000000002</v>
      </c>
      <c r="J10" s="91">
        <v>2613.8920700000003</v>
      </c>
      <c r="K10" s="93">
        <v>664.89163670269181</v>
      </c>
      <c r="L10" s="94">
        <v>235.36243158724432</v>
      </c>
      <c r="M10" s="94">
        <v>429.52920511544744</v>
      </c>
      <c r="N10" s="94">
        <v>79.973757656272895</v>
      </c>
      <c r="O10" s="94">
        <v>744.86539435896486</v>
      </c>
      <c r="P10" s="94">
        <v>62.374924521793183</v>
      </c>
      <c r="Q10" s="94">
        <v>1204.5250000000001</v>
      </c>
      <c r="R10" s="94">
        <v>321.15845000000002</v>
      </c>
      <c r="S10" s="94">
        <v>51.038079999999994</v>
      </c>
      <c r="T10" s="95" t="s">
        <v>94</v>
      </c>
      <c r="U10" s="95" t="s">
        <v>94</v>
      </c>
      <c r="V10" s="96">
        <v>1576.72153</v>
      </c>
      <c r="W10" s="94">
        <v>1775.4813395146462</v>
      </c>
      <c r="X10" s="94">
        <v>1905.679899884665</v>
      </c>
      <c r="Y10" s="94">
        <v>1312.9300688437199</v>
      </c>
      <c r="Z10" s="94">
        <v>34909.767441860458</v>
      </c>
      <c r="AA10" s="94">
        <v>4190.6136000000006</v>
      </c>
      <c r="AB10" s="94">
        <v>953.00412733636608</v>
      </c>
      <c r="AC10" s="95" t="s">
        <v>94</v>
      </c>
      <c r="AD10" s="94">
        <v>13.515928398645382</v>
      </c>
      <c r="AE10" s="94">
        <v>2.8001242191102587</v>
      </c>
      <c r="AF10" s="95" t="s">
        <v>94</v>
      </c>
      <c r="AG10" s="97" t="s">
        <v>94</v>
      </c>
      <c r="AH10" s="95">
        <v>8.3800000000000008</v>
      </c>
      <c r="AI10" s="95" t="s">
        <v>94</v>
      </c>
      <c r="AJ10" s="95" t="s">
        <v>94</v>
      </c>
      <c r="AK10" s="95" t="s">
        <v>94</v>
      </c>
      <c r="AL10" s="95" t="s">
        <v>94</v>
      </c>
      <c r="AM10" s="95" t="s">
        <v>94</v>
      </c>
      <c r="AN10" s="97" t="s">
        <v>94</v>
      </c>
      <c r="AO10" s="94">
        <v>149658.13200000001</v>
      </c>
      <c r="AP10" s="94">
        <v>31005</v>
      </c>
      <c r="AQ10" s="94">
        <v>89.263327540528479</v>
      </c>
      <c r="AR10" s="94">
        <v>10.736672459471519</v>
      </c>
      <c r="AS10" s="94">
        <v>37.625075478206817</v>
      </c>
      <c r="AT10" s="95" t="s">
        <v>94</v>
      </c>
      <c r="AU10" s="97" t="s">
        <v>94</v>
      </c>
      <c r="AV10" s="92" t="s">
        <v>93</v>
      </c>
      <c r="AW10" s="92" t="s">
        <v>93</v>
      </c>
      <c r="AX10" s="98">
        <v>35.438300000000005</v>
      </c>
      <c r="AZ10" s="70"/>
      <c r="BA10" s="68">
        <f t="shared" si="1"/>
        <v>4190.6136000000006</v>
      </c>
      <c r="BB10" s="123">
        <f t="shared" si="0"/>
        <v>0</v>
      </c>
    </row>
    <row r="11" spans="1:55" x14ac:dyDescent="0.3">
      <c r="A11" s="89">
        <v>2003</v>
      </c>
      <c r="B11" s="90" t="s">
        <v>7</v>
      </c>
      <c r="C11" s="91">
        <v>358.35419000000002</v>
      </c>
      <c r="D11" s="91">
        <v>885.56200000000001</v>
      </c>
      <c r="E11" s="92" t="s">
        <v>93</v>
      </c>
      <c r="F11" s="92" t="s">
        <v>94</v>
      </c>
      <c r="G11" s="92" t="s">
        <v>93</v>
      </c>
      <c r="H11" s="91">
        <v>1243.9161899999999</v>
      </c>
      <c r="I11" s="91">
        <v>359.99900000000002</v>
      </c>
      <c r="J11" s="91">
        <v>1603.9151899999999</v>
      </c>
      <c r="K11" s="93">
        <v>1087.8842199808121</v>
      </c>
      <c r="L11" s="94">
        <v>313.40364535733374</v>
      </c>
      <c r="M11" s="94">
        <v>774.48057462347845</v>
      </c>
      <c r="N11" s="94">
        <v>314.84213683951839</v>
      </c>
      <c r="O11" s="94">
        <v>1402.7263568203302</v>
      </c>
      <c r="P11" s="94">
        <v>26.186080585099809</v>
      </c>
      <c r="Q11" s="94">
        <v>4111.9758000000002</v>
      </c>
      <c r="R11" s="94">
        <v>362.78870000000001</v>
      </c>
      <c r="S11" s="94">
        <v>46.38810999999999</v>
      </c>
      <c r="T11" s="95" t="s">
        <v>94</v>
      </c>
      <c r="U11" s="95" t="s">
        <v>94</v>
      </c>
      <c r="V11" s="96">
        <v>4521.1526100000001</v>
      </c>
      <c r="W11" s="94">
        <v>2235.9506623798793</v>
      </c>
      <c r="X11" s="94">
        <v>2143.1419834708158</v>
      </c>
      <c r="Y11" s="94">
        <v>1420.7396065039632</v>
      </c>
      <c r="Z11" s="94">
        <v>12020.759264058044</v>
      </c>
      <c r="AA11" s="94">
        <v>6125.0677999999998</v>
      </c>
      <c r="AB11" s="94">
        <v>1934.9729296334745</v>
      </c>
      <c r="AC11" s="95" t="s">
        <v>94</v>
      </c>
      <c r="AD11" s="94">
        <v>20.469430872572939</v>
      </c>
      <c r="AE11" s="94">
        <v>2.614958437542187</v>
      </c>
      <c r="AF11" s="95" t="s">
        <v>94</v>
      </c>
      <c r="AG11" s="97" t="s">
        <v>94</v>
      </c>
      <c r="AH11" s="95">
        <v>407.94</v>
      </c>
      <c r="AI11" s="95" t="s">
        <v>94</v>
      </c>
      <c r="AJ11" s="95" t="s">
        <v>94</v>
      </c>
      <c r="AK11" s="95" t="s">
        <v>94</v>
      </c>
      <c r="AL11" s="95" t="s">
        <v>94</v>
      </c>
      <c r="AM11" s="95" t="s">
        <v>94</v>
      </c>
      <c r="AN11" s="97" t="s">
        <v>94</v>
      </c>
      <c r="AO11" s="94">
        <v>234231.93700000001</v>
      </c>
      <c r="AP11" s="94">
        <v>29923</v>
      </c>
      <c r="AQ11" s="94">
        <v>77.554985310663454</v>
      </c>
      <c r="AR11" s="94">
        <v>22.445014689336539</v>
      </c>
      <c r="AS11" s="94">
        <v>73.813919414900198</v>
      </c>
      <c r="AT11" s="95" t="s">
        <v>94</v>
      </c>
      <c r="AU11" s="97" t="s">
        <v>94</v>
      </c>
      <c r="AV11" s="92" t="s">
        <v>93</v>
      </c>
      <c r="AW11" s="92" t="s">
        <v>93</v>
      </c>
      <c r="AX11" s="98">
        <v>81.473399999999998</v>
      </c>
      <c r="AY11"/>
      <c r="AZ11" s="70"/>
      <c r="BA11" s="68">
        <f t="shared" si="1"/>
        <v>6125.0677999999998</v>
      </c>
      <c r="BB11" s="123">
        <f t="shared" si="0"/>
        <v>0</v>
      </c>
    </row>
    <row r="12" spans="1:55" x14ac:dyDescent="0.3">
      <c r="A12" s="89">
        <v>2003</v>
      </c>
      <c r="B12" s="90" t="s">
        <v>250</v>
      </c>
      <c r="C12" s="91">
        <v>5112.3445499999998</v>
      </c>
      <c r="D12" s="91">
        <v>1808.8876299999999</v>
      </c>
      <c r="E12" s="92" t="s">
        <v>93</v>
      </c>
      <c r="F12" s="92" t="s">
        <v>94</v>
      </c>
      <c r="G12" s="92" t="s">
        <v>93</v>
      </c>
      <c r="H12" s="91">
        <v>6921.23218</v>
      </c>
      <c r="I12" s="91">
        <v>2702.37</v>
      </c>
      <c r="J12" s="91">
        <v>9623.6021799999999</v>
      </c>
      <c r="K12" s="93">
        <v>1858.4630078648397</v>
      </c>
      <c r="L12" s="94">
        <v>1372.7473638421445</v>
      </c>
      <c r="M12" s="94">
        <v>485.71564402269496</v>
      </c>
      <c r="N12" s="94">
        <v>725.63014040712426</v>
      </c>
      <c r="O12" s="94">
        <v>2584.0931482719639</v>
      </c>
      <c r="P12" s="94">
        <v>21.264491705223946</v>
      </c>
      <c r="Q12" s="94">
        <v>25389.686899999997</v>
      </c>
      <c r="R12" s="94">
        <v>8587.5555000000004</v>
      </c>
      <c r="S12" s="94">
        <v>1655.8317300000001</v>
      </c>
      <c r="T12" s="95" t="s">
        <v>94</v>
      </c>
      <c r="U12" s="95" t="s">
        <v>94</v>
      </c>
      <c r="V12" s="96">
        <v>35633.074129999994</v>
      </c>
      <c r="W12" s="94">
        <v>6776.8687614633882</v>
      </c>
      <c r="X12" s="94">
        <v>4027.2605439708036</v>
      </c>
      <c r="Y12" s="94">
        <v>2706.5055937239099</v>
      </c>
      <c r="Z12" s="94">
        <v>26600.988481372598</v>
      </c>
      <c r="AA12" s="94">
        <v>45256.676309999995</v>
      </c>
      <c r="AB12" s="94">
        <v>5038.4767396991429</v>
      </c>
      <c r="AC12" s="95" t="s">
        <v>94</v>
      </c>
      <c r="AD12" s="94">
        <v>9.9391454540223645</v>
      </c>
      <c r="AE12" s="94">
        <v>3.2807345582780201</v>
      </c>
      <c r="AF12" s="95" t="s">
        <v>94</v>
      </c>
      <c r="AG12" s="97" t="s">
        <v>94</v>
      </c>
      <c r="AH12" s="95">
        <v>7007.62</v>
      </c>
      <c r="AI12" s="95" t="s">
        <v>94</v>
      </c>
      <c r="AJ12" s="95" t="s">
        <v>94</v>
      </c>
      <c r="AK12" s="95" t="s">
        <v>94</v>
      </c>
      <c r="AL12" s="95" t="s">
        <v>94</v>
      </c>
      <c r="AM12" s="95" t="s">
        <v>94</v>
      </c>
      <c r="AN12" s="97" t="s">
        <v>94</v>
      </c>
      <c r="AO12" s="94">
        <v>1379467.784</v>
      </c>
      <c r="AP12" s="94">
        <v>455337.7</v>
      </c>
      <c r="AQ12" s="94">
        <v>71.919350473400385</v>
      </c>
      <c r="AR12" s="94">
        <v>28.080649526599611</v>
      </c>
      <c r="AS12" s="94">
        <v>78.735508294776054</v>
      </c>
      <c r="AT12" s="95" t="s">
        <v>94</v>
      </c>
      <c r="AU12" s="97" t="s">
        <v>94</v>
      </c>
      <c r="AV12" s="92" t="s">
        <v>93</v>
      </c>
      <c r="AW12" s="92" t="s">
        <v>93</v>
      </c>
      <c r="AX12" s="98">
        <v>42.914739999999995</v>
      </c>
      <c r="AZ12" s="70"/>
      <c r="BA12" s="68">
        <f t="shared" si="1"/>
        <v>45256.676309999995</v>
      </c>
      <c r="BB12" s="123">
        <f t="shared" si="0"/>
        <v>0</v>
      </c>
    </row>
    <row r="13" spans="1:55" x14ac:dyDescent="0.3">
      <c r="A13" s="89">
        <v>2003</v>
      </c>
      <c r="B13" s="90" t="s">
        <v>8</v>
      </c>
      <c r="C13" s="91">
        <v>281.53645</v>
      </c>
      <c r="D13" s="91">
        <v>686.36830000000009</v>
      </c>
      <c r="E13" s="92" t="s">
        <v>93</v>
      </c>
      <c r="F13" s="92" t="s">
        <v>94</v>
      </c>
      <c r="G13" s="92" t="s">
        <v>93</v>
      </c>
      <c r="H13" s="91">
        <v>967.90475000000015</v>
      </c>
      <c r="I13" s="91">
        <v>27.94</v>
      </c>
      <c r="J13" s="91">
        <v>995.8447500000002</v>
      </c>
      <c r="K13" s="93">
        <v>1359.8847215685173</v>
      </c>
      <c r="L13" s="94">
        <v>395.55247240974779</v>
      </c>
      <c r="M13" s="94">
        <v>964.33224915876963</v>
      </c>
      <c r="N13" s="94">
        <v>39.255080751101154</v>
      </c>
      <c r="O13" s="94">
        <v>1399.1398023196184</v>
      </c>
      <c r="P13" s="94">
        <v>35.257159522035373</v>
      </c>
      <c r="Q13" s="94">
        <v>1506.1223</v>
      </c>
      <c r="R13" s="94">
        <v>292.98707000000002</v>
      </c>
      <c r="S13" s="94">
        <v>29.563689999999994</v>
      </c>
      <c r="T13" s="95" t="s">
        <v>94</v>
      </c>
      <c r="U13" s="95" t="s">
        <v>94</v>
      </c>
      <c r="V13" s="96">
        <v>1828.6730600000001</v>
      </c>
      <c r="W13" s="94">
        <v>2207.2094870247433</v>
      </c>
      <c r="X13" s="94">
        <v>2318.0669876195111</v>
      </c>
      <c r="Y13" s="94">
        <v>1070.2215785186459</v>
      </c>
      <c r="Z13" s="94"/>
      <c r="AA13" s="94">
        <v>2824.5178100000003</v>
      </c>
      <c r="AB13" s="94">
        <v>1833.798825519151</v>
      </c>
      <c r="AC13" s="95" t="s">
        <v>94</v>
      </c>
      <c r="AD13" s="94">
        <v>18.593608039076283</v>
      </c>
      <c r="AE13" s="94">
        <v>3.0569713149993563</v>
      </c>
      <c r="AF13" s="95" t="s">
        <v>94</v>
      </c>
      <c r="AG13" s="97" t="s">
        <v>94</v>
      </c>
      <c r="AH13" s="95">
        <v>15.45</v>
      </c>
      <c r="AI13" s="95" t="s">
        <v>94</v>
      </c>
      <c r="AJ13" s="95" t="s">
        <v>94</v>
      </c>
      <c r="AK13" s="95" t="s">
        <v>94</v>
      </c>
      <c r="AL13" s="95" t="s">
        <v>94</v>
      </c>
      <c r="AM13" s="95" t="s">
        <v>94</v>
      </c>
      <c r="AN13" s="97" t="s">
        <v>94</v>
      </c>
      <c r="AO13" s="94">
        <v>92395.953999999998</v>
      </c>
      <c r="AP13" s="94">
        <v>15190.8</v>
      </c>
      <c r="AQ13" s="94">
        <v>97.194341788717566</v>
      </c>
      <c r="AR13" s="94">
        <v>2.8056582112824309</v>
      </c>
      <c r="AS13" s="94">
        <v>64.74284047796462</v>
      </c>
      <c r="AT13" s="95" t="s">
        <v>94</v>
      </c>
      <c r="AU13" s="97" t="s">
        <v>94</v>
      </c>
      <c r="AV13" s="92" t="s">
        <v>93</v>
      </c>
      <c r="AW13" s="92" t="s">
        <v>93</v>
      </c>
      <c r="AX13" s="98">
        <v>0</v>
      </c>
      <c r="AY13"/>
      <c r="AZ13" s="70"/>
      <c r="BA13" s="68">
        <f t="shared" si="1"/>
        <v>2824.5178100000003</v>
      </c>
      <c r="BB13" s="123">
        <f t="shared" si="0"/>
        <v>0</v>
      </c>
    </row>
    <row r="14" spans="1:55" x14ac:dyDescent="0.3">
      <c r="A14" s="89">
        <v>2003</v>
      </c>
      <c r="B14" s="90" t="s">
        <v>9</v>
      </c>
      <c r="C14" s="91">
        <v>671.16451000000006</v>
      </c>
      <c r="D14" s="91">
        <v>1098.6928400000002</v>
      </c>
      <c r="E14" s="92" t="s">
        <v>93</v>
      </c>
      <c r="F14" s="92" t="s">
        <v>94</v>
      </c>
      <c r="G14" s="92" t="s">
        <v>93</v>
      </c>
      <c r="H14" s="91">
        <v>1769.8573500000002</v>
      </c>
      <c r="I14" s="91">
        <v>348.1712</v>
      </c>
      <c r="J14" s="91">
        <v>2118.02855</v>
      </c>
      <c r="K14" s="93">
        <v>566.53346722099661</v>
      </c>
      <c r="L14" s="94">
        <v>214.84056719372396</v>
      </c>
      <c r="M14" s="94">
        <v>351.69290002727269</v>
      </c>
      <c r="N14" s="94">
        <v>111.45002003833532</v>
      </c>
      <c r="O14" s="94">
        <v>677.98348725933204</v>
      </c>
      <c r="P14" s="94">
        <v>33.855959683114726</v>
      </c>
      <c r="Q14" s="94">
        <v>3463.5432000000001</v>
      </c>
      <c r="R14" s="94">
        <v>394.13459999999998</v>
      </c>
      <c r="S14" s="94">
        <v>280.29280000000006</v>
      </c>
      <c r="T14" s="95" t="s">
        <v>94</v>
      </c>
      <c r="U14" s="95" t="s">
        <v>94</v>
      </c>
      <c r="V14" s="96">
        <v>4137.9705999999996</v>
      </c>
      <c r="W14" s="94">
        <v>1948.4089842162687</v>
      </c>
      <c r="X14" s="94">
        <v>1731.7638070628682</v>
      </c>
      <c r="Y14" s="94">
        <v>1135.0789532040628</v>
      </c>
      <c r="Z14" s="94">
        <v>8730.2311094499473</v>
      </c>
      <c r="AA14" s="94">
        <v>6255.9991499999996</v>
      </c>
      <c r="AB14" s="94">
        <v>1192.1227562659342</v>
      </c>
      <c r="AC14" s="95" t="s">
        <v>94</v>
      </c>
      <c r="AD14" s="94">
        <v>20.479578197888536</v>
      </c>
      <c r="AE14" s="94">
        <v>2.2947851510228356</v>
      </c>
      <c r="AF14" s="95" t="s">
        <v>94</v>
      </c>
      <c r="AG14" s="97" t="s">
        <v>94</v>
      </c>
      <c r="AH14" s="95">
        <v>161.03</v>
      </c>
      <c r="AI14" s="95" t="s">
        <v>94</v>
      </c>
      <c r="AJ14" s="95" t="s">
        <v>94</v>
      </c>
      <c r="AK14" s="95" t="s">
        <v>94</v>
      </c>
      <c r="AL14" s="95" t="s">
        <v>94</v>
      </c>
      <c r="AM14" s="95" t="s">
        <v>94</v>
      </c>
      <c r="AN14" s="97" t="s">
        <v>94</v>
      </c>
      <c r="AO14" s="94">
        <v>272618.07699999999</v>
      </c>
      <c r="AP14" s="94">
        <v>30547.5</v>
      </c>
      <c r="AQ14" s="94">
        <v>83.561543587313793</v>
      </c>
      <c r="AR14" s="94">
        <v>16.438456412686222</v>
      </c>
      <c r="AS14" s="94">
        <v>66.144040316885267</v>
      </c>
      <c r="AT14" s="95" t="s">
        <v>94</v>
      </c>
      <c r="AU14" s="97" t="s">
        <v>94</v>
      </c>
      <c r="AV14" s="92" t="s">
        <v>93</v>
      </c>
      <c r="AW14" s="92" t="s">
        <v>93</v>
      </c>
      <c r="AX14" s="98">
        <v>123.08869</v>
      </c>
      <c r="AZ14" s="70"/>
      <c r="BA14" s="68">
        <f t="shared" si="1"/>
        <v>6255.9991500000006</v>
      </c>
      <c r="BB14" s="123">
        <f t="shared" si="0"/>
        <v>0</v>
      </c>
    </row>
    <row r="15" spans="1:55" x14ac:dyDescent="0.3">
      <c r="A15" s="89">
        <v>2003</v>
      </c>
      <c r="B15" s="90" t="s">
        <v>10</v>
      </c>
      <c r="C15" s="91">
        <v>715.66678000000002</v>
      </c>
      <c r="D15" s="91">
        <v>1644.8447900000001</v>
      </c>
      <c r="E15" s="92" t="s">
        <v>93</v>
      </c>
      <c r="F15" s="92" t="s">
        <v>94</v>
      </c>
      <c r="G15" s="92" t="s">
        <v>93</v>
      </c>
      <c r="H15" s="91">
        <v>2360.5115700000001</v>
      </c>
      <c r="I15" s="91">
        <v>22.060400000000001</v>
      </c>
      <c r="J15" s="91">
        <v>2382.57197</v>
      </c>
      <c r="K15" s="93">
        <v>966.21816980633173</v>
      </c>
      <c r="L15" s="94">
        <v>292.94084178659227</v>
      </c>
      <c r="M15" s="94">
        <v>673.27732801973934</v>
      </c>
      <c r="N15" s="94">
        <v>9.0298897849484376</v>
      </c>
      <c r="O15" s="94">
        <v>975.24805959128014</v>
      </c>
      <c r="P15" s="94">
        <v>56.29790134734116</v>
      </c>
      <c r="Q15" s="94">
        <v>1418.0238999999999</v>
      </c>
      <c r="R15" s="94">
        <v>430.49099999999999</v>
      </c>
      <c r="S15" s="94">
        <v>0.9926799999999999</v>
      </c>
      <c r="T15" s="95" t="s">
        <v>94</v>
      </c>
      <c r="U15" s="95" t="s">
        <v>94</v>
      </c>
      <c r="V15" s="96">
        <v>1849.50758</v>
      </c>
      <c r="W15" s="94">
        <v>2218.8215520530161</v>
      </c>
      <c r="X15" s="94">
        <v>2281.2298807120274</v>
      </c>
      <c r="Y15" s="94">
        <v>1018.7279478059621</v>
      </c>
      <c r="Z15" s="94"/>
      <c r="AA15" s="94">
        <v>4232.0795500000004</v>
      </c>
      <c r="AB15" s="94">
        <v>1291.6085931863433</v>
      </c>
      <c r="AC15" s="95" t="s">
        <v>94</v>
      </c>
      <c r="AD15" s="94">
        <v>15.291072486703664</v>
      </c>
      <c r="AE15" s="94">
        <v>3.6643248763309275</v>
      </c>
      <c r="AF15" s="95" t="s">
        <v>94</v>
      </c>
      <c r="AG15" s="97" t="s">
        <v>94</v>
      </c>
      <c r="AH15" s="95">
        <v>12.3</v>
      </c>
      <c r="AI15" s="95" t="s">
        <v>94</v>
      </c>
      <c r="AJ15" s="95" t="s">
        <v>94</v>
      </c>
      <c r="AK15" s="95" t="s">
        <v>94</v>
      </c>
      <c r="AL15" s="95" t="s">
        <v>94</v>
      </c>
      <c r="AM15" s="95" t="s">
        <v>94</v>
      </c>
      <c r="AN15" s="97" t="s">
        <v>94</v>
      </c>
      <c r="AO15" s="94">
        <v>115494.114</v>
      </c>
      <c r="AP15" s="94">
        <v>27676.799999999999</v>
      </c>
      <c r="AQ15" s="94">
        <v>99.074093027292705</v>
      </c>
      <c r="AR15" s="94">
        <v>0.92590697270731348</v>
      </c>
      <c r="AS15" s="94">
        <v>43.702098652658826</v>
      </c>
      <c r="AT15" s="95" t="s">
        <v>94</v>
      </c>
      <c r="AU15" s="97" t="s">
        <v>94</v>
      </c>
      <c r="AV15" s="92" t="s">
        <v>93</v>
      </c>
      <c r="AW15" s="92" t="s">
        <v>93</v>
      </c>
      <c r="AX15" s="98">
        <v>99.894499999999994</v>
      </c>
      <c r="AZ15" s="70"/>
      <c r="BA15" s="68">
        <f t="shared" si="1"/>
        <v>4232.0795500000004</v>
      </c>
      <c r="BB15" s="123">
        <f t="shared" si="0"/>
        <v>0</v>
      </c>
    </row>
    <row r="16" spans="1:55" x14ac:dyDescent="0.3">
      <c r="A16" s="89">
        <v>2003</v>
      </c>
      <c r="B16" s="90" t="s">
        <v>11</v>
      </c>
      <c r="C16" s="91">
        <v>576.28168999999991</v>
      </c>
      <c r="D16" s="91">
        <v>943.73865000000001</v>
      </c>
      <c r="E16" s="92" t="s">
        <v>93</v>
      </c>
      <c r="F16" s="92" t="s">
        <v>94</v>
      </c>
      <c r="G16" s="92" t="s">
        <v>93</v>
      </c>
      <c r="H16" s="91">
        <v>1520.02034</v>
      </c>
      <c r="I16" s="91">
        <v>53.900300000000001</v>
      </c>
      <c r="J16" s="91">
        <v>1573.92064</v>
      </c>
      <c r="K16" s="93">
        <v>926.02744416190137</v>
      </c>
      <c r="L16" s="94">
        <v>351.08257861075811</v>
      </c>
      <c r="M16" s="94">
        <v>574.94486555114338</v>
      </c>
      <c r="N16" s="94">
        <v>32.837163908319638</v>
      </c>
      <c r="O16" s="94">
        <v>958.86460807022115</v>
      </c>
      <c r="P16" s="94">
        <v>49.585987636695243</v>
      </c>
      <c r="Q16" s="94">
        <v>1245.0542</v>
      </c>
      <c r="R16" s="94">
        <v>214.0745</v>
      </c>
      <c r="S16" s="94">
        <v>141.07446999999999</v>
      </c>
      <c r="T16" s="95" t="s">
        <v>94</v>
      </c>
      <c r="U16" s="95" t="s">
        <v>94</v>
      </c>
      <c r="V16" s="96">
        <v>1600.20317</v>
      </c>
      <c r="W16" s="94">
        <v>1963.5888497039039</v>
      </c>
      <c r="X16" s="94">
        <v>2070.3767755410181</v>
      </c>
      <c r="Y16" s="94">
        <v>1048.2286693597746</v>
      </c>
      <c r="Z16" s="94">
        <v>7975.2654191870661</v>
      </c>
      <c r="AA16" s="94">
        <v>3174.12381</v>
      </c>
      <c r="AB16" s="94">
        <v>1292.1957555427091</v>
      </c>
      <c r="AC16" s="95" t="s">
        <v>94</v>
      </c>
      <c r="AD16" s="94">
        <v>12.800331529366218</v>
      </c>
      <c r="AE16" s="94">
        <v>3.0856222397687327</v>
      </c>
      <c r="AF16" s="95" t="s">
        <v>94</v>
      </c>
      <c r="AG16" s="97" t="s">
        <v>94</v>
      </c>
      <c r="AH16" s="95">
        <v>15.83</v>
      </c>
      <c r="AI16" s="95" t="s">
        <v>94</v>
      </c>
      <c r="AJ16" s="95" t="s">
        <v>94</v>
      </c>
      <c r="AK16" s="95" t="s">
        <v>94</v>
      </c>
      <c r="AL16" s="95" t="s">
        <v>94</v>
      </c>
      <c r="AM16" s="95" t="s">
        <v>94</v>
      </c>
      <c r="AN16" s="97" t="s">
        <v>94</v>
      </c>
      <c r="AO16" s="94">
        <v>102868.192</v>
      </c>
      <c r="AP16" s="94">
        <v>24797.200000000001</v>
      </c>
      <c r="AQ16" s="94">
        <v>96.575411832708411</v>
      </c>
      <c r="AR16" s="94">
        <v>3.4245881672915859</v>
      </c>
      <c r="AS16" s="94">
        <v>50.414012363304764</v>
      </c>
      <c r="AT16" s="95" t="s">
        <v>94</v>
      </c>
      <c r="AU16" s="97" t="s">
        <v>94</v>
      </c>
      <c r="AV16" s="92" t="s">
        <v>93</v>
      </c>
      <c r="AW16" s="92" t="s">
        <v>93</v>
      </c>
      <c r="AX16" s="98">
        <v>76.047330000000002</v>
      </c>
      <c r="AZ16" s="70"/>
      <c r="BA16" s="68">
        <f t="shared" si="1"/>
        <v>3174.12381</v>
      </c>
      <c r="BB16" s="123">
        <f t="shared" si="0"/>
        <v>0</v>
      </c>
    </row>
    <row r="17" spans="1:54" x14ac:dyDescent="0.3">
      <c r="A17" s="89">
        <v>2003</v>
      </c>
      <c r="B17" s="90" t="s">
        <v>12</v>
      </c>
      <c r="C17" s="91">
        <v>759.79390000000001</v>
      </c>
      <c r="D17" s="91">
        <v>2120.0711000000001</v>
      </c>
      <c r="E17" s="92" t="s">
        <v>93</v>
      </c>
      <c r="F17" s="92" t="s">
        <v>94</v>
      </c>
      <c r="G17" s="92" t="s">
        <v>93</v>
      </c>
      <c r="H17" s="91">
        <v>2879.8650000000002</v>
      </c>
      <c r="I17" s="91">
        <v>1330.9811399999999</v>
      </c>
      <c r="J17" s="91">
        <v>4210.8461399999997</v>
      </c>
      <c r="K17" s="93">
        <v>889.5160064789452</v>
      </c>
      <c r="L17" s="94">
        <v>234.68073526886266</v>
      </c>
      <c r="M17" s="94">
        <v>654.83527121008262</v>
      </c>
      <c r="N17" s="94">
        <v>411.1057387591411</v>
      </c>
      <c r="O17" s="94">
        <v>1300.6217452380863</v>
      </c>
      <c r="P17" s="94">
        <v>33.940287181189085</v>
      </c>
      <c r="Q17" s="94">
        <v>7653.4395000000004</v>
      </c>
      <c r="R17" s="94">
        <v>484.65050000000002</v>
      </c>
      <c r="S17" s="94">
        <v>57.694710000000001</v>
      </c>
      <c r="T17" s="95" t="s">
        <v>94</v>
      </c>
      <c r="U17" s="95" t="s">
        <v>94</v>
      </c>
      <c r="V17" s="96">
        <v>8195.7847099999999</v>
      </c>
      <c r="W17" s="94">
        <v>2331.4483578872928</v>
      </c>
      <c r="X17" s="94">
        <v>2320.6636055759436</v>
      </c>
      <c r="Y17" s="94">
        <v>1510.0969028478844</v>
      </c>
      <c r="Z17" s="94">
        <v>11859.13874614594</v>
      </c>
      <c r="AA17" s="94">
        <v>12406.63085</v>
      </c>
      <c r="AB17" s="94">
        <v>1837.234681838853</v>
      </c>
      <c r="AC17" s="95" t="s">
        <v>94</v>
      </c>
      <c r="AD17" s="94">
        <v>32.914859350915684</v>
      </c>
      <c r="AE17" s="94">
        <v>2.4186574682713169</v>
      </c>
      <c r="AF17" s="95" t="s">
        <v>94</v>
      </c>
      <c r="AG17" s="97" t="s">
        <v>94</v>
      </c>
      <c r="AH17" s="95">
        <v>865</v>
      </c>
      <c r="AI17" s="95" t="s">
        <v>94</v>
      </c>
      <c r="AJ17" s="95" t="s">
        <v>94</v>
      </c>
      <c r="AK17" s="95" t="s">
        <v>94</v>
      </c>
      <c r="AL17" s="95" t="s">
        <v>94</v>
      </c>
      <c r="AM17" s="95" t="s">
        <v>94</v>
      </c>
      <c r="AN17" s="97" t="s">
        <v>94</v>
      </c>
      <c r="AO17" s="94">
        <v>512955.266</v>
      </c>
      <c r="AP17" s="94">
        <v>37693.1</v>
      </c>
      <c r="AQ17" s="94">
        <v>68.39159884383713</v>
      </c>
      <c r="AR17" s="94">
        <v>31.608401156162881</v>
      </c>
      <c r="AS17" s="94">
        <v>66.059712818810922</v>
      </c>
      <c r="AT17" s="95" t="s">
        <v>94</v>
      </c>
      <c r="AU17" s="97" t="s">
        <v>94</v>
      </c>
      <c r="AV17" s="92" t="s">
        <v>93</v>
      </c>
      <c r="AW17" s="92" t="s">
        <v>93</v>
      </c>
      <c r="AX17" s="98">
        <v>94.154499999999999</v>
      </c>
      <c r="AZ17" s="70"/>
      <c r="BA17" s="68">
        <f t="shared" si="1"/>
        <v>12406.63085</v>
      </c>
      <c r="BB17" s="123">
        <f t="shared" si="0"/>
        <v>0</v>
      </c>
    </row>
    <row r="18" spans="1:54" x14ac:dyDescent="0.3">
      <c r="A18" s="89">
        <v>2003</v>
      </c>
      <c r="B18" s="90" t="s">
        <v>13</v>
      </c>
      <c r="C18" s="91">
        <v>3540.7855399999999</v>
      </c>
      <c r="D18" s="91">
        <v>3621.2233799999999</v>
      </c>
      <c r="E18" s="92" t="s">
        <v>93</v>
      </c>
      <c r="F18" s="92" t="s">
        <v>94</v>
      </c>
      <c r="G18" s="92" t="s">
        <v>93</v>
      </c>
      <c r="H18" s="91">
        <v>7162.0089200000002</v>
      </c>
      <c r="I18" s="91">
        <v>50.449730000000002</v>
      </c>
      <c r="J18" s="91">
        <v>7212.4586500000005</v>
      </c>
      <c r="K18" s="93">
        <v>994.97690383911674</v>
      </c>
      <c r="L18" s="94">
        <v>491.90106757749123</v>
      </c>
      <c r="M18" s="94">
        <v>503.07583626162557</v>
      </c>
      <c r="N18" s="94">
        <v>7.0086922141000922</v>
      </c>
      <c r="O18" s="94">
        <v>1001.9855960532169</v>
      </c>
      <c r="P18" s="94">
        <v>46.920209924558165</v>
      </c>
      <c r="Q18" s="94">
        <v>7769.6279000000004</v>
      </c>
      <c r="R18" s="94">
        <v>327.1123</v>
      </c>
      <c r="S18" s="94">
        <v>62.553879999999999</v>
      </c>
      <c r="T18" s="95" t="s">
        <v>94</v>
      </c>
      <c r="U18" s="95" t="s">
        <v>94</v>
      </c>
      <c r="V18" s="96">
        <v>8159.2940800000006</v>
      </c>
      <c r="W18" s="94">
        <v>1250.400220923151</v>
      </c>
      <c r="X18" s="94">
        <v>2167.133278106443</v>
      </c>
      <c r="Y18" s="94">
        <v>426.23827269884288</v>
      </c>
      <c r="Z18" s="94">
        <v>2362.0390439149642</v>
      </c>
      <c r="AA18" s="94">
        <v>15371.75273</v>
      </c>
      <c r="AB18" s="94">
        <v>1120.1034203198133</v>
      </c>
      <c r="AC18" s="95" t="s">
        <v>94</v>
      </c>
      <c r="AD18" s="94">
        <v>25.662272797085823</v>
      </c>
      <c r="AE18" s="94">
        <v>2.3633763504575374</v>
      </c>
      <c r="AF18" s="95" t="s">
        <v>94</v>
      </c>
      <c r="AG18" s="97" t="s">
        <v>94</v>
      </c>
      <c r="AH18" s="95">
        <v>367.62</v>
      </c>
      <c r="AI18" s="95" t="s">
        <v>94</v>
      </c>
      <c r="AJ18" s="95" t="s">
        <v>94</v>
      </c>
      <c r="AK18" s="95" t="s">
        <v>94</v>
      </c>
      <c r="AL18" s="95" t="s">
        <v>94</v>
      </c>
      <c r="AM18" s="95" t="s">
        <v>94</v>
      </c>
      <c r="AN18" s="97" t="s">
        <v>94</v>
      </c>
      <c r="AO18" s="94">
        <v>650414.93400000001</v>
      </c>
      <c r="AP18" s="94">
        <v>59900.2</v>
      </c>
      <c r="AQ18" s="94">
        <v>99.300519663984488</v>
      </c>
      <c r="AR18" s="94">
        <v>0.69948033601551396</v>
      </c>
      <c r="AS18" s="94">
        <v>53.079790075441849</v>
      </c>
      <c r="AT18" s="95" t="s">
        <v>94</v>
      </c>
      <c r="AU18" s="97" t="s">
        <v>94</v>
      </c>
      <c r="AV18" s="92" t="s">
        <v>93</v>
      </c>
      <c r="AW18" s="92" t="s">
        <v>93</v>
      </c>
      <c r="AX18" s="98">
        <v>242.43107000000001</v>
      </c>
      <c r="AZ18" s="70"/>
      <c r="BA18" s="68">
        <f t="shared" si="1"/>
        <v>15371.75273</v>
      </c>
      <c r="BB18" s="123">
        <f t="shared" si="0"/>
        <v>0</v>
      </c>
    </row>
    <row r="19" spans="1:54" x14ac:dyDescent="0.3">
      <c r="A19" s="89">
        <v>2003</v>
      </c>
      <c r="B19" s="90" t="s">
        <v>14</v>
      </c>
      <c r="C19" s="91">
        <v>627.78971999999999</v>
      </c>
      <c r="D19" s="91">
        <v>1138.3642500000001</v>
      </c>
      <c r="E19" s="92" t="s">
        <v>93</v>
      </c>
      <c r="F19" s="92" t="s">
        <v>94</v>
      </c>
      <c r="G19" s="92" t="s">
        <v>93</v>
      </c>
      <c r="H19" s="91">
        <v>1766.1539700000001</v>
      </c>
      <c r="I19" s="91">
        <v>175.19255999999999</v>
      </c>
      <c r="J19" s="91">
        <v>1941.34653</v>
      </c>
      <c r="K19" s="93">
        <v>601.99293759554439</v>
      </c>
      <c r="L19" s="94">
        <v>213.98189747583803</v>
      </c>
      <c r="M19" s="94">
        <v>388.01104011970637</v>
      </c>
      <c r="N19" s="94">
        <v>59.714320286177355</v>
      </c>
      <c r="O19" s="94">
        <v>661.70725788172183</v>
      </c>
      <c r="P19" s="94">
        <v>43.231104854134124</v>
      </c>
      <c r="Q19" s="94">
        <v>2022.6571999999999</v>
      </c>
      <c r="R19" s="94">
        <v>487.84800000000001</v>
      </c>
      <c r="S19" s="94">
        <v>38.772640000000003</v>
      </c>
      <c r="T19" s="95" t="s">
        <v>94</v>
      </c>
      <c r="U19" s="95" t="s">
        <v>94</v>
      </c>
      <c r="V19" s="96">
        <v>2549.2778400000002</v>
      </c>
      <c r="W19" s="94">
        <v>1994.3780471776645</v>
      </c>
      <c r="X19" s="94">
        <v>1907.0121681019609</v>
      </c>
      <c r="Y19" s="94">
        <v>1402.7085310100924</v>
      </c>
      <c r="Z19" s="94"/>
      <c r="AA19" s="94">
        <v>4490.6243700000005</v>
      </c>
      <c r="AB19" s="94">
        <v>1066.1306452849747</v>
      </c>
      <c r="AC19" s="95" t="s">
        <v>94</v>
      </c>
      <c r="AD19" s="94">
        <v>18.888248305972315</v>
      </c>
      <c r="AE19" s="94">
        <v>2.6434014829727954</v>
      </c>
      <c r="AF19" s="95" t="s">
        <v>94</v>
      </c>
      <c r="AG19" s="97" t="s">
        <v>94</v>
      </c>
      <c r="AH19" s="95">
        <v>39.840000000000003</v>
      </c>
      <c r="AI19" s="95" t="s">
        <v>94</v>
      </c>
      <c r="AJ19" s="95" t="s">
        <v>94</v>
      </c>
      <c r="AK19" s="95" t="s">
        <v>94</v>
      </c>
      <c r="AL19" s="95" t="s">
        <v>94</v>
      </c>
      <c r="AM19" s="95" t="s">
        <v>94</v>
      </c>
      <c r="AN19" s="97" t="s">
        <v>94</v>
      </c>
      <c r="AO19" s="94">
        <v>169880.527</v>
      </c>
      <c r="AP19" s="94">
        <v>23774.7</v>
      </c>
      <c r="AQ19" s="94">
        <v>90.975719311688266</v>
      </c>
      <c r="AR19" s="94">
        <v>9.0242806883117357</v>
      </c>
      <c r="AS19" s="94">
        <v>56.768895145865869</v>
      </c>
      <c r="AT19" s="95" t="s">
        <v>94</v>
      </c>
      <c r="AU19" s="97" t="s">
        <v>94</v>
      </c>
      <c r="AV19" s="92" t="s">
        <v>93</v>
      </c>
      <c r="AW19" s="92" t="s">
        <v>93</v>
      </c>
      <c r="AX19" s="98">
        <v>166.36632999999998</v>
      </c>
      <c r="AZ19" s="70"/>
      <c r="BA19" s="68">
        <f t="shared" si="1"/>
        <v>4490.6243700000005</v>
      </c>
      <c r="BB19" s="123">
        <f t="shared" si="0"/>
        <v>0</v>
      </c>
    </row>
    <row r="20" spans="1:54" x14ac:dyDescent="0.3">
      <c r="A20" s="89">
        <v>2003</v>
      </c>
      <c r="B20" s="90" t="s">
        <v>15</v>
      </c>
      <c r="C20" s="91">
        <v>357.86910999999998</v>
      </c>
      <c r="D20" s="91">
        <v>565.46299999999997</v>
      </c>
      <c r="E20" s="92" t="s">
        <v>93</v>
      </c>
      <c r="F20" s="92" t="s">
        <v>94</v>
      </c>
      <c r="G20" s="92" t="s">
        <v>93</v>
      </c>
      <c r="H20" s="91">
        <v>923.33210999999994</v>
      </c>
      <c r="I20" s="91">
        <v>118.34399999999999</v>
      </c>
      <c r="J20" s="91">
        <v>1041.6761099999999</v>
      </c>
      <c r="K20" s="93">
        <v>955.35365376696097</v>
      </c>
      <c r="L20" s="94">
        <v>370.28016041685203</v>
      </c>
      <c r="M20" s="94">
        <v>585.07349335010895</v>
      </c>
      <c r="N20" s="94">
        <v>122.44821941846821</v>
      </c>
      <c r="O20" s="94">
        <v>1077.8018731854293</v>
      </c>
      <c r="P20" s="94">
        <v>38.299908552413136</v>
      </c>
      <c r="Q20" s="94">
        <v>1386.8589999999999</v>
      </c>
      <c r="R20" s="94">
        <v>262.71809999999999</v>
      </c>
      <c r="S20" s="94">
        <v>28.53425</v>
      </c>
      <c r="T20" s="95" t="s">
        <v>94</v>
      </c>
      <c r="U20" s="95" t="s">
        <v>94</v>
      </c>
      <c r="V20" s="96">
        <v>1678.1113499999999</v>
      </c>
      <c r="W20" s="94">
        <v>2460.7686679003914</v>
      </c>
      <c r="X20" s="94">
        <v>2635.0510723677207</v>
      </c>
      <c r="Y20" s="94">
        <v>1546.0735849722819</v>
      </c>
      <c r="Z20" s="94"/>
      <c r="AA20" s="94">
        <v>2719.7874599999996</v>
      </c>
      <c r="AB20" s="94">
        <v>1649.9279677365344</v>
      </c>
      <c r="AC20" s="95" t="s">
        <v>94</v>
      </c>
      <c r="AD20" s="94">
        <v>22.562050154711439</v>
      </c>
      <c r="AE20" s="94">
        <v>2.6173914172358352</v>
      </c>
      <c r="AF20" s="95" t="s">
        <v>94</v>
      </c>
      <c r="AG20" s="97" t="s">
        <v>94</v>
      </c>
      <c r="AH20" s="95">
        <v>53.65</v>
      </c>
      <c r="AI20" s="95" t="s">
        <v>94</v>
      </c>
      <c r="AJ20" s="95" t="s">
        <v>94</v>
      </c>
      <c r="AK20" s="95" t="s">
        <v>94</v>
      </c>
      <c r="AL20" s="95" t="s">
        <v>94</v>
      </c>
      <c r="AM20" s="95" t="s">
        <v>94</v>
      </c>
      <c r="AN20" s="97" t="s">
        <v>94</v>
      </c>
      <c r="AO20" s="94">
        <v>103912.141</v>
      </c>
      <c r="AP20" s="94">
        <v>12054.7</v>
      </c>
      <c r="AQ20" s="94">
        <v>88.639078993565477</v>
      </c>
      <c r="AR20" s="94">
        <v>11.360921006434525</v>
      </c>
      <c r="AS20" s="94">
        <v>61.700091447586871</v>
      </c>
      <c r="AT20" s="95" t="s">
        <v>94</v>
      </c>
      <c r="AU20" s="97" t="s">
        <v>94</v>
      </c>
      <c r="AV20" s="92" t="s">
        <v>93</v>
      </c>
      <c r="AW20" s="92" t="s">
        <v>93</v>
      </c>
      <c r="AX20" s="98">
        <v>39.728000000000002</v>
      </c>
      <c r="AZ20" s="70"/>
      <c r="BA20" s="68">
        <f t="shared" si="1"/>
        <v>2719.78746</v>
      </c>
      <c r="BB20" s="123">
        <f t="shared" si="0"/>
        <v>0</v>
      </c>
    </row>
    <row r="21" spans="1:54" x14ac:dyDescent="0.3">
      <c r="A21" s="89">
        <v>2003</v>
      </c>
      <c r="B21" s="90" t="s">
        <v>16</v>
      </c>
      <c r="C21" s="91">
        <v>150.99801000000002</v>
      </c>
      <c r="D21" s="91">
        <v>457.17129999999997</v>
      </c>
      <c r="E21" s="92" t="s">
        <v>93</v>
      </c>
      <c r="F21" s="92" t="s">
        <v>94</v>
      </c>
      <c r="G21" s="92" t="s">
        <v>93</v>
      </c>
      <c r="H21" s="91">
        <v>608.16931</v>
      </c>
      <c r="I21" s="91">
        <v>50.624600000000001</v>
      </c>
      <c r="J21" s="91">
        <v>658.79390999999998</v>
      </c>
      <c r="K21" s="93">
        <v>1196.1899957122234</v>
      </c>
      <c r="L21" s="94">
        <v>296.99346212398365</v>
      </c>
      <c r="M21" s="94">
        <v>899.19653358823973</v>
      </c>
      <c r="N21" s="94">
        <v>99.572009079072117</v>
      </c>
      <c r="O21" s="94">
        <v>1295.7620047912953</v>
      </c>
      <c r="P21" s="94">
        <v>37.404699957622952</v>
      </c>
      <c r="Q21" s="94">
        <v>930.58450000000005</v>
      </c>
      <c r="R21" s="94">
        <v>171.2587</v>
      </c>
      <c r="S21" s="94">
        <v>0.62259999999999993</v>
      </c>
      <c r="T21" s="95" t="s">
        <v>94</v>
      </c>
      <c r="U21" s="95" t="s">
        <v>94</v>
      </c>
      <c r="V21" s="96">
        <v>1102.4657999999999</v>
      </c>
      <c r="W21" s="94">
        <v>2383.3800295742858</v>
      </c>
      <c r="X21" s="94">
        <v>2657.3247552799003</v>
      </c>
      <c r="Y21" s="94">
        <v>1265.685948458713</v>
      </c>
      <c r="Z21" s="94"/>
      <c r="AA21" s="94">
        <v>1761.2597099999998</v>
      </c>
      <c r="AB21" s="94">
        <v>1813.8878521420495</v>
      </c>
      <c r="AC21" s="95" t="s">
        <v>94</v>
      </c>
      <c r="AD21" s="94">
        <v>20.681286371855993</v>
      </c>
      <c r="AE21" s="94">
        <v>3.7198062640537413</v>
      </c>
      <c r="AF21" s="95" t="s">
        <v>94</v>
      </c>
      <c r="AG21" s="97" t="s">
        <v>94</v>
      </c>
      <c r="AH21" s="95">
        <v>10.050000000000001</v>
      </c>
      <c r="AI21" s="95" t="s">
        <v>94</v>
      </c>
      <c r="AJ21" s="95" t="s">
        <v>94</v>
      </c>
      <c r="AK21" s="95" t="s">
        <v>94</v>
      </c>
      <c r="AL21" s="95" t="s">
        <v>94</v>
      </c>
      <c r="AM21" s="95" t="s">
        <v>94</v>
      </c>
      <c r="AN21" s="97" t="s">
        <v>94</v>
      </c>
      <c r="AO21" s="94">
        <v>47348.156999999999</v>
      </c>
      <c r="AP21" s="94">
        <v>8516.2000000000007</v>
      </c>
      <c r="AQ21" s="94">
        <v>92.315563451398631</v>
      </c>
      <c r="AR21" s="94">
        <v>7.6844365486013686</v>
      </c>
      <c r="AS21" s="94">
        <v>62.595300042377055</v>
      </c>
      <c r="AT21" s="95" t="s">
        <v>94</v>
      </c>
      <c r="AU21" s="97" t="s">
        <v>94</v>
      </c>
      <c r="AV21" s="92" t="s">
        <v>93</v>
      </c>
      <c r="AW21" s="92" t="s">
        <v>93</v>
      </c>
      <c r="AX21" s="98">
        <v>46.514499999999998</v>
      </c>
      <c r="AZ21" s="70"/>
      <c r="BA21" s="68">
        <f t="shared" si="1"/>
        <v>1761.25971</v>
      </c>
      <c r="BB21" s="123">
        <f t="shared" si="0"/>
        <v>0</v>
      </c>
    </row>
    <row r="22" spans="1:54" x14ac:dyDescent="0.3">
      <c r="A22" s="89">
        <v>2003</v>
      </c>
      <c r="B22" s="90" t="s">
        <v>17</v>
      </c>
      <c r="C22" s="91">
        <v>487.42983000000004</v>
      </c>
      <c r="D22" s="91">
        <v>923.14859999999999</v>
      </c>
      <c r="E22" s="92" t="s">
        <v>93</v>
      </c>
      <c r="F22" s="92" t="s">
        <v>94</v>
      </c>
      <c r="G22" s="92" t="s">
        <v>93</v>
      </c>
      <c r="H22" s="91">
        <v>1410.57843</v>
      </c>
      <c r="I22" s="91">
        <v>123.66969999999999</v>
      </c>
      <c r="J22" s="91">
        <v>1534.2481299999999</v>
      </c>
      <c r="K22" s="93">
        <v>1165.3416107504531</v>
      </c>
      <c r="L22" s="94">
        <v>402.68747284049959</v>
      </c>
      <c r="M22" s="94">
        <v>762.65413790995353</v>
      </c>
      <c r="N22" s="94">
        <v>102.1690423828651</v>
      </c>
      <c r="O22" s="94">
        <v>1267.5106531333183</v>
      </c>
      <c r="P22" s="94">
        <v>16.656041418313034</v>
      </c>
      <c r="Q22" s="94">
        <v>6987.8634000000002</v>
      </c>
      <c r="R22" s="94">
        <v>446.85909999999996</v>
      </c>
      <c r="S22" s="94">
        <v>242.39052999999996</v>
      </c>
      <c r="T22" s="95" t="s">
        <v>94</v>
      </c>
      <c r="U22" s="95" t="s">
        <v>94</v>
      </c>
      <c r="V22" s="96">
        <v>7677.1130299999995</v>
      </c>
      <c r="W22" s="94">
        <v>2585.0379887575909</v>
      </c>
      <c r="X22" s="94">
        <v>2483.5510925634885</v>
      </c>
      <c r="Y22" s="94">
        <v>2283.3766817747482</v>
      </c>
      <c r="Z22" s="94">
        <v>10852.011550859597</v>
      </c>
      <c r="AA22" s="94">
        <v>9211.3611600000004</v>
      </c>
      <c r="AB22" s="94">
        <v>2203.5336394700053</v>
      </c>
      <c r="AC22" s="95" t="s">
        <v>94</v>
      </c>
      <c r="AD22" s="94">
        <v>26.474525727654463</v>
      </c>
      <c r="AE22" s="94">
        <v>1.7768335936087054</v>
      </c>
      <c r="AF22" s="95" t="s">
        <v>94</v>
      </c>
      <c r="AG22" s="97" t="s">
        <v>94</v>
      </c>
      <c r="AH22" s="95">
        <v>2107.3000000000002</v>
      </c>
      <c r="AI22" s="95" t="s">
        <v>94</v>
      </c>
      <c r="AJ22" s="95" t="s">
        <v>94</v>
      </c>
      <c r="AK22" s="95" t="s">
        <v>94</v>
      </c>
      <c r="AL22" s="95" t="s">
        <v>94</v>
      </c>
      <c r="AM22" s="95" t="s">
        <v>94</v>
      </c>
      <c r="AN22" s="97" t="s">
        <v>94</v>
      </c>
      <c r="AO22" s="94">
        <v>518414.397</v>
      </c>
      <c r="AP22" s="94">
        <v>34793.300000000003</v>
      </c>
      <c r="AQ22" s="94">
        <v>91.939393792841059</v>
      </c>
      <c r="AR22" s="94">
        <v>8.0606062071589424</v>
      </c>
      <c r="AS22" s="94">
        <v>83.343958581686962</v>
      </c>
      <c r="AT22" s="95" t="s">
        <v>94</v>
      </c>
      <c r="AU22" s="97" t="s">
        <v>94</v>
      </c>
      <c r="AV22" s="92" t="s">
        <v>93</v>
      </c>
      <c r="AW22" s="92" t="s">
        <v>93</v>
      </c>
      <c r="AX22" s="98">
        <v>88.095100000000002</v>
      </c>
      <c r="AZ22" s="70"/>
      <c r="BA22" s="68">
        <f t="shared" si="1"/>
        <v>9211.3611600000004</v>
      </c>
      <c r="BB22" s="123">
        <f t="shared" si="0"/>
        <v>0</v>
      </c>
    </row>
    <row r="23" spans="1:54" x14ac:dyDescent="0.3">
      <c r="A23" s="89">
        <v>2003</v>
      </c>
      <c r="B23" s="90" t="s">
        <v>18</v>
      </c>
      <c r="C23" s="91">
        <v>836.01</v>
      </c>
      <c r="D23" s="91">
        <v>1269.7434900000001</v>
      </c>
      <c r="E23" s="92" t="s">
        <v>93</v>
      </c>
      <c r="F23" s="92" t="s">
        <v>94</v>
      </c>
      <c r="G23" s="92" t="s">
        <v>93</v>
      </c>
      <c r="H23" s="91">
        <v>2105.7534900000001</v>
      </c>
      <c r="I23" s="91">
        <v>129.60977</v>
      </c>
      <c r="J23" s="91">
        <v>2235.3632600000001</v>
      </c>
      <c r="K23" s="93">
        <v>754.35830482365805</v>
      </c>
      <c r="L23" s="94">
        <v>299.48951261888982</v>
      </c>
      <c r="M23" s="94">
        <v>454.86879220476811</v>
      </c>
      <c r="N23" s="94">
        <v>46.430983897257704</v>
      </c>
      <c r="O23" s="94">
        <v>800.78928872091569</v>
      </c>
      <c r="P23" s="94">
        <v>58.227955104722085</v>
      </c>
      <c r="Q23" s="94">
        <v>1056.3667</v>
      </c>
      <c r="R23" s="94">
        <v>371.47199999999998</v>
      </c>
      <c r="S23" s="94">
        <v>175.78440999999998</v>
      </c>
      <c r="T23" s="95" t="s">
        <v>94</v>
      </c>
      <c r="U23" s="95" t="s">
        <v>94</v>
      </c>
      <c r="V23" s="96">
        <v>1603.62311</v>
      </c>
      <c r="W23" s="94">
        <v>1734.5954760117427</v>
      </c>
      <c r="X23" s="94">
        <v>1705.5916235438481</v>
      </c>
      <c r="Y23" s="94">
        <v>1199.5969825359098</v>
      </c>
      <c r="Z23" s="94">
        <v>7082.3694601128109</v>
      </c>
      <c r="AA23" s="94">
        <v>3838.9863700000001</v>
      </c>
      <c r="AB23" s="94">
        <v>1033.1120086847382</v>
      </c>
      <c r="AC23" s="95" t="s">
        <v>94</v>
      </c>
      <c r="AD23" s="94">
        <v>13.685689224308495</v>
      </c>
      <c r="AE23" s="94">
        <v>3.0571172586293436</v>
      </c>
      <c r="AF23" s="95" t="s">
        <v>94</v>
      </c>
      <c r="AG23" s="97" t="s">
        <v>94</v>
      </c>
      <c r="AH23" s="95">
        <v>10.54</v>
      </c>
      <c r="AI23" s="95" t="s">
        <v>94</v>
      </c>
      <c r="AJ23" s="95" t="s">
        <v>94</v>
      </c>
      <c r="AK23" s="95" t="s">
        <v>94</v>
      </c>
      <c r="AL23" s="95" t="s">
        <v>94</v>
      </c>
      <c r="AM23" s="95" t="s">
        <v>94</v>
      </c>
      <c r="AN23" s="97" t="s">
        <v>94</v>
      </c>
      <c r="AO23" s="94">
        <v>125575.372</v>
      </c>
      <c r="AP23" s="94">
        <v>28051.1</v>
      </c>
      <c r="AQ23" s="94">
        <v>94.201847533272954</v>
      </c>
      <c r="AR23" s="94">
        <v>5.7981524667270401</v>
      </c>
      <c r="AS23" s="94">
        <v>41.772044895277915</v>
      </c>
      <c r="AT23" s="95" t="s">
        <v>94</v>
      </c>
      <c r="AU23" s="97" t="s">
        <v>94</v>
      </c>
      <c r="AV23" s="92" t="s">
        <v>93</v>
      </c>
      <c r="AW23" s="92" t="s">
        <v>93</v>
      </c>
      <c r="AX23" s="98">
        <v>65.790279999999996</v>
      </c>
      <c r="AZ23" s="70"/>
      <c r="BA23" s="68">
        <f t="shared" si="1"/>
        <v>3838.9863700000005</v>
      </c>
      <c r="BB23" s="123">
        <f t="shared" si="0"/>
        <v>0</v>
      </c>
    </row>
    <row r="24" spans="1:54" x14ac:dyDescent="0.3">
      <c r="A24" s="89">
        <v>2003</v>
      </c>
      <c r="B24" s="90" t="s">
        <v>19</v>
      </c>
      <c r="C24" s="91">
        <v>963.11033999999995</v>
      </c>
      <c r="D24" s="91">
        <v>1151.6491000000001</v>
      </c>
      <c r="E24" s="92" t="s">
        <v>93</v>
      </c>
      <c r="F24" s="92" t="s">
        <v>94</v>
      </c>
      <c r="G24" s="92" t="s">
        <v>93</v>
      </c>
      <c r="H24" s="91">
        <v>2114.7594399999998</v>
      </c>
      <c r="I24" s="91">
        <v>345.62890000000004</v>
      </c>
      <c r="J24" s="91">
        <v>2460.38834</v>
      </c>
      <c r="K24" s="93">
        <v>557.43085555468576</v>
      </c>
      <c r="L24" s="94">
        <v>253.86689883732794</v>
      </c>
      <c r="M24" s="94">
        <v>303.56395671735783</v>
      </c>
      <c r="N24" s="94">
        <v>91.1045529752665</v>
      </c>
      <c r="O24" s="94">
        <v>648.53540852995218</v>
      </c>
      <c r="P24" s="94">
        <v>38.937712634504898</v>
      </c>
      <c r="Q24" s="94">
        <v>3421.9715000000001</v>
      </c>
      <c r="R24" s="94">
        <v>344.0763</v>
      </c>
      <c r="S24" s="94">
        <v>92.343710000000002</v>
      </c>
      <c r="T24" s="95" t="s">
        <v>94</v>
      </c>
      <c r="U24" s="95" t="s">
        <v>94</v>
      </c>
      <c r="V24" s="96">
        <v>3858.3915100000004</v>
      </c>
      <c r="W24" s="94">
        <v>2360.743142577966</v>
      </c>
      <c r="X24" s="94">
        <v>2407.5417471356559</v>
      </c>
      <c r="Y24" s="94">
        <v>1186.6009352756166</v>
      </c>
      <c r="Z24" s="94">
        <v>6679.4726943942142</v>
      </c>
      <c r="AA24" s="94">
        <v>6318.7798500000008</v>
      </c>
      <c r="AB24" s="94">
        <v>1164.0744152988914</v>
      </c>
      <c r="AC24" s="95" t="s">
        <v>94</v>
      </c>
      <c r="AD24" s="94">
        <v>23.301569656382984</v>
      </c>
      <c r="AE24" s="94">
        <v>2.5822213923372508</v>
      </c>
      <c r="AF24" s="95" t="s">
        <v>94</v>
      </c>
      <c r="AG24" s="97" t="s">
        <v>94</v>
      </c>
      <c r="AH24" s="95">
        <v>235.75</v>
      </c>
      <c r="AI24" s="95" t="s">
        <v>94</v>
      </c>
      <c r="AJ24" s="95" t="s">
        <v>94</v>
      </c>
      <c r="AK24" s="95" t="s">
        <v>94</v>
      </c>
      <c r="AL24" s="95" t="s">
        <v>94</v>
      </c>
      <c r="AM24" s="95" t="s">
        <v>94</v>
      </c>
      <c r="AN24" s="97" t="s">
        <v>94</v>
      </c>
      <c r="AO24" s="94">
        <v>244703.25700000001</v>
      </c>
      <c r="AP24" s="94">
        <v>27117.4</v>
      </c>
      <c r="AQ24" s="94">
        <v>85.952262316443907</v>
      </c>
      <c r="AR24" s="94">
        <v>14.047737683556086</v>
      </c>
      <c r="AS24" s="94">
        <v>61.062287365495095</v>
      </c>
      <c r="AT24" s="95" t="s">
        <v>94</v>
      </c>
      <c r="AU24" s="97" t="s">
        <v>94</v>
      </c>
      <c r="AV24" s="92" t="s">
        <v>93</v>
      </c>
      <c r="AW24" s="92" t="s">
        <v>93</v>
      </c>
      <c r="AX24" s="98">
        <v>70.643000000000001</v>
      </c>
      <c r="AZ24" s="70"/>
      <c r="BA24" s="68">
        <f t="shared" si="1"/>
        <v>6318.7798499999999</v>
      </c>
      <c r="BB24" s="123">
        <f t="shared" si="0"/>
        <v>0</v>
      </c>
    </row>
    <row r="25" spans="1:54" x14ac:dyDescent="0.3">
      <c r="A25" s="89">
        <v>2003</v>
      </c>
      <c r="B25" s="90" t="s">
        <v>20</v>
      </c>
      <c r="C25" s="91">
        <v>259.71136000000001</v>
      </c>
      <c r="D25" s="91">
        <v>615.29246000000001</v>
      </c>
      <c r="E25" s="92" t="s">
        <v>93</v>
      </c>
      <c r="F25" s="92" t="s">
        <v>94</v>
      </c>
      <c r="G25" s="92" t="s">
        <v>93</v>
      </c>
      <c r="H25" s="91">
        <v>875.00382000000002</v>
      </c>
      <c r="I25" s="91">
        <v>47.914739999999995</v>
      </c>
      <c r="J25" s="91">
        <v>922.91856000000007</v>
      </c>
      <c r="K25" s="93">
        <v>1119.3443868641991</v>
      </c>
      <c r="L25" s="94">
        <v>332.23449586867781</v>
      </c>
      <c r="M25" s="94">
        <v>787.10989099552125</v>
      </c>
      <c r="N25" s="94">
        <v>61.294698424353754</v>
      </c>
      <c r="O25" s="94">
        <v>1180.6390852885529</v>
      </c>
      <c r="P25" s="94">
        <v>37.156349579022276</v>
      </c>
      <c r="Q25" s="94">
        <v>1425.0966000000001</v>
      </c>
      <c r="R25" s="94">
        <v>131.3355</v>
      </c>
      <c r="S25" s="94">
        <v>4.5277899999999995</v>
      </c>
      <c r="T25" s="95" t="s">
        <v>94</v>
      </c>
      <c r="U25" s="95" t="s">
        <v>94</v>
      </c>
      <c r="V25" s="96">
        <v>1560.9598900000001</v>
      </c>
      <c r="W25" s="94">
        <v>1826.0065695812946</v>
      </c>
      <c r="X25" s="94">
        <v>1654.9145889703066</v>
      </c>
      <c r="Y25" s="94">
        <v>1238.2198212467474</v>
      </c>
      <c r="Z25" s="94"/>
      <c r="AA25" s="94">
        <v>2483.8784500000002</v>
      </c>
      <c r="AB25" s="94">
        <v>1517.743590213619</v>
      </c>
      <c r="AC25" s="95" t="s">
        <v>94</v>
      </c>
      <c r="AD25" s="94">
        <v>17.593449944043861</v>
      </c>
      <c r="AE25" s="94">
        <v>1.9221674681210068</v>
      </c>
      <c r="AF25" s="95" t="s">
        <v>94</v>
      </c>
      <c r="AG25" s="97" t="s">
        <v>94</v>
      </c>
      <c r="AH25" s="95">
        <v>94.06</v>
      </c>
      <c r="AI25" s="95" t="s">
        <v>94</v>
      </c>
      <c r="AJ25" s="95" t="s">
        <v>94</v>
      </c>
      <c r="AK25" s="95" t="s">
        <v>94</v>
      </c>
      <c r="AL25" s="95" t="s">
        <v>94</v>
      </c>
      <c r="AM25" s="95" t="s">
        <v>94</v>
      </c>
      <c r="AN25" s="97" t="s">
        <v>94</v>
      </c>
      <c r="AO25" s="94">
        <v>129222.791</v>
      </c>
      <c r="AP25" s="94">
        <v>14118.2</v>
      </c>
      <c r="AQ25" s="94">
        <v>94.808345819808835</v>
      </c>
      <c r="AR25" s="94">
        <v>5.1916541801911524</v>
      </c>
      <c r="AS25" s="94">
        <v>62.843650420977724</v>
      </c>
      <c r="AT25" s="95" t="s">
        <v>94</v>
      </c>
      <c r="AU25" s="97" t="s">
        <v>94</v>
      </c>
      <c r="AV25" s="92" t="s">
        <v>93</v>
      </c>
      <c r="AW25" s="92" t="s">
        <v>93</v>
      </c>
      <c r="AX25" s="98">
        <v>89.75806</v>
      </c>
      <c r="AZ25" s="70"/>
      <c r="BA25" s="68">
        <f t="shared" si="1"/>
        <v>2483.8784500000002</v>
      </c>
      <c r="BB25" s="123">
        <f t="shared" si="0"/>
        <v>0</v>
      </c>
    </row>
    <row r="26" spans="1:54" x14ac:dyDescent="0.3">
      <c r="A26" s="89">
        <v>2003</v>
      </c>
      <c r="B26" s="90" t="s">
        <v>21</v>
      </c>
      <c r="C26" s="91">
        <v>159.98693</v>
      </c>
      <c r="D26" s="91">
        <v>505.04140000000001</v>
      </c>
      <c r="E26" s="92" t="s">
        <v>93</v>
      </c>
      <c r="F26" s="92" t="s">
        <v>94</v>
      </c>
      <c r="G26" s="92" t="s">
        <v>93</v>
      </c>
      <c r="H26" s="91">
        <v>665.02832999999998</v>
      </c>
      <c r="I26" s="91">
        <v>72.628500000000003</v>
      </c>
      <c r="J26" s="91">
        <v>737.65683000000001</v>
      </c>
      <c r="K26" s="93">
        <v>1420.4695466438832</v>
      </c>
      <c r="L26" s="94">
        <v>341.72463288300315</v>
      </c>
      <c r="M26" s="94">
        <v>1078.7449137608801</v>
      </c>
      <c r="N26" s="94">
        <v>155.1310941421477</v>
      </c>
      <c r="O26" s="94">
        <v>1575.6006407860309</v>
      </c>
      <c r="P26" s="94">
        <v>37.028821519083429</v>
      </c>
      <c r="Q26" s="94">
        <v>1108.7727</v>
      </c>
      <c r="R26" s="94">
        <v>145.6858</v>
      </c>
      <c r="S26" s="95">
        <v>0</v>
      </c>
      <c r="T26" s="95" t="s">
        <v>94</v>
      </c>
      <c r="U26" s="95" t="s">
        <v>94</v>
      </c>
      <c r="V26" s="96">
        <v>1254.4585</v>
      </c>
      <c r="W26" s="94">
        <v>2139.0095265377249</v>
      </c>
      <c r="X26" s="94">
        <v>2155.4008817766162</v>
      </c>
      <c r="Y26" s="94">
        <v>1687.9560648368069</v>
      </c>
      <c r="Z26" s="94"/>
      <c r="AA26" s="94">
        <v>1992.1153300000001</v>
      </c>
      <c r="AB26" s="94">
        <v>1888.9019496663325</v>
      </c>
      <c r="AC26" s="95" t="s">
        <v>94</v>
      </c>
      <c r="AD26" s="94">
        <v>24.34218003861287</v>
      </c>
      <c r="AE26" s="94">
        <v>1.9771578344090206</v>
      </c>
      <c r="AF26" s="95" t="s">
        <v>94</v>
      </c>
      <c r="AG26" s="97" t="s">
        <v>94</v>
      </c>
      <c r="AH26" s="95">
        <v>27.81</v>
      </c>
      <c r="AI26" s="95" t="s">
        <v>94</v>
      </c>
      <c r="AJ26" s="95" t="s">
        <v>94</v>
      </c>
      <c r="AK26" s="95" t="s">
        <v>94</v>
      </c>
      <c r="AL26" s="95" t="s">
        <v>94</v>
      </c>
      <c r="AM26" s="95" t="s">
        <v>94</v>
      </c>
      <c r="AN26" s="97" t="s">
        <v>94</v>
      </c>
      <c r="AO26" s="94">
        <v>100756.515</v>
      </c>
      <c r="AP26" s="94">
        <v>8183.8</v>
      </c>
      <c r="AQ26" s="94">
        <v>90.154161522506342</v>
      </c>
      <c r="AR26" s="94">
        <v>9.8458384774936611</v>
      </c>
      <c r="AS26" s="94">
        <v>62.971178480916556</v>
      </c>
      <c r="AT26" s="95" t="s">
        <v>94</v>
      </c>
      <c r="AU26" s="97" t="s">
        <v>94</v>
      </c>
      <c r="AV26" s="92" t="s">
        <v>93</v>
      </c>
      <c r="AW26" s="92" t="s">
        <v>93</v>
      </c>
      <c r="AX26" s="98">
        <v>52.571800000000003</v>
      </c>
      <c r="AZ26" s="70"/>
      <c r="BA26" s="68">
        <f t="shared" si="1"/>
        <v>1992.1153299999999</v>
      </c>
      <c r="BB26" s="123">
        <f t="shared" si="0"/>
        <v>0</v>
      </c>
    </row>
    <row r="27" spans="1:54" x14ac:dyDescent="0.3">
      <c r="A27" s="89">
        <v>2003</v>
      </c>
      <c r="B27" s="90" t="s">
        <v>22</v>
      </c>
      <c r="C27" s="91">
        <v>426.71232000000003</v>
      </c>
      <c r="D27" s="91">
        <v>671.56830000000002</v>
      </c>
      <c r="E27" s="92" t="s">
        <v>93</v>
      </c>
      <c r="F27" s="92" t="s">
        <v>94</v>
      </c>
      <c r="G27" s="92" t="s">
        <v>93</v>
      </c>
      <c r="H27" s="91">
        <v>1098.28062</v>
      </c>
      <c r="I27" s="91">
        <v>53.799599999999998</v>
      </c>
      <c r="J27" s="91">
        <v>1152.0802200000001</v>
      </c>
      <c r="K27" s="93">
        <v>794.78601620862366</v>
      </c>
      <c r="L27" s="94">
        <v>308.79629368306558</v>
      </c>
      <c r="M27" s="94">
        <v>485.98972252555808</v>
      </c>
      <c r="N27" s="94">
        <v>38.932827347547537</v>
      </c>
      <c r="O27" s="94">
        <v>833.71884355617135</v>
      </c>
      <c r="P27" s="94">
        <v>35.191942735259438</v>
      </c>
      <c r="Q27" s="94">
        <v>1789.3141000000001</v>
      </c>
      <c r="R27" s="94">
        <v>261.42288000000002</v>
      </c>
      <c r="S27" s="94">
        <v>70.887320000000003</v>
      </c>
      <c r="T27" s="95" t="s">
        <v>94</v>
      </c>
      <c r="U27" s="95" t="s">
        <v>94</v>
      </c>
      <c r="V27" s="96">
        <v>2121.6242999999999</v>
      </c>
      <c r="W27" s="94">
        <v>1995.5982775746081</v>
      </c>
      <c r="X27" s="94">
        <v>1934.2932474855359</v>
      </c>
      <c r="Y27" s="94">
        <v>1124.4430106971884</v>
      </c>
      <c r="Z27" s="94">
        <v>12772.490090090092</v>
      </c>
      <c r="AA27" s="94">
        <v>3273.7045200000002</v>
      </c>
      <c r="AB27" s="94">
        <v>1338.9335253980662</v>
      </c>
      <c r="AC27" s="95" t="s">
        <v>94</v>
      </c>
      <c r="AD27" s="94">
        <v>18.875032547090942</v>
      </c>
      <c r="AE27" s="94">
        <v>2.4174956050260863</v>
      </c>
      <c r="AF27" s="95" t="s">
        <v>94</v>
      </c>
      <c r="AG27" s="97" t="s">
        <v>94</v>
      </c>
      <c r="AH27" s="95">
        <v>49.28</v>
      </c>
      <c r="AI27" s="95" t="s">
        <v>94</v>
      </c>
      <c r="AJ27" s="95" t="s">
        <v>94</v>
      </c>
      <c r="AK27" s="95" t="s">
        <v>94</v>
      </c>
      <c r="AL27" s="95" t="s">
        <v>94</v>
      </c>
      <c r="AM27" s="95" t="s">
        <v>94</v>
      </c>
      <c r="AN27" s="97" t="s">
        <v>94</v>
      </c>
      <c r="AO27" s="94">
        <v>135417.18599999999</v>
      </c>
      <c r="AP27" s="94">
        <v>17344.099999999999</v>
      </c>
      <c r="AQ27" s="94">
        <v>95.330221015338665</v>
      </c>
      <c r="AR27" s="94">
        <v>4.6697789846613285</v>
      </c>
      <c r="AS27" s="94">
        <v>64.808057264740555</v>
      </c>
      <c r="AT27" s="95" t="s">
        <v>94</v>
      </c>
      <c r="AU27" s="97" t="s">
        <v>94</v>
      </c>
      <c r="AV27" s="92" t="s">
        <v>93</v>
      </c>
      <c r="AW27" s="92" t="s">
        <v>93</v>
      </c>
      <c r="AX27" s="98">
        <v>47.049199999999999</v>
      </c>
      <c r="AZ27" s="70"/>
      <c r="BA27" s="68">
        <f t="shared" si="1"/>
        <v>3273.7045200000002</v>
      </c>
      <c r="BB27" s="123">
        <f t="shared" si="0"/>
        <v>0</v>
      </c>
    </row>
    <row r="28" spans="1:54" x14ac:dyDescent="0.3">
      <c r="A28" s="89">
        <v>2003</v>
      </c>
      <c r="B28" s="90" t="s">
        <v>23</v>
      </c>
      <c r="C28" s="91">
        <v>510.09481</v>
      </c>
      <c r="D28" s="91">
        <v>743.97080000000005</v>
      </c>
      <c r="E28" s="92" t="s">
        <v>93</v>
      </c>
      <c r="F28" s="92" t="s">
        <v>94</v>
      </c>
      <c r="G28" s="92" t="s">
        <v>93</v>
      </c>
      <c r="H28" s="91">
        <v>1254.0656100000001</v>
      </c>
      <c r="I28" s="91">
        <v>286.30650000000003</v>
      </c>
      <c r="J28" s="91">
        <v>1540.3721100000002</v>
      </c>
      <c r="K28" s="93">
        <v>1145.5834405168196</v>
      </c>
      <c r="L28" s="94">
        <v>465.9693741458816</v>
      </c>
      <c r="M28" s="94">
        <v>679.61406637093773</v>
      </c>
      <c r="N28" s="94">
        <v>261.5397334054386</v>
      </c>
      <c r="O28" s="94">
        <v>1407.123173922258</v>
      </c>
      <c r="P28" s="94">
        <v>30.904839109501985</v>
      </c>
      <c r="Q28" s="94">
        <v>2935.0842000000002</v>
      </c>
      <c r="R28" s="94">
        <v>453.96050000000002</v>
      </c>
      <c r="S28" s="94">
        <v>54.82564</v>
      </c>
      <c r="T28" s="95" t="s">
        <v>94</v>
      </c>
      <c r="U28" s="95" t="s">
        <v>94</v>
      </c>
      <c r="V28" s="96">
        <v>3443.8703400000004</v>
      </c>
      <c r="W28" s="94">
        <v>2238.5368751734704</v>
      </c>
      <c r="X28" s="94">
        <v>2533.0510090919684</v>
      </c>
      <c r="Y28" s="94">
        <v>1528.213820429351</v>
      </c>
      <c r="Z28" s="94">
        <v>13368.846622774934</v>
      </c>
      <c r="AA28" s="94">
        <v>4984.2424500000006</v>
      </c>
      <c r="AB28" s="94">
        <v>1892.8871124735724</v>
      </c>
      <c r="AC28" s="95" t="s">
        <v>94</v>
      </c>
      <c r="AD28" s="94">
        <v>20.537316640021096</v>
      </c>
      <c r="AE28" s="94">
        <v>3.1104327520424904</v>
      </c>
      <c r="AF28" s="95" t="s">
        <v>94</v>
      </c>
      <c r="AG28" s="97" t="s">
        <v>94</v>
      </c>
      <c r="AH28" s="95">
        <v>44.27</v>
      </c>
      <c r="AI28" s="95" t="s">
        <v>94</v>
      </c>
      <c r="AJ28" s="95" t="s">
        <v>94</v>
      </c>
      <c r="AK28" s="95" t="s">
        <v>94</v>
      </c>
      <c r="AL28" s="95" t="s">
        <v>94</v>
      </c>
      <c r="AM28" s="95" t="s">
        <v>94</v>
      </c>
      <c r="AN28" s="97" t="s">
        <v>94</v>
      </c>
      <c r="AO28" s="94">
        <v>160242.73300000001</v>
      </c>
      <c r="AP28" s="94">
        <v>24269.200000000001</v>
      </c>
      <c r="AQ28" s="94">
        <v>81.413159966912147</v>
      </c>
      <c r="AR28" s="94">
        <v>18.586840033087849</v>
      </c>
      <c r="AS28" s="94">
        <v>69.095160890498008</v>
      </c>
      <c r="AT28" s="95" t="s">
        <v>94</v>
      </c>
      <c r="AU28" s="97" t="s">
        <v>94</v>
      </c>
      <c r="AV28" s="92" t="s">
        <v>93</v>
      </c>
      <c r="AW28" s="92" t="s">
        <v>93</v>
      </c>
      <c r="AX28" s="98">
        <v>139.03210000000001</v>
      </c>
      <c r="AZ28" s="70"/>
      <c r="BA28" s="68">
        <f t="shared" si="1"/>
        <v>4984.2424500000006</v>
      </c>
      <c r="BB28" s="123">
        <f t="shared" si="0"/>
        <v>0</v>
      </c>
    </row>
    <row r="29" spans="1:54" x14ac:dyDescent="0.3">
      <c r="A29" s="89">
        <v>2003</v>
      </c>
      <c r="B29" s="90" t="s">
        <v>24</v>
      </c>
      <c r="C29" s="91">
        <v>274.27466999999996</v>
      </c>
      <c r="D29" s="91">
        <v>940.64369999999997</v>
      </c>
      <c r="E29" s="92" t="s">
        <v>93</v>
      </c>
      <c r="F29" s="92" t="s">
        <v>94</v>
      </c>
      <c r="G29" s="92" t="s">
        <v>93</v>
      </c>
      <c r="H29" s="91">
        <v>1214.9183699999999</v>
      </c>
      <c r="I29" s="91">
        <v>436.68374999999997</v>
      </c>
      <c r="J29" s="91">
        <v>1651.6021199999998</v>
      </c>
      <c r="K29" s="93">
        <v>1395.2983555045632</v>
      </c>
      <c r="L29" s="94">
        <v>314.99646845207945</v>
      </c>
      <c r="M29" s="94">
        <v>1080.3018870524838</v>
      </c>
      <c r="N29" s="94">
        <v>501.51856560582411</v>
      </c>
      <c r="O29" s="94">
        <v>1896.8169211103873</v>
      </c>
      <c r="P29" s="94">
        <v>31.655943287143213</v>
      </c>
      <c r="Q29" s="94">
        <v>3172.7136</v>
      </c>
      <c r="R29" s="94">
        <v>333.51900000000001</v>
      </c>
      <c r="S29" s="94">
        <v>59.517690000000002</v>
      </c>
      <c r="T29" s="95" t="s">
        <v>94</v>
      </c>
      <c r="U29" s="95" t="s">
        <v>94</v>
      </c>
      <c r="V29" s="96">
        <v>3565.7502900000004</v>
      </c>
      <c r="W29" s="94">
        <v>2306.7285956046171</v>
      </c>
      <c r="X29" s="94">
        <v>2734.1433378863417</v>
      </c>
      <c r="Y29" s="94">
        <v>1629.1232543485587</v>
      </c>
      <c r="Z29" s="94"/>
      <c r="AA29" s="94">
        <v>5217.3524100000004</v>
      </c>
      <c r="AB29" s="94">
        <v>2159.0292225164462</v>
      </c>
      <c r="AC29" s="95" t="s">
        <v>94</v>
      </c>
      <c r="AD29" s="94">
        <v>20.236100634541394</v>
      </c>
      <c r="AE29" s="94">
        <v>2.4230469309608917</v>
      </c>
      <c r="AF29" s="95" t="s">
        <v>94</v>
      </c>
      <c r="AG29" s="97" t="s">
        <v>94</v>
      </c>
      <c r="AH29" s="95">
        <v>351.91</v>
      </c>
      <c r="AI29" s="95" t="s">
        <v>94</v>
      </c>
      <c r="AJ29" s="95" t="s">
        <v>94</v>
      </c>
      <c r="AK29" s="95" t="s">
        <v>94</v>
      </c>
      <c r="AL29" s="95" t="s">
        <v>94</v>
      </c>
      <c r="AM29" s="95" t="s">
        <v>94</v>
      </c>
      <c r="AN29" s="97" t="s">
        <v>94</v>
      </c>
      <c r="AO29" s="94">
        <v>215321.97099999999</v>
      </c>
      <c r="AP29" s="94">
        <v>25782.400000000001</v>
      </c>
      <c r="AQ29" s="94">
        <v>73.559990949878411</v>
      </c>
      <c r="AR29" s="94">
        <v>26.440009050121589</v>
      </c>
      <c r="AS29" s="94">
        <v>68.344056712856784</v>
      </c>
      <c r="AT29" s="95" t="s">
        <v>94</v>
      </c>
      <c r="AU29" s="97" t="s">
        <v>94</v>
      </c>
      <c r="AV29" s="92" t="s">
        <v>93</v>
      </c>
      <c r="AW29" s="92" t="s">
        <v>93</v>
      </c>
      <c r="AX29" s="98">
        <v>125.6437</v>
      </c>
      <c r="AZ29" s="70"/>
      <c r="BA29" s="68">
        <f t="shared" si="1"/>
        <v>5217.3524099999995</v>
      </c>
      <c r="BB29" s="123">
        <f t="shared" si="0"/>
        <v>0</v>
      </c>
    </row>
    <row r="30" spans="1:54" x14ac:dyDescent="0.3">
      <c r="A30" s="89">
        <v>2003</v>
      </c>
      <c r="B30" s="90" t="s">
        <v>25</v>
      </c>
      <c r="C30" s="91">
        <v>442.14265</v>
      </c>
      <c r="D30" s="91">
        <v>794.49365999999998</v>
      </c>
      <c r="E30" s="92" t="s">
        <v>93</v>
      </c>
      <c r="F30" s="92" t="s">
        <v>94</v>
      </c>
      <c r="G30" s="92" t="s">
        <v>93</v>
      </c>
      <c r="H30" s="91">
        <v>1236.6363099999999</v>
      </c>
      <c r="I30" s="91">
        <v>1352.63661</v>
      </c>
      <c r="J30" s="91">
        <v>2589.2729199999999</v>
      </c>
      <c r="K30" s="93">
        <v>928.83588719399302</v>
      </c>
      <c r="L30" s="94">
        <v>332.092756179101</v>
      </c>
      <c r="M30" s="94">
        <v>596.74313101489201</v>
      </c>
      <c r="N30" s="94">
        <v>1015.9635581947495</v>
      </c>
      <c r="O30" s="94">
        <v>1944.7994453887422</v>
      </c>
      <c r="P30" s="94">
        <v>55.426116784090119</v>
      </c>
      <c r="Q30" s="94">
        <v>1121.9023</v>
      </c>
      <c r="R30" s="94">
        <v>161.62539999999998</v>
      </c>
      <c r="S30" s="94">
        <v>798.77492999999993</v>
      </c>
      <c r="T30" s="95" t="s">
        <v>94</v>
      </c>
      <c r="U30" s="95" t="s">
        <v>94</v>
      </c>
      <c r="V30" s="96">
        <v>2082.3026299999997</v>
      </c>
      <c r="W30" s="94">
        <v>2847.3324563766464</v>
      </c>
      <c r="X30" s="94">
        <v>2059.5150723004144</v>
      </c>
      <c r="Y30" s="94">
        <v>1122.1180815907135</v>
      </c>
      <c r="Z30" s="94">
        <v>7217.4327071643484</v>
      </c>
      <c r="AA30" s="94">
        <v>4671.5755499999996</v>
      </c>
      <c r="AB30" s="94">
        <v>2264.7867115916029</v>
      </c>
      <c r="AC30" s="95" t="s">
        <v>94</v>
      </c>
      <c r="AD30" s="94">
        <v>21.181672697099952</v>
      </c>
      <c r="AE30" s="94">
        <v>2.675151456276732</v>
      </c>
      <c r="AF30" s="95" t="s">
        <v>94</v>
      </c>
      <c r="AG30" s="97" t="s">
        <v>94</v>
      </c>
      <c r="AH30" s="95">
        <v>50.9</v>
      </c>
      <c r="AI30" s="95" t="s">
        <v>94</v>
      </c>
      <c r="AJ30" s="95" t="s">
        <v>94</v>
      </c>
      <c r="AK30" s="95" t="s">
        <v>94</v>
      </c>
      <c r="AL30" s="95" t="s">
        <v>94</v>
      </c>
      <c r="AM30" s="95" t="s">
        <v>94</v>
      </c>
      <c r="AN30" s="97" t="s">
        <v>94</v>
      </c>
      <c r="AO30" s="94">
        <v>174628.451</v>
      </c>
      <c r="AP30" s="94">
        <v>22054.799999999999</v>
      </c>
      <c r="AQ30" s="94">
        <v>47.759983138432546</v>
      </c>
      <c r="AR30" s="94">
        <v>52.240016861567462</v>
      </c>
      <c r="AS30" s="94">
        <v>44.573883215909881</v>
      </c>
      <c r="AT30" s="95" t="s">
        <v>94</v>
      </c>
      <c r="AU30" s="97" t="s">
        <v>94</v>
      </c>
      <c r="AV30" s="92" t="s">
        <v>93</v>
      </c>
      <c r="AW30" s="92" t="s">
        <v>93</v>
      </c>
      <c r="AX30" s="98">
        <v>60.149589999999996</v>
      </c>
      <c r="AZ30" s="70"/>
      <c r="BA30" s="68">
        <f t="shared" si="1"/>
        <v>4671.5755499999996</v>
      </c>
      <c r="BB30" s="123">
        <f t="shared" si="0"/>
        <v>0</v>
      </c>
    </row>
    <row r="31" spans="1:54" x14ac:dyDescent="0.3">
      <c r="A31" s="89">
        <v>2003</v>
      </c>
      <c r="B31" s="90" t="s">
        <v>26</v>
      </c>
      <c r="C31" s="91">
        <v>412.32292000000001</v>
      </c>
      <c r="D31" s="91">
        <v>1110.43633</v>
      </c>
      <c r="E31" s="92" t="s">
        <v>93</v>
      </c>
      <c r="F31" s="92" t="s">
        <v>94</v>
      </c>
      <c r="G31" s="92" t="s">
        <v>93</v>
      </c>
      <c r="H31" s="91">
        <v>1522.7592500000001</v>
      </c>
      <c r="I31" s="91">
        <v>349.584</v>
      </c>
      <c r="J31" s="91">
        <v>1872.3432500000001</v>
      </c>
      <c r="K31" s="93">
        <v>1248.7703039264165</v>
      </c>
      <c r="L31" s="94">
        <v>338.13396183554795</v>
      </c>
      <c r="M31" s="94">
        <v>910.63634209086888</v>
      </c>
      <c r="N31" s="94">
        <v>286.68360932814062</v>
      </c>
      <c r="O31" s="94">
        <v>1535.4539132545572</v>
      </c>
      <c r="P31" s="94">
        <v>29.553353484783379</v>
      </c>
      <c r="Q31" s="94">
        <v>3008.6433999999999</v>
      </c>
      <c r="R31" s="94">
        <v>517.89470000000006</v>
      </c>
      <c r="S31" s="94">
        <v>936.58663999999987</v>
      </c>
      <c r="T31" s="95" t="s">
        <v>94</v>
      </c>
      <c r="U31" s="95" t="s">
        <v>94</v>
      </c>
      <c r="V31" s="96">
        <v>4463.1247399999993</v>
      </c>
      <c r="W31" s="94">
        <v>2551.561331234057</v>
      </c>
      <c r="X31" s="94">
        <v>1898.1222828367074</v>
      </c>
      <c r="Y31" s="94">
        <v>1601.5842827278236</v>
      </c>
      <c r="Z31" s="94">
        <v>10240.620175381047</v>
      </c>
      <c r="AA31" s="94">
        <v>6335.4679899999992</v>
      </c>
      <c r="AB31" s="94">
        <v>2134.1738662344064</v>
      </c>
      <c r="AC31" s="95" t="s">
        <v>94</v>
      </c>
      <c r="AD31" s="94">
        <v>15.334509634491992</v>
      </c>
      <c r="AE31" s="94">
        <v>2.4429115108509061</v>
      </c>
      <c r="AF31" s="95" t="s">
        <v>94</v>
      </c>
      <c r="AG31" s="97" t="s">
        <v>94</v>
      </c>
      <c r="AH31" s="95">
        <v>236.18</v>
      </c>
      <c r="AI31" s="95" t="s">
        <v>94</v>
      </c>
      <c r="AJ31" s="95" t="s">
        <v>94</v>
      </c>
      <c r="AK31" s="95" t="s">
        <v>94</v>
      </c>
      <c r="AL31" s="95" t="s">
        <v>94</v>
      </c>
      <c r="AM31" s="95" t="s">
        <v>94</v>
      </c>
      <c r="AN31" s="97" t="s">
        <v>94</v>
      </c>
      <c r="AO31" s="94">
        <v>259340.87100000001</v>
      </c>
      <c r="AP31" s="94">
        <v>41315.1</v>
      </c>
      <c r="AQ31" s="94">
        <v>81.329064529166857</v>
      </c>
      <c r="AR31" s="94">
        <v>18.67093547083314</v>
      </c>
      <c r="AS31" s="94">
        <v>70.446646515216628</v>
      </c>
      <c r="AT31" s="95" t="s">
        <v>94</v>
      </c>
      <c r="AU31" s="97" t="s">
        <v>94</v>
      </c>
      <c r="AV31" s="92" t="s">
        <v>93</v>
      </c>
      <c r="AW31" s="92" t="s">
        <v>93</v>
      </c>
      <c r="AX31" s="98">
        <v>291.178</v>
      </c>
      <c r="AZ31" s="70"/>
      <c r="BA31" s="68">
        <f t="shared" si="1"/>
        <v>6335.4679899999992</v>
      </c>
      <c r="BB31" s="123">
        <f t="shared" si="0"/>
        <v>0</v>
      </c>
    </row>
    <row r="32" spans="1:54" x14ac:dyDescent="0.3">
      <c r="A32" s="89">
        <v>2003</v>
      </c>
      <c r="B32" s="90" t="s">
        <v>27</v>
      </c>
      <c r="C32" s="91">
        <v>179.40191000000002</v>
      </c>
      <c r="D32" s="91">
        <v>440.27908000000002</v>
      </c>
      <c r="E32" s="92" t="s">
        <v>93</v>
      </c>
      <c r="F32" s="92" t="s">
        <v>94</v>
      </c>
      <c r="G32" s="92" t="s">
        <v>93</v>
      </c>
      <c r="H32" s="91">
        <v>619.68099000000007</v>
      </c>
      <c r="I32" s="91">
        <v>55.432480000000005</v>
      </c>
      <c r="J32" s="91">
        <v>675.11347000000012</v>
      </c>
      <c r="K32" s="93">
        <v>888.96809400369261</v>
      </c>
      <c r="L32" s="94">
        <v>257.36237929990716</v>
      </c>
      <c r="M32" s="94">
        <v>631.60571470378534</v>
      </c>
      <c r="N32" s="94">
        <v>79.521087279920934</v>
      </c>
      <c r="O32" s="94">
        <v>968.48918128361333</v>
      </c>
      <c r="P32" s="94">
        <v>46.356133506488909</v>
      </c>
      <c r="Q32" s="94">
        <v>690.59040000000005</v>
      </c>
      <c r="R32" s="94">
        <v>90.444199999999995</v>
      </c>
      <c r="S32" s="94">
        <v>0.2147</v>
      </c>
      <c r="T32" s="95" t="s">
        <v>94</v>
      </c>
      <c r="U32" s="95" t="s">
        <v>94</v>
      </c>
      <c r="V32" s="96">
        <v>781.24930000000006</v>
      </c>
      <c r="W32" s="94">
        <v>2131.5674162514938</v>
      </c>
      <c r="X32" s="94">
        <v>2480.6402482829967</v>
      </c>
      <c r="Y32" s="94">
        <v>938.11079648587815</v>
      </c>
      <c r="Z32" s="94"/>
      <c r="AA32" s="94">
        <v>1456.3627700000002</v>
      </c>
      <c r="AB32" s="94">
        <v>1369.2857794287854</v>
      </c>
      <c r="AC32" s="95" t="s">
        <v>94</v>
      </c>
      <c r="AD32" s="94">
        <v>22.142931839260466</v>
      </c>
      <c r="AE32" s="94">
        <v>2.9663757681070768</v>
      </c>
      <c r="AF32" s="95" t="s">
        <v>94</v>
      </c>
      <c r="AG32" s="97" t="s">
        <v>94</v>
      </c>
      <c r="AH32" s="95">
        <v>4.59</v>
      </c>
      <c r="AI32" s="95" t="s">
        <v>94</v>
      </c>
      <c r="AJ32" s="95" t="s">
        <v>94</v>
      </c>
      <c r="AK32" s="95" t="s">
        <v>94</v>
      </c>
      <c r="AL32" s="95" t="s">
        <v>94</v>
      </c>
      <c r="AM32" s="95" t="s">
        <v>94</v>
      </c>
      <c r="AN32" s="97" t="s">
        <v>94</v>
      </c>
      <c r="AO32" s="94">
        <v>49095.694000000003</v>
      </c>
      <c r="AP32" s="94">
        <v>6577.1</v>
      </c>
      <c r="AQ32" s="94">
        <v>91.789161013184923</v>
      </c>
      <c r="AR32" s="94">
        <v>8.2108389868150589</v>
      </c>
      <c r="AS32" s="94">
        <v>53.643866493511098</v>
      </c>
      <c r="AT32" s="95" t="s">
        <v>94</v>
      </c>
      <c r="AU32" s="97" t="s">
        <v>94</v>
      </c>
      <c r="AV32" s="92" t="s">
        <v>93</v>
      </c>
      <c r="AW32" s="92" t="s">
        <v>93</v>
      </c>
      <c r="AX32" s="98">
        <v>41.632080000000002</v>
      </c>
      <c r="AZ32" s="70"/>
      <c r="BA32" s="68">
        <f t="shared" si="1"/>
        <v>1456.3627700000002</v>
      </c>
      <c r="BB32" s="123">
        <f t="shared" si="0"/>
        <v>0</v>
      </c>
    </row>
    <row r="33" spans="1:54" x14ac:dyDescent="0.3">
      <c r="A33" s="89">
        <v>2003</v>
      </c>
      <c r="B33" s="90" t="s">
        <v>28</v>
      </c>
      <c r="C33" s="91">
        <v>1122.61834</v>
      </c>
      <c r="D33" s="91">
        <v>1928.9333700000002</v>
      </c>
      <c r="E33" s="92" t="s">
        <v>93</v>
      </c>
      <c r="F33" s="92" t="s">
        <v>94</v>
      </c>
      <c r="G33" s="92" t="s">
        <v>93</v>
      </c>
      <c r="H33" s="91">
        <v>3051.5517100000002</v>
      </c>
      <c r="I33" s="91">
        <v>1026.38058</v>
      </c>
      <c r="J33" s="91">
        <v>4077.9322900000002</v>
      </c>
      <c r="K33" s="93">
        <v>653.66198954072854</v>
      </c>
      <c r="L33" s="94">
        <v>240.47206384036994</v>
      </c>
      <c r="M33" s="94">
        <v>413.18992570035869</v>
      </c>
      <c r="N33" s="94">
        <v>219.85731709877101</v>
      </c>
      <c r="O33" s="94">
        <v>873.51930878156395</v>
      </c>
      <c r="P33" s="94">
        <v>35.811955178972788</v>
      </c>
      <c r="Q33" s="94">
        <v>5250.4660000000003</v>
      </c>
      <c r="R33" s="94">
        <v>552.27247</v>
      </c>
      <c r="S33" s="94">
        <v>1506.3989200000001</v>
      </c>
      <c r="T33" s="95" t="s">
        <v>94</v>
      </c>
      <c r="U33" s="95" t="s">
        <v>94</v>
      </c>
      <c r="V33" s="96">
        <v>7309.1373899999999</v>
      </c>
      <c r="W33" s="94">
        <v>2742.7899041411256</v>
      </c>
      <c r="X33" s="94">
        <v>2517.6922914624715</v>
      </c>
      <c r="Y33" s="94">
        <v>1327.0198113774252</v>
      </c>
      <c r="Z33" s="94">
        <v>7122.4198467146734</v>
      </c>
      <c r="AA33" s="94">
        <v>11387.069680000001</v>
      </c>
      <c r="AB33" s="94">
        <v>1552.8000862919014</v>
      </c>
      <c r="AC33" s="95" t="s">
        <v>94</v>
      </c>
      <c r="AD33" s="94">
        <v>14.760051381826337</v>
      </c>
      <c r="AE33" s="94">
        <v>3.2595512819872425</v>
      </c>
      <c r="AF33" s="95" t="s">
        <v>94</v>
      </c>
      <c r="AG33" s="97" t="s">
        <v>94</v>
      </c>
      <c r="AH33" s="95">
        <v>72.45</v>
      </c>
      <c r="AI33" s="95" t="s">
        <v>94</v>
      </c>
      <c r="AJ33" s="95" t="s">
        <v>94</v>
      </c>
      <c r="AK33" s="95" t="s">
        <v>94</v>
      </c>
      <c r="AL33" s="95" t="s">
        <v>94</v>
      </c>
      <c r="AM33" s="95" t="s">
        <v>94</v>
      </c>
      <c r="AN33" s="97" t="s">
        <v>94</v>
      </c>
      <c r="AO33" s="94">
        <v>349344.701</v>
      </c>
      <c r="AP33" s="94">
        <v>77147.899999999994</v>
      </c>
      <c r="AQ33" s="94">
        <v>74.830857723731356</v>
      </c>
      <c r="AR33" s="94">
        <v>25.169142276268641</v>
      </c>
      <c r="AS33" s="94">
        <v>64.188044821027219</v>
      </c>
      <c r="AT33" s="95" t="s">
        <v>94</v>
      </c>
      <c r="AU33" s="97" t="s">
        <v>94</v>
      </c>
      <c r="AV33" s="92" t="s">
        <v>93</v>
      </c>
      <c r="AW33" s="92" t="s">
        <v>93</v>
      </c>
      <c r="AX33" s="98">
        <v>197.46827999999999</v>
      </c>
      <c r="AZ33" s="70"/>
      <c r="BA33" s="68">
        <f t="shared" si="1"/>
        <v>11387.069680000001</v>
      </c>
      <c r="BB33" s="123">
        <f t="shared" si="0"/>
        <v>0</v>
      </c>
    </row>
    <row r="34" spans="1:54" x14ac:dyDescent="0.3">
      <c r="A34" s="89">
        <v>2003</v>
      </c>
      <c r="B34" s="90" t="s">
        <v>29</v>
      </c>
      <c r="C34" s="91">
        <v>280.24536000000001</v>
      </c>
      <c r="D34" s="91">
        <v>686.03399999999999</v>
      </c>
      <c r="E34" s="92" t="s">
        <v>93</v>
      </c>
      <c r="F34" s="92" t="s">
        <v>94</v>
      </c>
      <c r="G34" s="92" t="s">
        <v>93</v>
      </c>
      <c r="H34" s="91">
        <v>966.27936</v>
      </c>
      <c r="I34" s="91">
        <v>57.046999999999997</v>
      </c>
      <c r="J34" s="91">
        <v>1023.32636</v>
      </c>
      <c r="K34" s="93">
        <v>1125.3747078190929</v>
      </c>
      <c r="L34" s="94">
        <v>326.38701930635932</v>
      </c>
      <c r="M34" s="94">
        <v>798.98768851273371</v>
      </c>
      <c r="N34" s="94">
        <v>66.439638074185709</v>
      </c>
      <c r="O34" s="94">
        <v>1191.8143458932786</v>
      </c>
      <c r="P34" s="94">
        <v>27.726563861268126</v>
      </c>
      <c r="Q34" s="94">
        <v>2337.1051000000002</v>
      </c>
      <c r="R34" s="94">
        <v>281.14267999999998</v>
      </c>
      <c r="S34" s="94">
        <v>49.205450000000006</v>
      </c>
      <c r="T34" s="95" t="s">
        <v>94</v>
      </c>
      <c r="U34" s="95" t="s">
        <v>94</v>
      </c>
      <c r="V34" s="96">
        <v>2667.4532300000001</v>
      </c>
      <c r="W34" s="94">
        <v>2841.6643016787161</v>
      </c>
      <c r="X34" s="94">
        <v>2953.9038564596203</v>
      </c>
      <c r="Y34" s="94">
        <v>2089.1773116050267</v>
      </c>
      <c r="Z34" s="94"/>
      <c r="AA34" s="94">
        <v>3690.7795900000001</v>
      </c>
      <c r="AB34" s="94">
        <v>2053.4870971995574</v>
      </c>
      <c r="AC34" s="95" t="s">
        <v>94</v>
      </c>
      <c r="AD34" s="94">
        <v>18.750436096872033</v>
      </c>
      <c r="AE34" s="94">
        <v>3.6761653622190344</v>
      </c>
      <c r="AF34" s="95" t="s">
        <v>94</v>
      </c>
      <c r="AG34" s="97" t="s">
        <v>94</v>
      </c>
      <c r="AH34" s="95">
        <v>183.02</v>
      </c>
      <c r="AI34" s="95" t="s">
        <v>94</v>
      </c>
      <c r="AJ34" s="95" t="s">
        <v>94</v>
      </c>
      <c r="AK34" s="95" t="s">
        <v>94</v>
      </c>
      <c r="AL34" s="95" t="s">
        <v>94</v>
      </c>
      <c r="AM34" s="95" t="s">
        <v>94</v>
      </c>
      <c r="AN34" s="97" t="s">
        <v>94</v>
      </c>
      <c r="AO34" s="94">
        <v>100397.54</v>
      </c>
      <c r="AP34" s="94">
        <v>19683.7</v>
      </c>
      <c r="AQ34" s="94">
        <v>94.425336605225326</v>
      </c>
      <c r="AR34" s="94">
        <v>5.5746633947746638</v>
      </c>
      <c r="AS34" s="94">
        <v>72.273436138731867</v>
      </c>
      <c r="AT34" s="95" t="s">
        <v>94</v>
      </c>
      <c r="AU34" s="97" t="s">
        <v>94</v>
      </c>
      <c r="AV34" s="92" t="s">
        <v>93</v>
      </c>
      <c r="AW34" s="92" t="s">
        <v>93</v>
      </c>
      <c r="AX34" s="98">
        <v>0</v>
      </c>
      <c r="AZ34" s="70"/>
      <c r="BA34" s="68">
        <f t="shared" si="1"/>
        <v>3690.7795900000001</v>
      </c>
      <c r="BB34" s="123">
        <f t="shared" si="0"/>
        <v>0</v>
      </c>
    </row>
    <row r="35" spans="1:54" ht="15" thickBot="1" x14ac:dyDescent="0.35">
      <c r="A35" s="103">
        <v>2003</v>
      </c>
      <c r="B35" s="104" t="s">
        <v>30</v>
      </c>
      <c r="C35" s="106">
        <v>390.85136999999997</v>
      </c>
      <c r="D35" s="106">
        <v>464.53154999999998</v>
      </c>
      <c r="E35" s="107" t="s">
        <v>93</v>
      </c>
      <c r="F35" s="107" t="s">
        <v>94</v>
      </c>
      <c r="G35" s="107" t="s">
        <v>93</v>
      </c>
      <c r="H35" s="106">
        <v>855.38292000000001</v>
      </c>
      <c r="I35" s="106">
        <v>62.379010000000001</v>
      </c>
      <c r="J35" s="106">
        <v>917.76193000000001</v>
      </c>
      <c r="K35" s="108">
        <v>949.7680161399386</v>
      </c>
      <c r="L35" s="109">
        <v>433.97889016825019</v>
      </c>
      <c r="M35" s="109">
        <v>515.78912597168846</v>
      </c>
      <c r="N35" s="109">
        <v>69.262066369613038</v>
      </c>
      <c r="O35" s="109">
        <v>1019.0300825095518</v>
      </c>
      <c r="P35" s="109">
        <v>45.936924924664055</v>
      </c>
      <c r="Q35" s="109">
        <v>898.97809999999993</v>
      </c>
      <c r="R35" s="109">
        <v>180.27907000000002</v>
      </c>
      <c r="S35" s="109">
        <v>0.85500999999999994</v>
      </c>
      <c r="T35" s="111" t="s">
        <v>94</v>
      </c>
      <c r="U35" s="111" t="s">
        <v>94</v>
      </c>
      <c r="V35" s="110">
        <v>1080.1121799999999</v>
      </c>
      <c r="W35" s="109">
        <v>2034.3164464936167</v>
      </c>
      <c r="X35" s="109">
        <v>1682.3643127963858</v>
      </c>
      <c r="Y35" s="109">
        <v>1422.6792563013937</v>
      </c>
      <c r="Z35" s="109"/>
      <c r="AA35" s="109">
        <v>1997.8741099999997</v>
      </c>
      <c r="AB35" s="109">
        <v>1395.5835240913989</v>
      </c>
      <c r="AC35" s="111" t="s">
        <v>94</v>
      </c>
      <c r="AD35" s="109">
        <v>16.437861380110412</v>
      </c>
      <c r="AE35" s="109">
        <v>3.4121742297628619</v>
      </c>
      <c r="AF35" s="111" t="s">
        <v>94</v>
      </c>
      <c r="AG35" s="112" t="s">
        <v>94</v>
      </c>
      <c r="AH35" s="95">
        <v>21.46</v>
      </c>
      <c r="AI35" s="111" t="s">
        <v>94</v>
      </c>
      <c r="AJ35" s="111" t="s">
        <v>94</v>
      </c>
      <c r="AK35" s="111" t="s">
        <v>94</v>
      </c>
      <c r="AL35" s="111" t="s">
        <v>94</v>
      </c>
      <c r="AM35" s="111" t="s">
        <v>94</v>
      </c>
      <c r="AN35" s="112" t="s">
        <v>94</v>
      </c>
      <c r="AO35" s="109">
        <v>58551.351000000002</v>
      </c>
      <c r="AP35" s="109">
        <v>12154.1</v>
      </c>
      <c r="AQ35" s="109">
        <v>93.203138203825915</v>
      </c>
      <c r="AR35" s="109">
        <v>6.79686179617409</v>
      </c>
      <c r="AS35" s="109">
        <v>54.063075075335952</v>
      </c>
      <c r="AT35" s="111" t="s">
        <v>94</v>
      </c>
      <c r="AU35" s="112" t="s">
        <v>94</v>
      </c>
      <c r="AV35" s="112" t="s">
        <v>93</v>
      </c>
      <c r="AW35" s="112" t="s">
        <v>93</v>
      </c>
      <c r="AX35" s="98">
        <v>22.947490000000002</v>
      </c>
      <c r="AZ35" s="70"/>
      <c r="BA35" s="68">
        <f t="shared" si="1"/>
        <v>1997.87411</v>
      </c>
      <c r="BB35" s="123">
        <f t="shared" si="0"/>
        <v>0</v>
      </c>
    </row>
    <row r="36" spans="1:54" x14ac:dyDescent="0.3">
      <c r="A36" s="80">
        <v>2004</v>
      </c>
      <c r="B36" s="81" t="s">
        <v>205</v>
      </c>
      <c r="C36" s="82">
        <v>23694.027890000001</v>
      </c>
      <c r="D36" s="82">
        <v>34510.890579999999</v>
      </c>
      <c r="E36" s="82">
        <v>4926.0009999999993</v>
      </c>
      <c r="F36" s="83">
        <v>1997.6640709999997</v>
      </c>
      <c r="G36" s="83" t="s">
        <v>93</v>
      </c>
      <c r="H36" s="82">
        <v>65128.583541</v>
      </c>
      <c r="I36" s="82">
        <v>12342.987430000001</v>
      </c>
      <c r="J36" s="82">
        <v>77471.570971000008</v>
      </c>
      <c r="K36" s="84">
        <v>1095.3786308570345</v>
      </c>
      <c r="L36" s="85">
        <v>411.11284371471857</v>
      </c>
      <c r="M36" s="85">
        <v>598.79520828365548</v>
      </c>
      <c r="N36" s="85">
        <v>214.1620110282704</v>
      </c>
      <c r="O36" s="85">
        <v>1344.201923143157</v>
      </c>
      <c r="P36" s="85">
        <v>33.134477129752163</v>
      </c>
      <c r="Q36" s="85">
        <v>129643.639</v>
      </c>
      <c r="R36" s="85">
        <v>18939.832590000002</v>
      </c>
      <c r="S36" s="85">
        <v>6990.8247200000014</v>
      </c>
      <c r="T36" s="86" t="s">
        <v>94</v>
      </c>
      <c r="U36" s="86">
        <v>763.68000000000006</v>
      </c>
      <c r="V36" s="87">
        <v>156337.97631</v>
      </c>
      <c r="W36" s="85">
        <v>3235.626047313106</v>
      </c>
      <c r="X36" s="85">
        <v>3014.5319427594495</v>
      </c>
      <c r="Y36" s="85">
        <v>1810.2236668669657</v>
      </c>
      <c r="Z36" s="85">
        <v>10138.241925893703</v>
      </c>
      <c r="AA36" s="85">
        <v>233809.54728100001</v>
      </c>
      <c r="AB36" s="85">
        <v>2206.7587059517732</v>
      </c>
      <c r="AC36" s="85">
        <v>44.030871723032647</v>
      </c>
      <c r="AD36" s="85">
        <v>17.620040274240434</v>
      </c>
      <c r="AE36" s="85">
        <v>2.6483893996136545</v>
      </c>
      <c r="AF36" s="86">
        <v>278604.43699999992</v>
      </c>
      <c r="AG36" s="86" t="s">
        <v>94</v>
      </c>
      <c r="AH36" s="86">
        <v>14976.952789999998</v>
      </c>
      <c r="AI36" s="86">
        <v>297203.21290999994</v>
      </c>
      <c r="AJ36" s="86">
        <v>2805.0855283700421</v>
      </c>
      <c r="AK36" s="86">
        <v>3.3664572202262959</v>
      </c>
      <c r="AL36" s="86">
        <v>531012.76020999998</v>
      </c>
      <c r="AM36" s="86">
        <v>5011.8442343218148</v>
      </c>
      <c r="AN36" s="86">
        <v>6.0148466200551658</v>
      </c>
      <c r="AO36" s="85">
        <v>8828367.4340000004</v>
      </c>
      <c r="AP36" s="85">
        <v>1326952.3999999999</v>
      </c>
      <c r="AQ36" s="85">
        <v>84.067720229114286</v>
      </c>
      <c r="AR36" s="85">
        <v>15.93227977088571</v>
      </c>
      <c r="AS36" s="85">
        <v>66.865522870247844</v>
      </c>
      <c r="AT36" s="86">
        <f>AI36/AL36*100</f>
        <v>55.969128273389281</v>
      </c>
      <c r="AU36" s="86">
        <f>((AF36+AX36)/AL36)*100</f>
        <v>53.148677634109532</v>
      </c>
      <c r="AV36" s="85">
        <f>((AA36/AA3)-1)*100</f>
        <v>19.40457152288748</v>
      </c>
      <c r="AW36" s="85">
        <f>((AI36/AI3)-1)*100</f>
        <v>11.04967124838938</v>
      </c>
      <c r="AX36" s="88">
        <v>3621.82312</v>
      </c>
      <c r="AZ36" s="70"/>
      <c r="BA36" s="68">
        <f>C36+D36+F36+I36+Q36+R36+S36+U36+E36</f>
        <v>233809.54728099998</v>
      </c>
      <c r="BB36" s="123">
        <f t="shared" si="0"/>
        <v>0</v>
      </c>
    </row>
    <row r="37" spans="1:54" x14ac:dyDescent="0.3">
      <c r="A37" s="89">
        <v>2004</v>
      </c>
      <c r="B37" s="90" t="s">
        <v>0</v>
      </c>
      <c r="C37" s="91">
        <v>202.85378</v>
      </c>
      <c r="D37" s="91">
        <v>503.3141</v>
      </c>
      <c r="E37" s="92">
        <v>0</v>
      </c>
      <c r="F37" s="92" t="s">
        <v>94</v>
      </c>
      <c r="G37" s="92" t="s">
        <v>93</v>
      </c>
      <c r="H37" s="91">
        <v>706.16787999999997</v>
      </c>
      <c r="I37" s="91">
        <v>168.02549999999999</v>
      </c>
      <c r="J37" s="91">
        <v>874.19337999999993</v>
      </c>
      <c r="K37" s="93">
        <v>1638.816990445601</v>
      </c>
      <c r="L37" s="94">
        <v>470.76655658724394</v>
      </c>
      <c r="M37" s="94">
        <v>1168.0504338583573</v>
      </c>
      <c r="N37" s="94">
        <v>389.93991659337064</v>
      </c>
      <c r="O37" s="94">
        <v>2028.756907038972</v>
      </c>
      <c r="P37" s="94">
        <v>33.590020619018738</v>
      </c>
      <c r="Q37" s="94">
        <v>1559.36</v>
      </c>
      <c r="R37" s="94">
        <v>131.29232999999999</v>
      </c>
      <c r="S37" s="94">
        <v>37.693269999999998</v>
      </c>
      <c r="T37" s="95" t="s">
        <v>94</v>
      </c>
      <c r="U37" s="95" t="s">
        <v>94</v>
      </c>
      <c r="V37" s="96">
        <v>1728.3455999999999</v>
      </c>
      <c r="W37" s="94">
        <v>2663.4473342343276</v>
      </c>
      <c r="X37" s="94">
        <v>2510.6100710343449</v>
      </c>
      <c r="Y37" s="94">
        <v>1220.9264890500767</v>
      </c>
      <c r="Z37" s="94">
        <v>33534.937722419927</v>
      </c>
      <c r="AA37" s="94">
        <v>2602.5389799999998</v>
      </c>
      <c r="AB37" s="94">
        <v>2410.1734002337439</v>
      </c>
      <c r="AC37" s="95" t="s">
        <v>94</v>
      </c>
      <c r="AD37" s="94">
        <v>20.968094973372327</v>
      </c>
      <c r="AE37" s="94">
        <v>3.0073394044433979</v>
      </c>
      <c r="AF37" s="95" t="s">
        <v>94</v>
      </c>
      <c r="AG37" s="97" t="s">
        <v>94</v>
      </c>
      <c r="AH37" s="95">
        <v>59.41</v>
      </c>
      <c r="AI37" s="95" t="s">
        <v>94</v>
      </c>
      <c r="AJ37" s="95" t="s">
        <v>94</v>
      </c>
      <c r="AK37" s="95" t="s">
        <v>94</v>
      </c>
      <c r="AL37" s="95" t="s">
        <v>94</v>
      </c>
      <c r="AM37" s="95" t="s">
        <v>94</v>
      </c>
      <c r="AN37" s="97" t="s">
        <v>94</v>
      </c>
      <c r="AO37" s="94">
        <v>86539.582999999999</v>
      </c>
      <c r="AP37" s="94">
        <v>12411.9</v>
      </c>
      <c r="AQ37" s="94">
        <v>80.779367146431611</v>
      </c>
      <c r="AR37" s="94">
        <v>19.220632853568397</v>
      </c>
      <c r="AS37" s="94">
        <v>66.40997938098127</v>
      </c>
      <c r="AT37" s="95" t="s">
        <v>94</v>
      </c>
      <c r="AU37" s="97" t="s">
        <v>94</v>
      </c>
      <c r="AV37" s="94">
        <f t="shared" ref="AV37:AV100" si="2">((AA37/AA4)-1)*100</f>
        <v>17.55666160902798</v>
      </c>
      <c r="AW37" s="97" t="s">
        <v>94</v>
      </c>
      <c r="AX37" s="98">
        <v>43.918999999999997</v>
      </c>
      <c r="AZ37" s="70"/>
      <c r="BA37" s="68">
        <f>C37+D37+I37+Q37+R37+S37+E37</f>
        <v>2602.5389799999998</v>
      </c>
      <c r="BB37" s="123">
        <f t="shared" si="0"/>
        <v>0</v>
      </c>
    </row>
    <row r="38" spans="1:54" x14ac:dyDescent="0.3">
      <c r="A38" s="89">
        <v>2004</v>
      </c>
      <c r="B38" s="90" t="s">
        <v>1</v>
      </c>
      <c r="C38" s="91">
        <v>514.45992999999999</v>
      </c>
      <c r="D38" s="91">
        <v>757.63149999999996</v>
      </c>
      <c r="E38" s="91">
        <v>38.250099999999996</v>
      </c>
      <c r="F38" s="92" t="s">
        <v>94</v>
      </c>
      <c r="G38" s="92" t="s">
        <v>93</v>
      </c>
      <c r="H38" s="91">
        <v>1310.3415299999999</v>
      </c>
      <c r="I38" s="91">
        <v>79.426079999999985</v>
      </c>
      <c r="J38" s="91">
        <v>1389.7676099999999</v>
      </c>
      <c r="K38" s="93">
        <v>1227.5287574370259</v>
      </c>
      <c r="L38" s="94">
        <v>481.94638127972581</v>
      </c>
      <c r="M38" s="94">
        <v>709.74965877037425</v>
      </c>
      <c r="N38" s="94">
        <v>74.406400971274877</v>
      </c>
      <c r="O38" s="94">
        <v>1301.935158408301</v>
      </c>
      <c r="P38" s="94">
        <v>22.921960635106231</v>
      </c>
      <c r="Q38" s="94">
        <v>4325.8459999999995</v>
      </c>
      <c r="R38" s="94">
        <v>316.80341000000004</v>
      </c>
      <c r="S38" s="94">
        <v>30.62284</v>
      </c>
      <c r="T38" s="95" t="s">
        <v>94</v>
      </c>
      <c r="U38" s="95" t="s">
        <v>94</v>
      </c>
      <c r="V38" s="96">
        <v>4673.27225</v>
      </c>
      <c r="W38" s="94">
        <v>2627.6880503668035</v>
      </c>
      <c r="X38" s="94">
        <v>2582.824382586869</v>
      </c>
      <c r="Y38" s="94">
        <v>2333.881509639682</v>
      </c>
      <c r="Z38" s="94">
        <v>12438.196588139723</v>
      </c>
      <c r="AA38" s="94">
        <v>6063.0398599999999</v>
      </c>
      <c r="AB38" s="94">
        <v>2130.4203116303388</v>
      </c>
      <c r="AC38" s="95" t="s">
        <v>94</v>
      </c>
      <c r="AD38" s="94">
        <v>23.712556504190641</v>
      </c>
      <c r="AE38" s="94">
        <v>1.997845642603403</v>
      </c>
      <c r="AF38" s="95" t="s">
        <v>94</v>
      </c>
      <c r="AG38" s="97" t="s">
        <v>94</v>
      </c>
      <c r="AH38" s="95">
        <v>267.02</v>
      </c>
      <c r="AI38" s="95" t="s">
        <v>94</v>
      </c>
      <c r="AJ38" s="95" t="s">
        <v>94</v>
      </c>
      <c r="AK38" s="95" t="s">
        <v>94</v>
      </c>
      <c r="AL38" s="95" t="s">
        <v>94</v>
      </c>
      <c r="AM38" s="95" t="s">
        <v>94</v>
      </c>
      <c r="AN38" s="97" t="s">
        <v>94</v>
      </c>
      <c r="AO38" s="94">
        <v>303478.89399999997</v>
      </c>
      <c r="AP38" s="94">
        <v>25568.9</v>
      </c>
      <c r="AQ38" s="94">
        <v>94.28493804082828</v>
      </c>
      <c r="AR38" s="94">
        <v>5.7150619591717202</v>
      </c>
      <c r="AS38" s="94">
        <v>77.078039364893769</v>
      </c>
      <c r="AT38" s="95" t="s">
        <v>94</v>
      </c>
      <c r="AU38" s="97" t="s">
        <v>94</v>
      </c>
      <c r="AV38" s="94">
        <f t="shared" si="2"/>
        <v>22.941323707931115</v>
      </c>
      <c r="AW38" s="97" t="s">
        <v>94</v>
      </c>
      <c r="AX38" s="98">
        <v>60.207500000000003</v>
      </c>
      <c r="AZ38" s="70"/>
      <c r="BA38" s="68">
        <f t="shared" ref="BA38:BA68" si="3">C38+D38+I38+Q38+R38+S38+E38</f>
        <v>6063.0398599999999</v>
      </c>
      <c r="BB38" s="123">
        <f t="shared" si="0"/>
        <v>0</v>
      </c>
    </row>
    <row r="39" spans="1:54" x14ac:dyDescent="0.3">
      <c r="A39" s="89">
        <v>2004</v>
      </c>
      <c r="B39" s="90" t="s">
        <v>2</v>
      </c>
      <c r="C39" s="91">
        <v>83.343440000000001</v>
      </c>
      <c r="D39" s="91">
        <v>366.62430000000001</v>
      </c>
      <c r="E39" s="92">
        <v>0</v>
      </c>
      <c r="F39" s="92" t="s">
        <v>94</v>
      </c>
      <c r="G39" s="92" t="s">
        <v>93</v>
      </c>
      <c r="H39" s="91">
        <v>449.96773999999999</v>
      </c>
      <c r="I39" s="91">
        <v>65.349949999999993</v>
      </c>
      <c r="J39" s="91">
        <v>515.31768999999997</v>
      </c>
      <c r="K39" s="93">
        <v>2516.1055721754688</v>
      </c>
      <c r="L39" s="94">
        <v>466.03539575586433</v>
      </c>
      <c r="M39" s="94">
        <v>2050.0701764196046</v>
      </c>
      <c r="N39" s="94">
        <v>365.4203595493052</v>
      </c>
      <c r="O39" s="94">
        <v>2881.5259317247742</v>
      </c>
      <c r="P39" s="94">
        <v>28.497522183201795</v>
      </c>
      <c r="Q39" s="94">
        <v>1076.721</v>
      </c>
      <c r="R39" s="94">
        <v>216.21892999999997</v>
      </c>
      <c r="S39" s="94">
        <v>3.184E-2</v>
      </c>
      <c r="T39" s="95" t="s">
        <v>94</v>
      </c>
      <c r="U39" s="95" t="s">
        <v>94</v>
      </c>
      <c r="V39" s="96">
        <v>1292.9717700000001</v>
      </c>
      <c r="W39" s="94">
        <v>3691.157215898872</v>
      </c>
      <c r="X39" s="94">
        <v>4073.674294016163</v>
      </c>
      <c r="Y39" s="94">
        <v>2426.2910845536662</v>
      </c>
      <c r="Z39" s="94">
        <v>73.533487297921468</v>
      </c>
      <c r="AA39" s="94">
        <v>1808.28946</v>
      </c>
      <c r="AB39" s="94">
        <v>3417.5154784133779</v>
      </c>
      <c r="AC39" s="95" t="s">
        <v>94</v>
      </c>
      <c r="AD39" s="94">
        <v>22.297583910823938</v>
      </c>
      <c r="AE39" s="94">
        <v>3.2245637977683308</v>
      </c>
      <c r="AF39" s="95" t="s">
        <v>94</v>
      </c>
      <c r="AG39" s="97" t="s">
        <v>94</v>
      </c>
      <c r="AH39" s="95">
        <v>37.53</v>
      </c>
      <c r="AI39" s="95" t="s">
        <v>94</v>
      </c>
      <c r="AJ39" s="95" t="s">
        <v>94</v>
      </c>
      <c r="AK39" s="95" t="s">
        <v>94</v>
      </c>
      <c r="AL39" s="95" t="s">
        <v>94</v>
      </c>
      <c r="AM39" s="95" t="s">
        <v>94</v>
      </c>
      <c r="AN39" s="97" t="s">
        <v>94</v>
      </c>
      <c r="AO39" s="94">
        <v>56078.576000000001</v>
      </c>
      <c r="AP39" s="94">
        <v>8109.8</v>
      </c>
      <c r="AQ39" s="94">
        <v>87.318512197786191</v>
      </c>
      <c r="AR39" s="94">
        <v>12.681487802213814</v>
      </c>
      <c r="AS39" s="94">
        <v>71.502477816798205</v>
      </c>
      <c r="AT39" s="95" t="s">
        <v>94</v>
      </c>
      <c r="AU39" s="97" t="s">
        <v>94</v>
      </c>
      <c r="AV39" s="94">
        <f t="shared" si="2"/>
        <v>16.49952895144844</v>
      </c>
      <c r="AW39" s="97" t="s">
        <v>94</v>
      </c>
      <c r="AX39" s="98">
        <v>36.809199999999997</v>
      </c>
      <c r="AZ39" s="70"/>
      <c r="BA39" s="68">
        <f t="shared" si="3"/>
        <v>1808.28946</v>
      </c>
      <c r="BB39" s="123">
        <f t="shared" si="0"/>
        <v>0</v>
      </c>
    </row>
    <row r="40" spans="1:54" x14ac:dyDescent="0.3">
      <c r="A40" s="89">
        <v>2004</v>
      </c>
      <c r="B40" s="90" t="s">
        <v>3</v>
      </c>
      <c r="C40" s="91">
        <v>209.51421999999999</v>
      </c>
      <c r="D40" s="91">
        <v>537.62199999999996</v>
      </c>
      <c r="E40" s="91">
        <v>66.7303</v>
      </c>
      <c r="F40" s="92" t="s">
        <v>94</v>
      </c>
      <c r="G40" s="92" t="s">
        <v>93</v>
      </c>
      <c r="H40" s="91">
        <v>813.86652000000004</v>
      </c>
      <c r="I40" s="91">
        <v>105.48</v>
      </c>
      <c r="J40" s="91">
        <v>919.34652000000006</v>
      </c>
      <c r="K40" s="93">
        <v>1981.1552954693723</v>
      </c>
      <c r="L40" s="94">
        <v>510.01017516869365</v>
      </c>
      <c r="M40" s="94">
        <v>1308.7068285605787</v>
      </c>
      <c r="N40" s="94">
        <v>256.76478320561631</v>
      </c>
      <c r="O40" s="94">
        <v>2237.9200786749889</v>
      </c>
      <c r="P40" s="94">
        <v>42.151093887954552</v>
      </c>
      <c r="Q40" s="94">
        <v>830.72900000000004</v>
      </c>
      <c r="R40" s="94">
        <v>130.57570000000001</v>
      </c>
      <c r="S40" s="94">
        <v>300.42270999999994</v>
      </c>
      <c r="T40" s="95" t="s">
        <v>94</v>
      </c>
      <c r="U40" s="95" t="s">
        <v>94</v>
      </c>
      <c r="V40" s="96">
        <v>1261.72741</v>
      </c>
      <c r="W40" s="94">
        <v>3669.7537941585374</v>
      </c>
      <c r="X40" s="94">
        <v>2402.8884562985763</v>
      </c>
      <c r="Y40" s="94">
        <v>1605.1100184388447</v>
      </c>
      <c r="Z40" s="94">
        <v>12716.843464273617</v>
      </c>
      <c r="AA40" s="94">
        <v>2181.07393</v>
      </c>
      <c r="AB40" s="94">
        <v>2890.2866998311733</v>
      </c>
      <c r="AC40" s="95" t="s">
        <v>94</v>
      </c>
      <c r="AD40" s="94">
        <v>6.1903413796528861</v>
      </c>
      <c r="AE40" s="94">
        <v>0.48492189588198481</v>
      </c>
      <c r="AF40" s="95" t="s">
        <v>94</v>
      </c>
      <c r="AG40" s="97" t="s">
        <v>94</v>
      </c>
      <c r="AH40" s="95">
        <v>22.55</v>
      </c>
      <c r="AI40" s="95" t="s">
        <v>94</v>
      </c>
      <c r="AJ40" s="95" t="s">
        <v>94</v>
      </c>
      <c r="AK40" s="95" t="s">
        <v>94</v>
      </c>
      <c r="AL40" s="95" t="s">
        <v>94</v>
      </c>
      <c r="AM40" s="95" t="s">
        <v>94</v>
      </c>
      <c r="AN40" s="97" t="s">
        <v>94</v>
      </c>
      <c r="AO40" s="94">
        <v>449778.397</v>
      </c>
      <c r="AP40" s="94">
        <v>35233.5</v>
      </c>
      <c r="AQ40" s="94">
        <v>88.526633026249996</v>
      </c>
      <c r="AR40" s="94">
        <v>11.473366973750005</v>
      </c>
      <c r="AS40" s="94">
        <v>57.848906112045448</v>
      </c>
      <c r="AT40" s="95" t="s">
        <v>94</v>
      </c>
      <c r="AU40" s="97" t="s">
        <v>94</v>
      </c>
      <c r="AV40" s="94">
        <f t="shared" si="2"/>
        <v>22.626245231246102</v>
      </c>
      <c r="AW40" s="97" t="s">
        <v>94</v>
      </c>
      <c r="AX40" s="98">
        <v>15.8421</v>
      </c>
      <c r="AZ40" s="70"/>
      <c r="BA40" s="68">
        <f t="shared" si="3"/>
        <v>2181.0739300000005</v>
      </c>
      <c r="BB40" s="123">
        <f t="shared" si="0"/>
        <v>0</v>
      </c>
    </row>
    <row r="41" spans="1:54" x14ac:dyDescent="0.3">
      <c r="A41" s="89">
        <v>2004</v>
      </c>
      <c r="B41" s="90" t="s">
        <v>4</v>
      </c>
      <c r="C41" s="91">
        <v>235.33064999999999</v>
      </c>
      <c r="D41" s="91">
        <v>658.85900000000004</v>
      </c>
      <c r="E41" s="91">
        <v>129.86360000000002</v>
      </c>
      <c r="F41" s="92" t="s">
        <v>94</v>
      </c>
      <c r="G41" s="92" t="s">
        <v>93</v>
      </c>
      <c r="H41" s="91">
        <v>1024.0532499999999</v>
      </c>
      <c r="I41" s="91">
        <v>66.432000000000002</v>
      </c>
      <c r="J41" s="91">
        <v>1090.48525</v>
      </c>
      <c r="K41" s="93">
        <v>1520.2374802186416</v>
      </c>
      <c r="L41" s="94">
        <v>349.35534297090027</v>
      </c>
      <c r="M41" s="94">
        <v>978.09576404290885</v>
      </c>
      <c r="N41" s="94">
        <v>98.620278082106367</v>
      </c>
      <c r="O41" s="94">
        <v>1618.8577583007479</v>
      </c>
      <c r="P41" s="94">
        <v>16.830029741325809</v>
      </c>
      <c r="Q41" s="94">
        <v>4992.4080000000004</v>
      </c>
      <c r="R41" s="94">
        <v>372.09035999999998</v>
      </c>
      <c r="S41" s="94">
        <v>24.418190000000003</v>
      </c>
      <c r="T41" s="95" t="s">
        <v>94</v>
      </c>
      <c r="U41" s="95" t="s">
        <v>94</v>
      </c>
      <c r="V41" s="96">
        <v>5388.9165500000008</v>
      </c>
      <c r="W41" s="94">
        <v>2871.6475433684645</v>
      </c>
      <c r="X41" s="94">
        <v>2950.3516257520059</v>
      </c>
      <c r="Y41" s="94">
        <v>1488.9868144620739</v>
      </c>
      <c r="Z41" s="94">
        <v>14082.001153402538</v>
      </c>
      <c r="AA41" s="94">
        <v>6479.4018000000005</v>
      </c>
      <c r="AB41" s="94">
        <v>2540.7346381157931</v>
      </c>
      <c r="AC41" s="95" t="s">
        <v>94</v>
      </c>
      <c r="AD41" s="94">
        <v>25.596018819551166</v>
      </c>
      <c r="AE41" s="94">
        <v>2.2708432769294675</v>
      </c>
      <c r="AF41" s="95" t="s">
        <v>94</v>
      </c>
      <c r="AG41" s="97" t="s">
        <v>94</v>
      </c>
      <c r="AH41" s="95">
        <v>184.12</v>
      </c>
      <c r="AI41" s="95" t="s">
        <v>94</v>
      </c>
      <c r="AJ41" s="95" t="s">
        <v>94</v>
      </c>
      <c r="AK41" s="95" t="s">
        <v>94</v>
      </c>
      <c r="AL41" s="95" t="s">
        <v>94</v>
      </c>
      <c r="AM41" s="95" t="s">
        <v>94</v>
      </c>
      <c r="AN41" s="97" t="s">
        <v>94</v>
      </c>
      <c r="AO41" s="94">
        <v>285330.20600000001</v>
      </c>
      <c r="AP41" s="94">
        <v>25314.1</v>
      </c>
      <c r="AQ41" s="94">
        <v>93.908033143960452</v>
      </c>
      <c r="AR41" s="94">
        <v>6.0919668560395479</v>
      </c>
      <c r="AS41" s="94">
        <v>83.169970258674198</v>
      </c>
      <c r="AT41" s="95" t="s">
        <v>94</v>
      </c>
      <c r="AU41" s="97" t="s">
        <v>94</v>
      </c>
      <c r="AV41" s="94">
        <f t="shared" si="2"/>
        <v>20.804585386842</v>
      </c>
      <c r="AW41" s="97" t="s">
        <v>94</v>
      </c>
      <c r="AX41" s="98">
        <v>67.387500000000003</v>
      </c>
      <c r="AZ41" s="70"/>
      <c r="BA41" s="68">
        <f t="shared" si="3"/>
        <v>6479.4018000000005</v>
      </c>
      <c r="BB41" s="123">
        <f t="shared" si="0"/>
        <v>0</v>
      </c>
    </row>
    <row r="42" spans="1:54" x14ac:dyDescent="0.3">
      <c r="A42" s="89">
        <v>2004</v>
      </c>
      <c r="B42" s="90" t="s">
        <v>5</v>
      </c>
      <c r="C42" s="91">
        <v>103.23108999999999</v>
      </c>
      <c r="D42" s="91">
        <v>398.17879999999997</v>
      </c>
      <c r="E42" s="92">
        <v>0</v>
      </c>
      <c r="F42" s="92" t="s">
        <v>94</v>
      </c>
      <c r="G42" s="92" t="s">
        <v>93</v>
      </c>
      <c r="H42" s="91">
        <v>501.40988999999996</v>
      </c>
      <c r="I42" s="91">
        <v>17.6891</v>
      </c>
      <c r="J42" s="91">
        <v>519.09898999999996</v>
      </c>
      <c r="K42" s="93">
        <v>1938.1830375607362</v>
      </c>
      <c r="L42" s="94">
        <v>399.03630059412217</v>
      </c>
      <c r="M42" s="94">
        <v>1539.1467369666138</v>
      </c>
      <c r="N42" s="94">
        <v>68.376620113567384</v>
      </c>
      <c r="O42" s="94">
        <v>2006.5596576743037</v>
      </c>
      <c r="P42" s="94">
        <v>30.566164247882853</v>
      </c>
      <c r="Q42" s="94">
        <v>1008.401</v>
      </c>
      <c r="R42" s="94">
        <v>170.27608000000001</v>
      </c>
      <c r="S42" s="94">
        <v>0.50372000000000006</v>
      </c>
      <c r="T42" s="95" t="s">
        <v>94</v>
      </c>
      <c r="U42" s="95" t="s">
        <v>94</v>
      </c>
      <c r="V42" s="96">
        <v>1179.1807999999999</v>
      </c>
      <c r="W42" s="94">
        <v>3623.2318328468277</v>
      </c>
      <c r="X42" s="94">
        <v>3542.5374576241416</v>
      </c>
      <c r="Y42" s="94">
        <v>2599.992059977707</v>
      </c>
      <c r="Z42" s="94">
        <v>351.75977653631287</v>
      </c>
      <c r="AA42" s="94">
        <v>1698.2797899999998</v>
      </c>
      <c r="AB42" s="94">
        <v>2907.2616326942862</v>
      </c>
      <c r="AC42" s="95" t="s">
        <v>94</v>
      </c>
      <c r="AD42" s="94">
        <v>15.398451250804705</v>
      </c>
      <c r="AE42" s="94">
        <v>3.7397694408996864</v>
      </c>
      <c r="AF42" s="95" t="s">
        <v>94</v>
      </c>
      <c r="AG42" s="97" t="s">
        <v>94</v>
      </c>
      <c r="AH42" s="95">
        <v>54.44</v>
      </c>
      <c r="AI42" s="95" t="s">
        <v>94</v>
      </c>
      <c r="AJ42" s="95" t="s">
        <v>94</v>
      </c>
      <c r="AK42" s="95" t="s">
        <v>94</v>
      </c>
      <c r="AL42" s="95" t="s">
        <v>94</v>
      </c>
      <c r="AM42" s="95" t="s">
        <v>94</v>
      </c>
      <c r="AN42" s="97" t="s">
        <v>94</v>
      </c>
      <c r="AO42" s="94">
        <v>45411.35</v>
      </c>
      <c r="AP42" s="94">
        <v>11028.9</v>
      </c>
      <c r="AQ42" s="94">
        <v>96.59234551775954</v>
      </c>
      <c r="AR42" s="94">
        <v>3.4076544822404689</v>
      </c>
      <c r="AS42" s="94">
        <v>69.433835752117147</v>
      </c>
      <c r="AT42" s="95" t="s">
        <v>94</v>
      </c>
      <c r="AU42" s="97" t="s">
        <v>94</v>
      </c>
      <c r="AV42" s="94">
        <f t="shared" si="2"/>
        <v>16.912137806595616</v>
      </c>
      <c r="AW42" s="97" t="s">
        <v>94</v>
      </c>
      <c r="AX42" s="98">
        <v>26.0959</v>
      </c>
      <c r="AZ42" s="70"/>
      <c r="BA42" s="68">
        <f t="shared" si="3"/>
        <v>1698.2797899999998</v>
      </c>
      <c r="BB42" s="123">
        <f t="shared" si="0"/>
        <v>0</v>
      </c>
    </row>
    <row r="43" spans="1:54" x14ac:dyDescent="0.3">
      <c r="A43" s="89">
        <v>2004</v>
      </c>
      <c r="B43" s="90" t="s">
        <v>6</v>
      </c>
      <c r="C43" s="91">
        <v>1166.8013999999998</v>
      </c>
      <c r="D43" s="91">
        <v>1661.8093000000001</v>
      </c>
      <c r="E43" s="91">
        <v>706.44459999999992</v>
      </c>
      <c r="F43" s="92" t="s">
        <v>94</v>
      </c>
      <c r="G43" s="92" t="s">
        <v>93</v>
      </c>
      <c r="H43" s="91">
        <v>3535.0553</v>
      </c>
      <c r="I43" s="91">
        <v>298.61340000000001</v>
      </c>
      <c r="J43" s="91">
        <v>3833.6687000000002</v>
      </c>
      <c r="K43" s="93">
        <v>975.86687230864413</v>
      </c>
      <c r="L43" s="94">
        <v>322.10043017526402</v>
      </c>
      <c r="M43" s="94">
        <v>458.74944133530732</v>
      </c>
      <c r="N43" s="94">
        <v>82.433484049726204</v>
      </c>
      <c r="O43" s="94">
        <v>1058.3003563583704</v>
      </c>
      <c r="P43" s="94">
        <v>66.391843488397981</v>
      </c>
      <c r="Q43" s="94">
        <v>1564.3009999999999</v>
      </c>
      <c r="R43" s="94">
        <v>317.27024999999992</v>
      </c>
      <c r="S43" s="94">
        <v>59.066800000000001</v>
      </c>
      <c r="T43" s="95" t="s">
        <v>94</v>
      </c>
      <c r="U43" s="95" t="s">
        <v>94</v>
      </c>
      <c r="V43" s="96">
        <v>1940.63805</v>
      </c>
      <c r="W43" s="94">
        <v>2272.1198933625569</v>
      </c>
      <c r="X43" s="94">
        <v>2430.3709952815752</v>
      </c>
      <c r="Y43" s="94">
        <v>1283.6789975602549</v>
      </c>
      <c r="Z43" s="94">
        <v>6399.4366197183099</v>
      </c>
      <c r="AA43" s="94">
        <v>5774.3067499999997</v>
      </c>
      <c r="AB43" s="94">
        <v>1289.890722528284</v>
      </c>
      <c r="AC43" s="95" t="s">
        <v>94</v>
      </c>
      <c r="AD43" s="94">
        <v>17.219208954467245</v>
      </c>
      <c r="AE43" s="94">
        <v>3.6754386507067576</v>
      </c>
      <c r="AF43" s="95" t="s">
        <v>94</v>
      </c>
      <c r="AG43" s="97" t="s">
        <v>94</v>
      </c>
      <c r="AH43" s="95">
        <v>15.3</v>
      </c>
      <c r="AI43" s="95" t="s">
        <v>94</v>
      </c>
      <c r="AJ43" s="95" t="s">
        <v>94</v>
      </c>
      <c r="AK43" s="95" t="s">
        <v>94</v>
      </c>
      <c r="AL43" s="95" t="s">
        <v>94</v>
      </c>
      <c r="AM43" s="95" t="s">
        <v>94</v>
      </c>
      <c r="AN43" s="97" t="s">
        <v>94</v>
      </c>
      <c r="AO43" s="94">
        <v>157105.24100000001</v>
      </c>
      <c r="AP43" s="94">
        <v>33534.1</v>
      </c>
      <c r="AQ43" s="94">
        <v>92.210766673708662</v>
      </c>
      <c r="AR43" s="94">
        <v>7.7892333262913409</v>
      </c>
      <c r="AS43" s="94">
        <v>33.608156511602019</v>
      </c>
      <c r="AT43" s="95" t="s">
        <v>94</v>
      </c>
      <c r="AU43" s="97" t="s">
        <v>94</v>
      </c>
      <c r="AV43" s="94">
        <f t="shared" si="2"/>
        <v>37.791438227566452</v>
      </c>
      <c r="AW43" s="97" t="s">
        <v>94</v>
      </c>
      <c r="AX43" s="98">
        <v>41.8431</v>
      </c>
      <c r="AZ43" s="70"/>
      <c r="BA43" s="68">
        <f t="shared" si="3"/>
        <v>5774.3067499999997</v>
      </c>
      <c r="BB43" s="123">
        <f t="shared" si="0"/>
        <v>0</v>
      </c>
    </row>
    <row r="44" spans="1:54" x14ac:dyDescent="0.3">
      <c r="A44" s="89">
        <v>2004</v>
      </c>
      <c r="B44" s="90" t="s">
        <v>7</v>
      </c>
      <c r="C44" s="91">
        <v>159.83002999999999</v>
      </c>
      <c r="D44" s="91">
        <v>1000.535</v>
      </c>
      <c r="E44" s="91">
        <v>176.41229999999999</v>
      </c>
      <c r="F44" s="92" t="s">
        <v>94</v>
      </c>
      <c r="G44" s="92" t="s">
        <v>93</v>
      </c>
      <c r="H44" s="91">
        <v>1336.7773299999999</v>
      </c>
      <c r="I44" s="91">
        <v>423.60700000000003</v>
      </c>
      <c r="J44" s="91">
        <v>1760.3843299999999</v>
      </c>
      <c r="K44" s="93">
        <v>1134.2078143560157</v>
      </c>
      <c r="L44" s="94">
        <v>135.6100712709995</v>
      </c>
      <c r="M44" s="94">
        <v>848.91820804344138</v>
      </c>
      <c r="N44" s="94">
        <v>359.41540811131853</v>
      </c>
      <c r="O44" s="94">
        <v>1493.6232224673342</v>
      </c>
      <c r="P44" s="94">
        <v>24.372390408011679</v>
      </c>
      <c r="Q44" s="94">
        <v>5032.4989999999998</v>
      </c>
      <c r="R44" s="94">
        <v>383.10599999999999</v>
      </c>
      <c r="S44" s="94">
        <v>46.873509999999996</v>
      </c>
      <c r="T44" s="95" t="s">
        <v>94</v>
      </c>
      <c r="U44" s="95" t="s">
        <v>94</v>
      </c>
      <c r="V44" s="96">
        <v>5462.4785099999999</v>
      </c>
      <c r="W44" s="94">
        <v>2677.3377526938898</v>
      </c>
      <c r="X44" s="94">
        <v>2585.6310302502193</v>
      </c>
      <c r="Y44" s="94">
        <v>1483.6303645700211</v>
      </c>
      <c r="Z44" s="94">
        <v>11662.978352824084</v>
      </c>
      <c r="AA44" s="94">
        <v>7222.8628399999998</v>
      </c>
      <c r="AB44" s="94">
        <v>2243.916051154677</v>
      </c>
      <c r="AC44" s="95" t="s">
        <v>94</v>
      </c>
      <c r="AD44" s="94">
        <v>22.951509019672642</v>
      </c>
      <c r="AE44" s="94">
        <v>2.7731472804255595</v>
      </c>
      <c r="AF44" s="95" t="s">
        <v>94</v>
      </c>
      <c r="AG44" s="97" t="s">
        <v>94</v>
      </c>
      <c r="AH44" s="95">
        <v>469.87</v>
      </c>
      <c r="AI44" s="95" t="s">
        <v>94</v>
      </c>
      <c r="AJ44" s="95" t="s">
        <v>94</v>
      </c>
      <c r="AK44" s="95" t="s">
        <v>94</v>
      </c>
      <c r="AL44" s="95" t="s">
        <v>94</v>
      </c>
      <c r="AM44" s="95" t="s">
        <v>94</v>
      </c>
      <c r="AN44" s="97" t="s">
        <v>94</v>
      </c>
      <c r="AO44" s="94">
        <v>260457.239</v>
      </c>
      <c r="AP44" s="94">
        <v>31470.1</v>
      </c>
      <c r="AQ44" s="94">
        <v>75.936675146386918</v>
      </c>
      <c r="AR44" s="94">
        <v>24.063324853613079</v>
      </c>
      <c r="AS44" s="94">
        <v>75.627609591988318</v>
      </c>
      <c r="AT44" s="95" t="s">
        <v>94</v>
      </c>
      <c r="AU44" s="97" t="s">
        <v>94</v>
      </c>
      <c r="AV44" s="94">
        <f t="shared" si="2"/>
        <v>17.922985930049617</v>
      </c>
      <c r="AW44" s="97" t="s">
        <v>94</v>
      </c>
      <c r="AX44" s="98">
        <v>89.489000000000004</v>
      </c>
      <c r="AZ44" s="70"/>
      <c r="BA44" s="68">
        <f t="shared" si="3"/>
        <v>7222.8628399999998</v>
      </c>
      <c r="BB44" s="123">
        <f t="shared" si="0"/>
        <v>0</v>
      </c>
    </row>
    <row r="45" spans="1:54" x14ac:dyDescent="0.3">
      <c r="A45" s="89">
        <v>2004</v>
      </c>
      <c r="B45" s="90" t="s">
        <v>250</v>
      </c>
      <c r="C45" s="91">
        <v>4521.5123700000004</v>
      </c>
      <c r="D45" s="91">
        <v>1822.3388</v>
      </c>
      <c r="E45" s="91">
        <v>344.61329999999998</v>
      </c>
      <c r="F45" s="92" t="s">
        <v>94</v>
      </c>
      <c r="G45" s="92" t="s">
        <v>93</v>
      </c>
      <c r="H45" s="91">
        <v>6688.4644699999999</v>
      </c>
      <c r="I45" s="91">
        <v>3097.6668999999997</v>
      </c>
      <c r="J45" s="91">
        <v>9786.1313699999992</v>
      </c>
      <c r="K45" s="93">
        <v>1738.323198583656</v>
      </c>
      <c r="L45" s="94">
        <v>1175.1351720126529</v>
      </c>
      <c r="M45" s="94">
        <v>473.6234790403397</v>
      </c>
      <c r="N45" s="94">
        <v>805.07959007737963</v>
      </c>
      <c r="O45" s="94">
        <v>2543.4027886610356</v>
      </c>
      <c r="P45" s="94">
        <v>18.672055767349356</v>
      </c>
      <c r="Q45" s="94">
        <v>31902.606</v>
      </c>
      <c r="R45" s="94">
        <v>9160.6653999999999</v>
      </c>
      <c r="S45" s="94">
        <v>1561.1699699999999</v>
      </c>
      <c r="T45" s="95" t="s">
        <v>94</v>
      </c>
      <c r="U45" s="95" t="s">
        <v>94</v>
      </c>
      <c r="V45" s="96">
        <v>42624.44137</v>
      </c>
      <c r="W45" s="94">
        <v>8300.4329465199735</v>
      </c>
      <c r="X45" s="94">
        <v>4945.6995694182306</v>
      </c>
      <c r="Y45" s="94">
        <v>2854.212196508829</v>
      </c>
      <c r="Z45" s="94">
        <v>22537.787033160577</v>
      </c>
      <c r="AA45" s="94">
        <v>52410.572740000003</v>
      </c>
      <c r="AB45" s="94">
        <v>5834.5084683497234</v>
      </c>
      <c r="AC45" s="95" t="s">
        <v>94</v>
      </c>
      <c r="AD45" s="94">
        <v>11.043255489171258</v>
      </c>
      <c r="AE45" s="94">
        <v>3.4492609327120451</v>
      </c>
      <c r="AF45" s="95" t="s">
        <v>94</v>
      </c>
      <c r="AG45" s="97" t="s">
        <v>94</v>
      </c>
      <c r="AH45" s="95">
        <v>7637.44</v>
      </c>
      <c r="AI45" s="95" t="s">
        <v>94</v>
      </c>
      <c r="AJ45" s="95" t="s">
        <v>94</v>
      </c>
      <c r="AK45" s="95" t="s">
        <v>94</v>
      </c>
      <c r="AL45" s="95" t="s">
        <v>94</v>
      </c>
      <c r="AM45" s="95" t="s">
        <v>94</v>
      </c>
      <c r="AN45" s="97" t="s">
        <v>94</v>
      </c>
      <c r="AO45" s="94">
        <v>1519472.541</v>
      </c>
      <c r="AP45" s="94">
        <v>474593.5</v>
      </c>
      <c r="AQ45" s="94">
        <v>68.346358914656591</v>
      </c>
      <c r="AR45" s="94">
        <v>31.653641085343409</v>
      </c>
      <c r="AS45" s="94">
        <v>81.327944232650637</v>
      </c>
      <c r="AT45" s="95" t="s">
        <v>94</v>
      </c>
      <c r="AU45" s="97" t="s">
        <v>94</v>
      </c>
      <c r="AV45" s="94">
        <f t="shared" si="2"/>
        <v>15.807383602359826</v>
      </c>
      <c r="AW45" s="97" t="s">
        <v>94</v>
      </c>
      <c r="AX45" s="98">
        <v>38.747800000000005</v>
      </c>
      <c r="AZ45" s="70"/>
      <c r="BA45" s="68">
        <f t="shared" si="3"/>
        <v>52410.572739999996</v>
      </c>
      <c r="BB45" s="123">
        <f t="shared" si="0"/>
        <v>0</v>
      </c>
    </row>
    <row r="46" spans="1:54" x14ac:dyDescent="0.3">
      <c r="A46" s="89">
        <v>2004</v>
      </c>
      <c r="B46" s="90" t="s">
        <v>8</v>
      </c>
      <c r="C46" s="91">
        <v>205.66998000000001</v>
      </c>
      <c r="D46" s="91">
        <v>765.33500000000004</v>
      </c>
      <c r="E46" s="91">
        <v>192.01050000000001</v>
      </c>
      <c r="F46" s="92" t="s">
        <v>94</v>
      </c>
      <c r="G46" s="92" t="s">
        <v>93</v>
      </c>
      <c r="H46" s="91">
        <v>1163.01548</v>
      </c>
      <c r="I46" s="91">
        <v>26.667060000000003</v>
      </c>
      <c r="J46" s="91">
        <v>1189.68254</v>
      </c>
      <c r="K46" s="93">
        <v>1583.9847786945306</v>
      </c>
      <c r="L46" s="94">
        <v>280.11503144774008</v>
      </c>
      <c r="M46" s="94">
        <v>1042.3584306910332</v>
      </c>
      <c r="N46" s="94">
        <v>36.319565697039359</v>
      </c>
      <c r="O46" s="94">
        <v>1620.3043443915701</v>
      </c>
      <c r="P46" s="94">
        <v>34.928397114945462</v>
      </c>
      <c r="Q46" s="94">
        <v>1891.5239999999999</v>
      </c>
      <c r="R46" s="94">
        <v>289.60719999999998</v>
      </c>
      <c r="S46" s="94">
        <v>35.247339999999994</v>
      </c>
      <c r="T46" s="95" t="s">
        <v>94</v>
      </c>
      <c r="U46" s="95" t="s">
        <v>94</v>
      </c>
      <c r="V46" s="96">
        <v>2216.3785399999997</v>
      </c>
      <c r="W46" s="94">
        <v>2711.2692224414627</v>
      </c>
      <c r="X46" s="94">
        <v>2814.2653097661132</v>
      </c>
      <c r="Y46" s="94">
        <v>1049.252027984189</v>
      </c>
      <c r="Z46" s="94">
        <v>18001.705822267617</v>
      </c>
      <c r="AA46" s="94">
        <v>3406.0610799999995</v>
      </c>
      <c r="AB46" s="94">
        <v>2195.0470418630366</v>
      </c>
      <c r="AC46" s="95" t="s">
        <v>94</v>
      </c>
      <c r="AD46" s="94">
        <v>21.113039392530606</v>
      </c>
      <c r="AE46" s="94">
        <v>3.362172158803737</v>
      </c>
      <c r="AF46" s="95" t="s">
        <v>94</v>
      </c>
      <c r="AG46" s="97" t="s">
        <v>94</v>
      </c>
      <c r="AH46" s="95">
        <v>21.47</v>
      </c>
      <c r="AI46" s="95" t="s">
        <v>94</v>
      </c>
      <c r="AJ46" s="95" t="s">
        <v>94</v>
      </c>
      <c r="AK46" s="95" t="s">
        <v>94</v>
      </c>
      <c r="AL46" s="95" t="s">
        <v>94</v>
      </c>
      <c r="AM46" s="95" t="s">
        <v>94</v>
      </c>
      <c r="AN46" s="97" t="s">
        <v>94</v>
      </c>
      <c r="AO46" s="94">
        <v>101305.374</v>
      </c>
      <c r="AP46" s="94">
        <v>16132.5</v>
      </c>
      <c r="AQ46" s="94">
        <v>97.758472609003746</v>
      </c>
      <c r="AR46" s="94">
        <v>2.2415273909962572</v>
      </c>
      <c r="AS46" s="94">
        <v>65.071602885054546</v>
      </c>
      <c r="AT46" s="95" t="s">
        <v>94</v>
      </c>
      <c r="AU46" s="97" t="s">
        <v>94</v>
      </c>
      <c r="AV46" s="94">
        <f t="shared" si="2"/>
        <v>20.589116766801308</v>
      </c>
      <c r="AW46" s="97" t="s">
        <v>94</v>
      </c>
      <c r="AX46" s="98">
        <v>55.029199999999996</v>
      </c>
      <c r="AZ46" s="70"/>
      <c r="BA46" s="68">
        <f t="shared" si="3"/>
        <v>3406.0610799999995</v>
      </c>
      <c r="BB46" s="123">
        <f t="shared" si="0"/>
        <v>0</v>
      </c>
    </row>
    <row r="47" spans="1:54" x14ac:dyDescent="0.3">
      <c r="A47" s="89">
        <v>2004</v>
      </c>
      <c r="B47" s="90" t="s">
        <v>9</v>
      </c>
      <c r="C47" s="91">
        <v>854.33537000000001</v>
      </c>
      <c r="D47" s="91">
        <v>1263.6600000000001</v>
      </c>
      <c r="E47" s="92">
        <v>0</v>
      </c>
      <c r="F47" s="92" t="s">
        <v>94</v>
      </c>
      <c r="G47" s="92" t="s">
        <v>93</v>
      </c>
      <c r="H47" s="91">
        <v>2117.9953700000001</v>
      </c>
      <c r="I47" s="91">
        <v>588.02599999999995</v>
      </c>
      <c r="J47" s="91">
        <v>2706.0213699999999</v>
      </c>
      <c r="K47" s="93">
        <v>670.71908019448995</v>
      </c>
      <c r="L47" s="94">
        <v>270.54782161493546</v>
      </c>
      <c r="M47" s="94">
        <v>400.17125857955449</v>
      </c>
      <c r="N47" s="94">
        <v>186.21393768695782</v>
      </c>
      <c r="O47" s="94">
        <v>856.93301788144777</v>
      </c>
      <c r="P47" s="94">
        <v>34.578987564579329</v>
      </c>
      <c r="Q47" s="94">
        <v>4385.8450000000003</v>
      </c>
      <c r="R47" s="94">
        <v>429.21508</v>
      </c>
      <c r="S47" s="94">
        <v>304.54203000000001</v>
      </c>
      <c r="T47" s="95" t="s">
        <v>94</v>
      </c>
      <c r="U47" s="95" t="s">
        <v>94</v>
      </c>
      <c r="V47" s="96">
        <v>5119.6021099999998</v>
      </c>
      <c r="W47" s="94">
        <v>2409.4943857241424</v>
      </c>
      <c r="X47" s="94">
        <v>2138.5102453181257</v>
      </c>
      <c r="Y47" s="94">
        <v>1226.0905881143094</v>
      </c>
      <c r="Z47" s="94">
        <v>9041.1480228001437</v>
      </c>
      <c r="AA47" s="94">
        <v>7825.6234800000002</v>
      </c>
      <c r="AB47" s="94">
        <v>1481.4074009571118</v>
      </c>
      <c r="AC47" s="95" t="s">
        <v>94</v>
      </c>
      <c r="AD47" s="94">
        <v>24.333633336131868</v>
      </c>
      <c r="AE47" s="94">
        <v>2.5989791950008243</v>
      </c>
      <c r="AF47" s="95" t="s">
        <v>94</v>
      </c>
      <c r="AG47" s="97" t="s">
        <v>94</v>
      </c>
      <c r="AH47" s="95">
        <v>226.71</v>
      </c>
      <c r="AI47" s="95" t="s">
        <v>94</v>
      </c>
      <c r="AJ47" s="95" t="s">
        <v>94</v>
      </c>
      <c r="AK47" s="95" t="s">
        <v>94</v>
      </c>
      <c r="AL47" s="95" t="s">
        <v>94</v>
      </c>
      <c r="AM47" s="95" t="s">
        <v>94</v>
      </c>
      <c r="AN47" s="97" t="s">
        <v>94</v>
      </c>
      <c r="AO47" s="94">
        <v>301103.73700000002</v>
      </c>
      <c r="AP47" s="94">
        <v>32159.7</v>
      </c>
      <c r="AQ47" s="94">
        <v>78.269720759817957</v>
      </c>
      <c r="AR47" s="94">
        <v>21.730279240182053</v>
      </c>
      <c r="AS47" s="94">
        <v>65.421012435420664</v>
      </c>
      <c r="AT47" s="95" t="s">
        <v>94</v>
      </c>
      <c r="AU47" s="97" t="s">
        <v>94</v>
      </c>
      <c r="AV47" s="94">
        <f t="shared" si="2"/>
        <v>25.08990638210047</v>
      </c>
      <c r="AW47" s="97" t="s">
        <v>94</v>
      </c>
      <c r="AX47" s="98">
        <v>137.72999999999999</v>
      </c>
      <c r="AZ47" s="70"/>
      <c r="BA47" s="68">
        <f t="shared" si="3"/>
        <v>7825.6234799999993</v>
      </c>
      <c r="BB47" s="123">
        <f t="shared" si="0"/>
        <v>0</v>
      </c>
    </row>
    <row r="48" spans="1:54" x14ac:dyDescent="0.3">
      <c r="A48" s="89">
        <v>2004</v>
      </c>
      <c r="B48" s="90" t="s">
        <v>10</v>
      </c>
      <c r="C48" s="91">
        <v>585.04047000000003</v>
      </c>
      <c r="D48" s="91">
        <v>1859.3190099999999</v>
      </c>
      <c r="E48" s="92">
        <v>0</v>
      </c>
      <c r="F48" s="92" t="s">
        <v>94</v>
      </c>
      <c r="G48" s="92" t="s">
        <v>93</v>
      </c>
      <c r="H48" s="91">
        <v>2444.3594800000001</v>
      </c>
      <c r="I48" s="91">
        <v>29.913080000000001</v>
      </c>
      <c r="J48" s="91">
        <v>2474.2725599999999</v>
      </c>
      <c r="K48" s="93">
        <v>987.70698994901375</v>
      </c>
      <c r="L48" s="94">
        <v>236.40081025318594</v>
      </c>
      <c r="M48" s="94">
        <v>751.30617969582784</v>
      </c>
      <c r="N48" s="94">
        <v>12.087157575899615</v>
      </c>
      <c r="O48" s="94">
        <v>999.79414752491334</v>
      </c>
      <c r="P48" s="94">
        <v>52.261199781376234</v>
      </c>
      <c r="Q48" s="94">
        <v>1785.002</v>
      </c>
      <c r="R48" s="94">
        <v>474.79845</v>
      </c>
      <c r="S48" s="94">
        <v>0.36203999999999997</v>
      </c>
      <c r="T48" s="95" t="s">
        <v>94</v>
      </c>
      <c r="U48" s="95" t="s">
        <v>94</v>
      </c>
      <c r="V48" s="96">
        <v>2260.1624899999997</v>
      </c>
      <c r="W48" s="94">
        <v>2767.5346100628162</v>
      </c>
      <c r="X48" s="94">
        <v>2756.3724634838964</v>
      </c>
      <c r="Y48" s="94">
        <v>1115.354140190231</v>
      </c>
      <c r="Z48" s="94">
        <v>349.12246865959497</v>
      </c>
      <c r="AA48" s="94">
        <v>4734.43505</v>
      </c>
      <c r="AB48" s="94">
        <v>1438.4031880155021</v>
      </c>
      <c r="AC48" s="95" t="s">
        <v>94</v>
      </c>
      <c r="AD48" s="94">
        <v>17.121801891398299</v>
      </c>
      <c r="AE48" s="94">
        <v>3.688952951783333</v>
      </c>
      <c r="AF48" s="95" t="s">
        <v>94</v>
      </c>
      <c r="AG48" s="97" t="s">
        <v>94</v>
      </c>
      <c r="AH48" s="95">
        <v>18.07</v>
      </c>
      <c r="AI48" s="95" t="s">
        <v>94</v>
      </c>
      <c r="AJ48" s="95" t="s">
        <v>94</v>
      </c>
      <c r="AK48" s="95" t="s">
        <v>94</v>
      </c>
      <c r="AL48" s="95" t="s">
        <v>94</v>
      </c>
      <c r="AM48" s="95" t="s">
        <v>94</v>
      </c>
      <c r="AN48" s="97" t="s">
        <v>94</v>
      </c>
      <c r="AO48" s="94">
        <v>128340.89</v>
      </c>
      <c r="AP48" s="94">
        <v>27651.5</v>
      </c>
      <c r="AQ48" s="94">
        <v>98.791035374049514</v>
      </c>
      <c r="AR48" s="94">
        <v>1.2089646259505058</v>
      </c>
      <c r="AS48" s="94">
        <v>47.738800218623759</v>
      </c>
      <c r="AT48" s="95" t="s">
        <v>94</v>
      </c>
      <c r="AU48" s="97" t="s">
        <v>94</v>
      </c>
      <c r="AV48" s="94">
        <f t="shared" si="2"/>
        <v>11.870180937406992</v>
      </c>
      <c r="AW48" s="97" t="s">
        <v>94</v>
      </c>
      <c r="AX48" s="98">
        <v>142.64099999999999</v>
      </c>
      <c r="AZ48" s="70"/>
      <c r="BA48" s="68">
        <f t="shared" si="3"/>
        <v>4734.43505</v>
      </c>
      <c r="BB48" s="123">
        <f t="shared" si="0"/>
        <v>0</v>
      </c>
    </row>
    <row r="49" spans="1:54" x14ac:dyDescent="0.3">
      <c r="A49" s="89">
        <v>2004</v>
      </c>
      <c r="B49" s="90" t="s">
        <v>11</v>
      </c>
      <c r="C49" s="91">
        <v>617.60272999999995</v>
      </c>
      <c r="D49" s="91">
        <v>1030.9583</v>
      </c>
      <c r="E49" s="91">
        <v>295.54220000000004</v>
      </c>
      <c r="F49" s="92" t="s">
        <v>94</v>
      </c>
      <c r="G49" s="92" t="s">
        <v>93</v>
      </c>
      <c r="H49" s="91">
        <v>1944.1032299999999</v>
      </c>
      <c r="I49" s="91">
        <v>105.3013</v>
      </c>
      <c r="J49" s="91">
        <v>2049.4045299999998</v>
      </c>
      <c r="K49" s="93">
        <v>1154.7737797112743</v>
      </c>
      <c r="L49" s="94">
        <v>366.8485437792836</v>
      </c>
      <c r="M49" s="94">
        <v>612.37674751237864</v>
      </c>
      <c r="N49" s="94">
        <v>62.547697227739718</v>
      </c>
      <c r="O49" s="94">
        <v>1217.3214769390142</v>
      </c>
      <c r="P49" s="94">
        <v>51.905755596016434</v>
      </c>
      <c r="Q49" s="94">
        <v>1523.548</v>
      </c>
      <c r="R49" s="94">
        <v>223.80242999999996</v>
      </c>
      <c r="S49" s="94">
        <v>151.56350000000003</v>
      </c>
      <c r="T49" s="95" t="s">
        <v>94</v>
      </c>
      <c r="U49" s="95" t="s">
        <v>94</v>
      </c>
      <c r="V49" s="96">
        <v>1898.9139299999999</v>
      </c>
      <c r="W49" s="94">
        <v>2382.9119399463916</v>
      </c>
      <c r="X49" s="94">
        <v>2436.1955930794079</v>
      </c>
      <c r="Y49" s="94">
        <v>1084.7871164752071</v>
      </c>
      <c r="Z49" s="94">
        <v>8568.2344960144746</v>
      </c>
      <c r="AA49" s="94">
        <v>3948.3184599999995</v>
      </c>
      <c r="AB49" s="94">
        <v>1591.7917501201407</v>
      </c>
      <c r="AC49" s="95" t="s">
        <v>94</v>
      </c>
      <c r="AD49" s="94">
        <v>15.882853131662579</v>
      </c>
      <c r="AE49" s="94">
        <v>3.1770549486074757</v>
      </c>
      <c r="AF49" s="95" t="s">
        <v>94</v>
      </c>
      <c r="AG49" s="97" t="s">
        <v>94</v>
      </c>
      <c r="AH49" s="95">
        <v>23.88</v>
      </c>
      <c r="AI49" s="95" t="s">
        <v>94</v>
      </c>
      <c r="AJ49" s="95" t="s">
        <v>94</v>
      </c>
      <c r="AK49" s="95" t="s">
        <v>94</v>
      </c>
      <c r="AL49" s="95" t="s">
        <v>94</v>
      </c>
      <c r="AM49" s="95" t="s">
        <v>94</v>
      </c>
      <c r="AN49" s="97" t="s">
        <v>94</v>
      </c>
      <c r="AO49" s="94">
        <v>124276.052</v>
      </c>
      <c r="AP49" s="94">
        <v>24859</v>
      </c>
      <c r="AQ49" s="94">
        <v>94.861858727325071</v>
      </c>
      <c r="AR49" s="94">
        <v>5.1381412726749467</v>
      </c>
      <c r="AS49" s="94">
        <v>48.094244403983566</v>
      </c>
      <c r="AT49" s="95" t="s">
        <v>94</v>
      </c>
      <c r="AU49" s="97" t="s">
        <v>94</v>
      </c>
      <c r="AV49" s="94">
        <f t="shared" si="2"/>
        <v>24.390814484328494</v>
      </c>
      <c r="AW49" s="97" t="s">
        <v>94</v>
      </c>
      <c r="AX49" s="98">
        <v>89.793490000000006</v>
      </c>
      <c r="AZ49" s="70"/>
      <c r="BA49" s="68">
        <f t="shared" si="3"/>
        <v>3948.3184599999995</v>
      </c>
      <c r="BB49" s="123">
        <f t="shared" si="0"/>
        <v>0</v>
      </c>
    </row>
    <row r="50" spans="1:54" x14ac:dyDescent="0.3">
      <c r="A50" s="89">
        <v>2004</v>
      </c>
      <c r="B50" s="90" t="s">
        <v>12</v>
      </c>
      <c r="C50" s="91">
        <v>854.35636</v>
      </c>
      <c r="D50" s="91">
        <v>2261.20093</v>
      </c>
      <c r="E50" s="92">
        <v>0</v>
      </c>
      <c r="F50" s="92" t="s">
        <v>94</v>
      </c>
      <c r="G50" s="92" t="s">
        <v>93</v>
      </c>
      <c r="H50" s="91">
        <v>3115.5572899999997</v>
      </c>
      <c r="I50" s="91">
        <v>1344.92589</v>
      </c>
      <c r="J50" s="91">
        <v>4460.4831799999993</v>
      </c>
      <c r="K50" s="93">
        <v>944.58943783181678</v>
      </c>
      <c r="L50" s="94">
        <v>259.02781386518404</v>
      </c>
      <c r="M50" s="94">
        <v>685.56162396663274</v>
      </c>
      <c r="N50" s="94">
        <v>407.76101098771829</v>
      </c>
      <c r="O50" s="94">
        <v>1352.3504488195351</v>
      </c>
      <c r="P50" s="94">
        <v>30.885320694091522</v>
      </c>
      <c r="Q50" s="94">
        <v>9395.1239999999998</v>
      </c>
      <c r="R50" s="94">
        <v>522.14348999999993</v>
      </c>
      <c r="S50" s="94">
        <v>64.33081</v>
      </c>
      <c r="T50" s="95" t="s">
        <v>94</v>
      </c>
      <c r="U50" s="95" t="s">
        <v>94</v>
      </c>
      <c r="V50" s="96">
        <v>9981.5982999999997</v>
      </c>
      <c r="W50" s="94">
        <v>2831.7908407653576</v>
      </c>
      <c r="X50" s="94">
        <v>2781.3118441467554</v>
      </c>
      <c r="Y50" s="94">
        <v>1607.0750039242478</v>
      </c>
      <c r="Z50" s="94">
        <v>12938.618262268705</v>
      </c>
      <c r="AA50" s="94">
        <v>14442.081479999999</v>
      </c>
      <c r="AB50" s="94">
        <v>2116.6280818770788</v>
      </c>
      <c r="AC50" s="95" t="s">
        <v>94</v>
      </c>
      <c r="AD50" s="94">
        <v>37.624382191955689</v>
      </c>
      <c r="AE50" s="94">
        <v>2.6066004602668769</v>
      </c>
      <c r="AF50" s="95" t="s">
        <v>94</v>
      </c>
      <c r="AG50" s="97" t="s">
        <v>94</v>
      </c>
      <c r="AH50" s="95">
        <v>1004.16</v>
      </c>
      <c r="AI50" s="95" t="s">
        <v>94</v>
      </c>
      <c r="AJ50" s="95" t="s">
        <v>94</v>
      </c>
      <c r="AK50" s="95" t="s">
        <v>94</v>
      </c>
      <c r="AL50" s="95" t="s">
        <v>94</v>
      </c>
      <c r="AM50" s="95" t="s">
        <v>94</v>
      </c>
      <c r="AN50" s="97" t="s">
        <v>94</v>
      </c>
      <c r="AO50" s="94">
        <v>554058.11899999995</v>
      </c>
      <c r="AP50" s="94">
        <v>38384.9</v>
      </c>
      <c r="AQ50" s="94">
        <v>69.847977545786875</v>
      </c>
      <c r="AR50" s="94">
        <v>30.152022454213139</v>
      </c>
      <c r="AS50" s="94">
        <v>69.114679305908481</v>
      </c>
      <c r="AT50" s="95" t="s">
        <v>94</v>
      </c>
      <c r="AU50" s="97" t="s">
        <v>94</v>
      </c>
      <c r="AV50" s="94">
        <f t="shared" si="2"/>
        <v>16.406151312223493</v>
      </c>
      <c r="AW50" s="97" t="s">
        <v>94</v>
      </c>
      <c r="AX50" s="98">
        <v>117.34819999999999</v>
      </c>
      <c r="AZ50" s="70"/>
      <c r="BA50" s="68">
        <f t="shared" si="3"/>
        <v>14442.081479999999</v>
      </c>
      <c r="BB50" s="123">
        <f t="shared" si="0"/>
        <v>0</v>
      </c>
    </row>
    <row r="51" spans="1:54" x14ac:dyDescent="0.3">
      <c r="A51" s="89">
        <v>2004</v>
      </c>
      <c r="B51" s="90" t="s">
        <v>13</v>
      </c>
      <c r="C51" s="91">
        <v>3549.9962300000002</v>
      </c>
      <c r="D51" s="91">
        <v>3874.5392999999999</v>
      </c>
      <c r="E51" s="92">
        <v>0</v>
      </c>
      <c r="F51" s="92" t="s">
        <v>94</v>
      </c>
      <c r="G51" s="92" t="s">
        <v>93</v>
      </c>
      <c r="H51" s="91">
        <v>7424.5355300000001</v>
      </c>
      <c r="I51" s="91">
        <v>285.78149999999999</v>
      </c>
      <c r="J51" s="91">
        <v>7710.3170300000002</v>
      </c>
      <c r="K51" s="93">
        <v>993.83137193852338</v>
      </c>
      <c r="L51" s="94">
        <v>475.19438884515461</v>
      </c>
      <c r="M51" s="94">
        <v>518.63698309336883</v>
      </c>
      <c r="N51" s="94">
        <v>38.254059001001124</v>
      </c>
      <c r="O51" s="94">
        <v>1032.0854309395245</v>
      </c>
      <c r="P51" s="94">
        <v>42.506077077158963</v>
      </c>
      <c r="Q51" s="94">
        <v>10031.641</v>
      </c>
      <c r="R51" s="94">
        <v>341.42679999999996</v>
      </c>
      <c r="S51" s="94">
        <v>55.943849999999998</v>
      </c>
      <c r="T51" s="95" t="s">
        <v>94</v>
      </c>
      <c r="U51" s="95" t="s">
        <v>94</v>
      </c>
      <c r="V51" s="96">
        <v>10429.011649999999</v>
      </c>
      <c r="W51" s="94">
        <v>1602.6237652442328</v>
      </c>
      <c r="X51" s="94">
        <v>2687.9966152324187</v>
      </c>
      <c r="Y51" s="94">
        <v>440.59903344237745</v>
      </c>
      <c r="Z51" s="94">
        <v>2958.113895939086</v>
      </c>
      <c r="AA51" s="94">
        <v>18139.328679999999</v>
      </c>
      <c r="AB51" s="94">
        <v>1297.6981588315418</v>
      </c>
      <c r="AC51" s="95" t="s">
        <v>94</v>
      </c>
      <c r="AD51" s="94">
        <v>29.804127843737778</v>
      </c>
      <c r="AE51" s="94">
        <v>2.5591609517269669</v>
      </c>
      <c r="AF51" s="95" t="s">
        <v>94</v>
      </c>
      <c r="AG51" s="97" t="s">
        <v>94</v>
      </c>
      <c r="AH51" s="95">
        <v>543.74</v>
      </c>
      <c r="AI51" s="95" t="s">
        <v>94</v>
      </c>
      <c r="AJ51" s="95" t="s">
        <v>94</v>
      </c>
      <c r="AK51" s="95" t="s">
        <v>94</v>
      </c>
      <c r="AL51" s="95" t="s">
        <v>94</v>
      </c>
      <c r="AM51" s="95" t="s">
        <v>94</v>
      </c>
      <c r="AN51" s="97" t="s">
        <v>94</v>
      </c>
      <c r="AO51" s="94">
        <v>708799.83799999999</v>
      </c>
      <c r="AP51" s="94">
        <v>60861.8</v>
      </c>
      <c r="AQ51" s="94">
        <v>96.293518166788019</v>
      </c>
      <c r="AR51" s="94">
        <v>3.7064818332119867</v>
      </c>
      <c r="AS51" s="94">
        <v>57.493922922841044</v>
      </c>
      <c r="AT51" s="95" t="s">
        <v>94</v>
      </c>
      <c r="AU51" s="97" t="s">
        <v>94</v>
      </c>
      <c r="AV51" s="94">
        <f t="shared" si="2"/>
        <v>18.00429657314686</v>
      </c>
      <c r="AW51" s="97" t="s">
        <v>94</v>
      </c>
      <c r="AX51" s="98">
        <v>249.9051</v>
      </c>
      <c r="AZ51" s="70"/>
      <c r="BA51" s="68">
        <f t="shared" si="3"/>
        <v>18139.328680000002</v>
      </c>
      <c r="BB51" s="123">
        <f t="shared" si="0"/>
        <v>0</v>
      </c>
    </row>
    <row r="52" spans="1:54" x14ac:dyDescent="0.3">
      <c r="A52" s="89">
        <v>2004</v>
      </c>
      <c r="B52" s="90" t="s">
        <v>14</v>
      </c>
      <c r="C52" s="91">
        <v>545.41971999999998</v>
      </c>
      <c r="D52" s="91">
        <v>1251.5158000000001</v>
      </c>
      <c r="E52" s="91">
        <v>347.67520000000002</v>
      </c>
      <c r="F52" s="92" t="s">
        <v>94</v>
      </c>
      <c r="G52" s="92" t="s">
        <v>93</v>
      </c>
      <c r="H52" s="91">
        <v>2144.6107200000001</v>
      </c>
      <c r="I52" s="91">
        <v>185.70892999999998</v>
      </c>
      <c r="J52" s="91">
        <v>2330.3196499999999</v>
      </c>
      <c r="K52" s="93">
        <v>721.32465299499938</v>
      </c>
      <c r="L52" s="94">
        <v>183.44806663357053</v>
      </c>
      <c r="M52" s="94">
        <v>420.93849095035711</v>
      </c>
      <c r="N52" s="94">
        <v>62.46188561918715</v>
      </c>
      <c r="O52" s="94">
        <v>783.78653861418661</v>
      </c>
      <c r="P52" s="94">
        <v>43.177869873114254</v>
      </c>
      <c r="Q52" s="94">
        <v>2521.6149999999998</v>
      </c>
      <c r="R52" s="94">
        <v>509.28896000000003</v>
      </c>
      <c r="S52" s="94">
        <v>35.799579999999992</v>
      </c>
      <c r="T52" s="95" t="s">
        <v>94</v>
      </c>
      <c r="U52" s="95" t="s">
        <v>94</v>
      </c>
      <c r="V52" s="96">
        <v>3066.7035399999995</v>
      </c>
      <c r="W52" s="94">
        <v>2457.818365132312</v>
      </c>
      <c r="X52" s="94">
        <v>2264.5093966343284</v>
      </c>
      <c r="Y52" s="94">
        <v>1450.2219944188166</v>
      </c>
      <c r="Z52" s="94">
        <v>13811.566358024689</v>
      </c>
      <c r="AA52" s="94">
        <v>5397.0231899999999</v>
      </c>
      <c r="AB52" s="94">
        <v>1278.6457808661207</v>
      </c>
      <c r="AC52" s="95" t="s">
        <v>94</v>
      </c>
      <c r="AD52" s="94">
        <v>21.652009492020447</v>
      </c>
      <c r="AE52" s="94">
        <v>2.8752146386185577</v>
      </c>
      <c r="AF52" s="95" t="s">
        <v>94</v>
      </c>
      <c r="AG52" s="97" t="s">
        <v>94</v>
      </c>
      <c r="AH52" s="95">
        <v>51.69</v>
      </c>
      <c r="AI52" s="95" t="s">
        <v>94</v>
      </c>
      <c r="AJ52" s="95" t="s">
        <v>94</v>
      </c>
      <c r="AK52" s="95" t="s">
        <v>94</v>
      </c>
      <c r="AL52" s="95" t="s">
        <v>94</v>
      </c>
      <c r="AM52" s="95" t="s">
        <v>94</v>
      </c>
      <c r="AN52" s="97" t="s">
        <v>94</v>
      </c>
      <c r="AO52" s="94">
        <v>187708.53200000001</v>
      </c>
      <c r="AP52" s="94">
        <v>24926.2</v>
      </c>
      <c r="AQ52" s="94">
        <v>92.030752948420627</v>
      </c>
      <c r="AR52" s="94">
        <v>7.9692470515793827</v>
      </c>
      <c r="AS52" s="94">
        <v>56.822130126885739</v>
      </c>
      <c r="AT52" s="95" t="s">
        <v>94</v>
      </c>
      <c r="AU52" s="97" t="s">
        <v>94</v>
      </c>
      <c r="AV52" s="94">
        <f t="shared" si="2"/>
        <v>20.184249345264192</v>
      </c>
      <c r="AW52" s="97" t="s">
        <v>94</v>
      </c>
      <c r="AX52" s="98">
        <v>183.37207000000001</v>
      </c>
      <c r="AZ52" s="70"/>
      <c r="BA52" s="68">
        <f t="shared" si="3"/>
        <v>5397.023189999999</v>
      </c>
      <c r="BB52" s="123">
        <f t="shared" si="0"/>
        <v>0</v>
      </c>
    </row>
    <row r="53" spans="1:54" x14ac:dyDescent="0.3">
      <c r="A53" s="89">
        <v>2004</v>
      </c>
      <c r="B53" s="90" t="s">
        <v>15</v>
      </c>
      <c r="C53" s="91">
        <v>428.87988999999999</v>
      </c>
      <c r="D53" s="91">
        <v>599.56700000000001</v>
      </c>
      <c r="E53" s="92">
        <v>0</v>
      </c>
      <c r="F53" s="92" t="s">
        <v>94</v>
      </c>
      <c r="G53" s="92" t="s">
        <v>93</v>
      </c>
      <c r="H53" s="91">
        <v>1028.4468899999999</v>
      </c>
      <c r="I53" s="91">
        <v>117.502</v>
      </c>
      <c r="J53" s="91">
        <v>1145.9488899999999</v>
      </c>
      <c r="K53" s="93">
        <v>1036.0619452979399</v>
      </c>
      <c r="L53" s="94">
        <v>432.05549790963585</v>
      </c>
      <c r="M53" s="94">
        <v>604.00644738830397</v>
      </c>
      <c r="N53" s="94">
        <v>118.37203445323125</v>
      </c>
      <c r="O53" s="94">
        <v>1154.4339898252151</v>
      </c>
      <c r="P53" s="94">
        <v>34.639637198123367</v>
      </c>
      <c r="Q53" s="94">
        <v>1855.4349999999999</v>
      </c>
      <c r="R53" s="94">
        <v>269.95283000000001</v>
      </c>
      <c r="S53" s="94">
        <v>36.864470000000004</v>
      </c>
      <c r="T53" s="95" t="s">
        <v>94</v>
      </c>
      <c r="U53" s="95" t="s">
        <v>94</v>
      </c>
      <c r="V53" s="96">
        <v>2162.2523000000001</v>
      </c>
      <c r="W53" s="94">
        <v>3221.3908467753354</v>
      </c>
      <c r="X53" s="94">
        <v>3458.1742883981688</v>
      </c>
      <c r="Y53" s="94">
        <v>1571.8143654000676</v>
      </c>
      <c r="Z53" s="94">
        <v>25564.819694868242</v>
      </c>
      <c r="AA53" s="94">
        <v>3308.2011899999998</v>
      </c>
      <c r="AB53" s="94">
        <v>1988.2605941460467</v>
      </c>
      <c r="AC53" s="95" t="s">
        <v>94</v>
      </c>
      <c r="AD53" s="94">
        <v>28.5892165233548</v>
      </c>
      <c r="AE53" s="94">
        <v>2.9757408307511266</v>
      </c>
      <c r="AF53" s="95" t="s">
        <v>94</v>
      </c>
      <c r="AG53" s="97" t="s">
        <v>94</v>
      </c>
      <c r="AH53" s="95">
        <v>64.77</v>
      </c>
      <c r="AI53" s="95" t="s">
        <v>94</v>
      </c>
      <c r="AJ53" s="95" t="s">
        <v>94</v>
      </c>
      <c r="AK53" s="95" t="s">
        <v>94</v>
      </c>
      <c r="AL53" s="95" t="s">
        <v>94</v>
      </c>
      <c r="AM53" s="95" t="s">
        <v>94</v>
      </c>
      <c r="AN53" s="97" t="s">
        <v>94</v>
      </c>
      <c r="AO53" s="94">
        <v>111172.356</v>
      </c>
      <c r="AP53" s="94">
        <v>11571.5</v>
      </c>
      <c r="AQ53" s="94">
        <v>89.746314078632253</v>
      </c>
      <c r="AR53" s="94">
        <v>10.253685921367751</v>
      </c>
      <c r="AS53" s="94">
        <v>65.360362801876633</v>
      </c>
      <c r="AT53" s="95" t="s">
        <v>94</v>
      </c>
      <c r="AU53" s="97" t="s">
        <v>94</v>
      </c>
      <c r="AV53" s="94">
        <f t="shared" si="2"/>
        <v>21.634548237824447</v>
      </c>
      <c r="AW53" s="97" t="s">
        <v>94</v>
      </c>
      <c r="AX53" s="98">
        <v>48.877000000000002</v>
      </c>
      <c r="AZ53" s="70"/>
      <c r="BA53" s="68">
        <f t="shared" si="3"/>
        <v>3308.2011900000002</v>
      </c>
      <c r="BB53" s="123">
        <f t="shared" si="0"/>
        <v>0</v>
      </c>
    </row>
    <row r="54" spans="1:54" x14ac:dyDescent="0.3">
      <c r="A54" s="89">
        <v>2004</v>
      </c>
      <c r="B54" s="90" t="s">
        <v>16</v>
      </c>
      <c r="C54" s="91">
        <v>164.82259999999999</v>
      </c>
      <c r="D54" s="91">
        <v>488.59609999999998</v>
      </c>
      <c r="E54" s="91">
        <v>79.179600000000008</v>
      </c>
      <c r="F54" s="92" t="s">
        <v>94</v>
      </c>
      <c r="G54" s="92" t="s">
        <v>93</v>
      </c>
      <c r="H54" s="91">
        <v>732.59829999999999</v>
      </c>
      <c r="I54" s="91">
        <v>84.167299999999997</v>
      </c>
      <c r="J54" s="91">
        <v>816.76559999999995</v>
      </c>
      <c r="K54" s="93">
        <v>1401.5011746160496</v>
      </c>
      <c r="L54" s="94">
        <v>315.31477414467292</v>
      </c>
      <c r="M54" s="94">
        <v>934.71143471506946</v>
      </c>
      <c r="N54" s="94">
        <v>161.01671245246058</v>
      </c>
      <c r="O54" s="94">
        <v>1562.5178870685104</v>
      </c>
      <c r="P54" s="94">
        <v>38.132793569105978</v>
      </c>
      <c r="Q54" s="94">
        <v>1139.3530000000001</v>
      </c>
      <c r="R54" s="94">
        <v>185.57864000000001</v>
      </c>
      <c r="S54" s="94">
        <v>0.20091000000000001</v>
      </c>
      <c r="T54" s="95" t="s">
        <v>94</v>
      </c>
      <c r="U54" s="95" t="s">
        <v>94</v>
      </c>
      <c r="V54" s="96">
        <v>1325.13255</v>
      </c>
      <c r="W54" s="94">
        <v>2879.0518329578267</v>
      </c>
      <c r="X54" s="94">
        <v>3123.6802495976663</v>
      </c>
      <c r="Y54" s="94">
        <v>1355.9445576963826</v>
      </c>
      <c r="Z54" s="94">
        <v>516.47814910025704</v>
      </c>
      <c r="AA54" s="94">
        <v>2141.89815</v>
      </c>
      <c r="AB54" s="94">
        <v>2178.9600820353389</v>
      </c>
      <c r="AC54" s="95" t="s">
        <v>94</v>
      </c>
      <c r="AD54" s="94">
        <v>24.296955929896207</v>
      </c>
      <c r="AE54" s="94">
        <v>3.739201168445947</v>
      </c>
      <c r="AF54" s="95" t="s">
        <v>94</v>
      </c>
      <c r="AG54" s="97" t="s">
        <v>94</v>
      </c>
      <c r="AH54" s="95">
        <v>14.88</v>
      </c>
      <c r="AI54" s="95" t="s">
        <v>94</v>
      </c>
      <c r="AJ54" s="95" t="s">
        <v>94</v>
      </c>
      <c r="AK54" s="95" t="s">
        <v>94</v>
      </c>
      <c r="AL54" s="95" t="s">
        <v>94</v>
      </c>
      <c r="AM54" s="95" t="s">
        <v>94</v>
      </c>
      <c r="AN54" s="97" t="s">
        <v>94</v>
      </c>
      <c r="AO54" s="94">
        <v>57282.239000000001</v>
      </c>
      <c r="AP54" s="94">
        <v>8815.5</v>
      </c>
      <c r="AQ54" s="94">
        <v>89.695048371283022</v>
      </c>
      <c r="AR54" s="94">
        <v>10.304951628716978</v>
      </c>
      <c r="AS54" s="94">
        <v>61.867206430894015</v>
      </c>
      <c r="AT54" s="95" t="s">
        <v>94</v>
      </c>
      <c r="AU54" s="97" t="s">
        <v>94</v>
      </c>
      <c r="AV54" s="94">
        <f t="shared" si="2"/>
        <v>21.611715628242024</v>
      </c>
      <c r="AW54" s="97" t="s">
        <v>94</v>
      </c>
      <c r="AX54" s="98">
        <v>45.650100000000002</v>
      </c>
      <c r="AZ54" s="70"/>
      <c r="BA54" s="68">
        <f t="shared" si="3"/>
        <v>2141.89815</v>
      </c>
      <c r="BB54" s="123">
        <f t="shared" si="0"/>
        <v>0</v>
      </c>
    </row>
    <row r="55" spans="1:54" x14ac:dyDescent="0.3">
      <c r="A55" s="89">
        <v>2004</v>
      </c>
      <c r="B55" s="90" t="s">
        <v>17</v>
      </c>
      <c r="C55" s="91">
        <v>249.36745999999999</v>
      </c>
      <c r="D55" s="91">
        <v>1044.2817</v>
      </c>
      <c r="E55" s="92">
        <v>0</v>
      </c>
      <c r="F55" s="92" t="s">
        <v>94</v>
      </c>
      <c r="G55" s="92" t="s">
        <v>93</v>
      </c>
      <c r="H55" s="91">
        <v>1293.6491599999999</v>
      </c>
      <c r="I55" s="91">
        <v>140.1662</v>
      </c>
      <c r="J55" s="91">
        <v>1433.8153600000001</v>
      </c>
      <c r="K55" s="93">
        <v>1021.4758881314791</v>
      </c>
      <c r="L55" s="94">
        <v>196.90257262223332</v>
      </c>
      <c r="M55" s="94">
        <v>824.57331550924584</v>
      </c>
      <c r="N55" s="94">
        <v>110.67637042412223</v>
      </c>
      <c r="O55" s="94">
        <v>1132.1522585556015</v>
      </c>
      <c r="P55" s="94">
        <v>13.555603622482874</v>
      </c>
      <c r="Q55" s="94">
        <v>8428.8780000000006</v>
      </c>
      <c r="R55" s="94">
        <v>453.32961</v>
      </c>
      <c r="S55" s="94">
        <v>261.26595000000003</v>
      </c>
      <c r="T55" s="95" t="s">
        <v>94</v>
      </c>
      <c r="U55" s="95" t="s">
        <v>94</v>
      </c>
      <c r="V55" s="96">
        <v>9143.4735600000022</v>
      </c>
      <c r="W55" s="94">
        <v>3059.8036512948188</v>
      </c>
      <c r="X55" s="94">
        <v>2920.6951694696481</v>
      </c>
      <c r="Y55" s="94">
        <v>2290.7582809065416</v>
      </c>
      <c r="Z55" s="94">
        <v>11682.95622233153</v>
      </c>
      <c r="AA55" s="94">
        <v>10577.288920000003</v>
      </c>
      <c r="AB55" s="94">
        <v>2486.0211069813045</v>
      </c>
      <c r="AC55" s="95" t="s">
        <v>94</v>
      </c>
      <c r="AD55" s="94">
        <v>30.24977884546637</v>
      </c>
      <c r="AE55" s="94">
        <v>1.7826641775082692</v>
      </c>
      <c r="AF55" s="95" t="s">
        <v>94</v>
      </c>
      <c r="AG55" s="97" t="s">
        <v>94</v>
      </c>
      <c r="AH55" s="95">
        <v>2443.34</v>
      </c>
      <c r="AI55" s="95" t="s">
        <v>94</v>
      </c>
      <c r="AJ55" s="95" t="s">
        <v>94</v>
      </c>
      <c r="AK55" s="95" t="s">
        <v>94</v>
      </c>
      <c r="AL55" s="95" t="s">
        <v>94</v>
      </c>
      <c r="AM55" s="95" t="s">
        <v>94</v>
      </c>
      <c r="AN55" s="97" t="s">
        <v>94</v>
      </c>
      <c r="AO55" s="94">
        <v>593341.64300000004</v>
      </c>
      <c r="AP55" s="94">
        <v>34966.5</v>
      </c>
      <c r="AQ55" s="94">
        <v>90.224250352569797</v>
      </c>
      <c r="AR55" s="94">
        <v>9.7757496474301959</v>
      </c>
      <c r="AS55" s="94">
        <v>86.444396377517123</v>
      </c>
      <c r="AT55" s="95" t="s">
        <v>94</v>
      </c>
      <c r="AU55" s="97" t="s">
        <v>94</v>
      </c>
      <c r="AV55" s="94">
        <f t="shared" si="2"/>
        <v>14.828728743494434</v>
      </c>
      <c r="AW55" s="97" t="s">
        <v>94</v>
      </c>
      <c r="AX55" s="98">
        <v>89.2286</v>
      </c>
      <c r="AZ55" s="70"/>
      <c r="BA55" s="68">
        <f t="shared" si="3"/>
        <v>10577.288920000003</v>
      </c>
      <c r="BB55" s="123">
        <f t="shared" si="0"/>
        <v>0</v>
      </c>
    </row>
    <row r="56" spans="1:54" x14ac:dyDescent="0.3">
      <c r="A56" s="89">
        <v>2004</v>
      </c>
      <c r="B56" s="90" t="s">
        <v>18</v>
      </c>
      <c r="C56" s="91">
        <v>924.43237999999997</v>
      </c>
      <c r="D56" s="91">
        <v>1481.82502</v>
      </c>
      <c r="E56" s="91">
        <v>605.28099999999995</v>
      </c>
      <c r="F56" s="92" t="s">
        <v>94</v>
      </c>
      <c r="G56" s="92" t="s">
        <v>93</v>
      </c>
      <c r="H56" s="91">
        <v>3011.5383999999999</v>
      </c>
      <c r="I56" s="91">
        <v>169.31762000000001</v>
      </c>
      <c r="J56" s="91">
        <v>3180.8560199999997</v>
      </c>
      <c r="K56" s="93">
        <v>1055.1289157344115</v>
      </c>
      <c r="L56" s="94">
        <v>323.8860692525725</v>
      </c>
      <c r="M56" s="94">
        <v>519.17532469807543</v>
      </c>
      <c r="N56" s="94">
        <v>59.322476779751874</v>
      </c>
      <c r="O56" s="94">
        <v>1114.4513925141634</v>
      </c>
      <c r="P56" s="94">
        <v>61.86940859815585</v>
      </c>
      <c r="Q56" s="94">
        <v>1355.521</v>
      </c>
      <c r="R56" s="94">
        <v>401.10372000000001</v>
      </c>
      <c r="S56" s="94">
        <v>203.76126000000002</v>
      </c>
      <c r="T56" s="95" t="s">
        <v>94</v>
      </c>
      <c r="U56" s="95" t="s">
        <v>94</v>
      </c>
      <c r="V56" s="96">
        <v>1960.38598</v>
      </c>
      <c r="W56" s="94">
        <v>2215.916621076</v>
      </c>
      <c r="X56" s="94">
        <v>2160.6197878146436</v>
      </c>
      <c r="Y56" s="94">
        <v>1282.5920205673285</v>
      </c>
      <c r="Z56" s="94">
        <v>8150.776431057242</v>
      </c>
      <c r="AA56" s="94">
        <v>5141.2420000000002</v>
      </c>
      <c r="AB56" s="94">
        <v>1375.0776303239959</v>
      </c>
      <c r="AC56" s="95" t="s">
        <v>94</v>
      </c>
      <c r="AD56" s="94">
        <v>17.997325557379746</v>
      </c>
      <c r="AE56" s="94">
        <v>3.5965285346656986</v>
      </c>
      <c r="AF56" s="95" t="s">
        <v>94</v>
      </c>
      <c r="AG56" s="97" t="s">
        <v>94</v>
      </c>
      <c r="AH56" s="95">
        <v>17.93</v>
      </c>
      <c r="AI56" s="95" t="s">
        <v>94</v>
      </c>
      <c r="AJ56" s="95" t="s">
        <v>94</v>
      </c>
      <c r="AK56" s="95" t="s">
        <v>94</v>
      </c>
      <c r="AL56" s="95" t="s">
        <v>94</v>
      </c>
      <c r="AM56" s="95" t="s">
        <v>94</v>
      </c>
      <c r="AN56" s="97" t="s">
        <v>94</v>
      </c>
      <c r="AO56" s="94">
        <v>142950.12400000001</v>
      </c>
      <c r="AP56" s="94">
        <v>28566.7</v>
      </c>
      <c r="AQ56" s="94">
        <v>94.676979437755264</v>
      </c>
      <c r="AR56" s="94">
        <v>5.3230205622447517</v>
      </c>
      <c r="AS56" s="94">
        <v>38.130591401844143</v>
      </c>
      <c r="AT56" s="95" t="s">
        <v>94</v>
      </c>
      <c r="AU56" s="97" t="s">
        <v>94</v>
      </c>
      <c r="AV56" s="94">
        <f t="shared" si="2"/>
        <v>33.92186125422478</v>
      </c>
      <c r="AW56" s="97" t="s">
        <v>94</v>
      </c>
      <c r="AX56" s="98">
        <v>74.493440000000007</v>
      </c>
      <c r="AZ56" s="70"/>
      <c r="BA56" s="68">
        <f t="shared" si="3"/>
        <v>5141.2420000000002</v>
      </c>
      <c r="BB56" s="123">
        <f t="shared" si="0"/>
        <v>0</v>
      </c>
    </row>
    <row r="57" spans="1:54" x14ac:dyDescent="0.3">
      <c r="A57" s="89">
        <v>2004</v>
      </c>
      <c r="B57" s="90" t="s">
        <v>19</v>
      </c>
      <c r="C57" s="91">
        <v>910.14293999999995</v>
      </c>
      <c r="D57" s="91">
        <v>1478.0616</v>
      </c>
      <c r="E57" s="91">
        <v>402.72480000000002</v>
      </c>
      <c r="F57" s="92" t="s">
        <v>94</v>
      </c>
      <c r="G57" s="92" t="s">
        <v>93</v>
      </c>
      <c r="H57" s="91">
        <v>2790.9293399999997</v>
      </c>
      <c r="I57" s="91">
        <v>583.59980000000007</v>
      </c>
      <c r="J57" s="91">
        <v>3374.5291399999996</v>
      </c>
      <c r="K57" s="93">
        <v>717.92763949910989</v>
      </c>
      <c r="L57" s="94">
        <v>234.12157490199306</v>
      </c>
      <c r="M57" s="94">
        <v>380.21072777223293</v>
      </c>
      <c r="N57" s="94">
        <v>150.12290738473254</v>
      </c>
      <c r="O57" s="94">
        <v>868.05054688384246</v>
      </c>
      <c r="P57" s="94">
        <v>42.245674111624268</v>
      </c>
      <c r="Q57" s="94">
        <v>4119.5529999999999</v>
      </c>
      <c r="R57" s="94">
        <v>396.64233999999999</v>
      </c>
      <c r="S57" s="94">
        <v>97.144600000000011</v>
      </c>
      <c r="T57" s="95" t="s">
        <v>94</v>
      </c>
      <c r="U57" s="95" t="s">
        <v>94</v>
      </c>
      <c r="V57" s="96">
        <v>4613.3399399999998</v>
      </c>
      <c r="W57" s="94">
        <v>2872.5617651783741</v>
      </c>
      <c r="X57" s="94">
        <v>2814.2656394848791</v>
      </c>
      <c r="Y57" s="94">
        <v>1354.9906226620708</v>
      </c>
      <c r="Z57" s="94">
        <v>6914.2064056939507</v>
      </c>
      <c r="AA57" s="94">
        <v>7987.8690799999995</v>
      </c>
      <c r="AB57" s="94">
        <v>1454.0630296049026</v>
      </c>
      <c r="AC57" s="95" t="s">
        <v>94</v>
      </c>
      <c r="AD57" s="94">
        <v>28.399999573353053</v>
      </c>
      <c r="AE57" s="94">
        <v>3.0074592914624532</v>
      </c>
      <c r="AF57" s="95" t="s">
        <v>94</v>
      </c>
      <c r="AG57" s="97" t="s">
        <v>94</v>
      </c>
      <c r="AH57" s="95">
        <v>351.14</v>
      </c>
      <c r="AI57" s="95" t="s">
        <v>94</v>
      </c>
      <c r="AJ57" s="95" t="s">
        <v>94</v>
      </c>
      <c r="AK57" s="95" t="s">
        <v>94</v>
      </c>
      <c r="AL57" s="95" t="s">
        <v>94</v>
      </c>
      <c r="AM57" s="95" t="s">
        <v>94</v>
      </c>
      <c r="AN57" s="97" t="s">
        <v>94</v>
      </c>
      <c r="AO57" s="94">
        <v>265601.902</v>
      </c>
      <c r="AP57" s="94">
        <v>28126.3</v>
      </c>
      <c r="AQ57" s="94">
        <v>82.705741281582178</v>
      </c>
      <c r="AR57" s="94">
        <v>17.294258718417826</v>
      </c>
      <c r="AS57" s="94">
        <v>57.754325888375725</v>
      </c>
      <c r="AT57" s="95" t="s">
        <v>94</v>
      </c>
      <c r="AU57" s="97" t="s">
        <v>94</v>
      </c>
      <c r="AV57" s="94">
        <f t="shared" si="2"/>
        <v>26.414739389915589</v>
      </c>
      <c r="AW57" s="97" t="s">
        <v>94</v>
      </c>
      <c r="AX57" s="98">
        <v>98.763800000000003</v>
      </c>
      <c r="AZ57" s="70"/>
      <c r="BA57" s="68">
        <f t="shared" si="3"/>
        <v>7987.8690799999995</v>
      </c>
      <c r="BB57" s="123">
        <f t="shared" si="0"/>
        <v>0</v>
      </c>
    </row>
    <row r="58" spans="1:54" x14ac:dyDescent="0.3">
      <c r="A58" s="89">
        <v>2004</v>
      </c>
      <c r="B58" s="90" t="s">
        <v>20</v>
      </c>
      <c r="C58" s="91">
        <v>178.42126000000002</v>
      </c>
      <c r="D58" s="91">
        <v>722.39720999999997</v>
      </c>
      <c r="E58" s="92">
        <v>0</v>
      </c>
      <c r="F58" s="92" t="s">
        <v>94</v>
      </c>
      <c r="G58" s="92" t="s">
        <v>93</v>
      </c>
      <c r="H58" s="91">
        <v>900.81846999999993</v>
      </c>
      <c r="I58" s="91">
        <v>66.363230000000001</v>
      </c>
      <c r="J58" s="91">
        <v>967.18169999999998</v>
      </c>
      <c r="K58" s="93">
        <v>1117.6338484252578</v>
      </c>
      <c r="L58" s="94">
        <v>221.36495431169783</v>
      </c>
      <c r="M58" s="94">
        <v>896.26889411356001</v>
      </c>
      <c r="N58" s="94">
        <v>82.336002878394041</v>
      </c>
      <c r="O58" s="94">
        <v>1199.9698513036519</v>
      </c>
      <c r="P58" s="94">
        <v>33.639015702664096</v>
      </c>
      <c r="Q58" s="94">
        <v>1744.048</v>
      </c>
      <c r="R58" s="94">
        <v>146.14699999999999</v>
      </c>
      <c r="S58" s="94">
        <v>17.801659999999998</v>
      </c>
      <c r="T58" s="95" t="s">
        <v>94</v>
      </c>
      <c r="U58" s="95" t="s">
        <v>94</v>
      </c>
      <c r="V58" s="96">
        <v>1907.99666</v>
      </c>
      <c r="W58" s="94">
        <v>2217.6827499314236</v>
      </c>
      <c r="X58" s="94">
        <v>1889.8273954582544</v>
      </c>
      <c r="Y58" s="94">
        <v>1358.5086308666189</v>
      </c>
      <c r="Z58" s="94">
        <v>6100.6374228923924</v>
      </c>
      <c r="AA58" s="94">
        <v>2875.1783599999999</v>
      </c>
      <c r="AB58" s="94">
        <v>1725.4234586623186</v>
      </c>
      <c r="AC58" s="95" t="s">
        <v>94</v>
      </c>
      <c r="AD58" s="94">
        <v>20.141495632193571</v>
      </c>
      <c r="AE58" s="94">
        <v>1.942942238930714</v>
      </c>
      <c r="AF58" s="95" t="s">
        <v>94</v>
      </c>
      <c r="AG58" s="97" t="s">
        <v>94</v>
      </c>
      <c r="AH58" s="95">
        <v>133.27000000000001</v>
      </c>
      <c r="AI58" s="95" t="s">
        <v>94</v>
      </c>
      <c r="AJ58" s="95" t="s">
        <v>94</v>
      </c>
      <c r="AK58" s="95" t="s">
        <v>94</v>
      </c>
      <c r="AL58" s="95" t="s">
        <v>94</v>
      </c>
      <c r="AM58" s="95" t="s">
        <v>94</v>
      </c>
      <c r="AN58" s="97" t="s">
        <v>94</v>
      </c>
      <c r="AO58" s="94">
        <v>147980.64000000001</v>
      </c>
      <c r="AP58" s="94">
        <v>14274.9</v>
      </c>
      <c r="AQ58" s="94">
        <v>93.138494038917401</v>
      </c>
      <c r="AR58" s="94">
        <v>6.8615059610825977</v>
      </c>
      <c r="AS58" s="94">
        <v>66.360984297335918</v>
      </c>
      <c r="AT58" s="95" t="s">
        <v>94</v>
      </c>
      <c r="AU58" s="97" t="s">
        <v>94</v>
      </c>
      <c r="AV58" s="94">
        <f t="shared" si="2"/>
        <v>15.753585285141458</v>
      </c>
      <c r="AW58" s="97" t="s">
        <v>94</v>
      </c>
      <c r="AX58" s="98">
        <v>96.406710000000004</v>
      </c>
      <c r="AZ58" s="70"/>
      <c r="BA58" s="68">
        <f t="shared" si="3"/>
        <v>2875.1783599999999</v>
      </c>
      <c r="BB58" s="123">
        <f t="shared" si="0"/>
        <v>0</v>
      </c>
    </row>
    <row r="59" spans="1:54" x14ac:dyDescent="0.3">
      <c r="A59" s="89">
        <v>2004</v>
      </c>
      <c r="B59" s="90" t="s">
        <v>21</v>
      </c>
      <c r="C59" s="91">
        <v>125.55625000000001</v>
      </c>
      <c r="D59" s="91">
        <v>537.14804000000004</v>
      </c>
      <c r="E59" s="92">
        <v>0</v>
      </c>
      <c r="F59" s="92" t="s">
        <v>94</v>
      </c>
      <c r="G59" s="92" t="s">
        <v>93</v>
      </c>
      <c r="H59" s="91">
        <v>662.70429000000001</v>
      </c>
      <c r="I59" s="91">
        <v>87.247420000000005</v>
      </c>
      <c r="J59" s="91">
        <v>749.95171000000005</v>
      </c>
      <c r="K59" s="93">
        <v>1364.7432087629663</v>
      </c>
      <c r="L59" s="94">
        <v>258.56485628793075</v>
      </c>
      <c r="M59" s="94">
        <v>1106.1783524750356</v>
      </c>
      <c r="N59" s="94">
        <v>179.67338634112386</v>
      </c>
      <c r="O59" s="94">
        <v>1544.4165951040902</v>
      </c>
      <c r="P59" s="94">
        <v>33.256180087904141</v>
      </c>
      <c r="Q59" s="94">
        <v>1359.316</v>
      </c>
      <c r="R59" s="94">
        <v>145.80700999999999</v>
      </c>
      <c r="S59" s="95">
        <v>0</v>
      </c>
      <c r="T59" s="95" t="s">
        <v>94</v>
      </c>
      <c r="U59" s="95" t="s">
        <v>94</v>
      </c>
      <c r="V59" s="96">
        <v>1505.12301</v>
      </c>
      <c r="W59" s="94">
        <v>2470.6630849083549</v>
      </c>
      <c r="X59" s="94">
        <v>2366.1923777229258</v>
      </c>
      <c r="Y59" s="94">
        <v>1670.4130006415542</v>
      </c>
      <c r="Z59" s="94">
        <v>0</v>
      </c>
      <c r="AA59" s="94">
        <v>2255.0747200000001</v>
      </c>
      <c r="AB59" s="94">
        <v>2059.8296472281822</v>
      </c>
      <c r="AC59" s="95" t="s">
        <v>94</v>
      </c>
      <c r="AD59" s="94">
        <v>27.109476822465862</v>
      </c>
      <c r="AE59" s="94">
        <v>1.9622515682569348</v>
      </c>
      <c r="AF59" s="95" t="s">
        <v>94</v>
      </c>
      <c r="AG59" s="97" t="s">
        <v>94</v>
      </c>
      <c r="AH59" s="95">
        <v>70.540000000000006</v>
      </c>
      <c r="AI59" s="95" t="s">
        <v>94</v>
      </c>
      <c r="AJ59" s="95" t="s">
        <v>94</v>
      </c>
      <c r="AK59" s="95" t="s">
        <v>94</v>
      </c>
      <c r="AL59" s="95" t="s">
        <v>94</v>
      </c>
      <c r="AM59" s="95" t="s">
        <v>94</v>
      </c>
      <c r="AN59" s="97" t="s">
        <v>94</v>
      </c>
      <c r="AO59" s="94">
        <v>114922.814</v>
      </c>
      <c r="AP59" s="94">
        <v>8318.4</v>
      </c>
      <c r="AQ59" s="94">
        <v>88.366261609030801</v>
      </c>
      <c r="AR59" s="94">
        <v>11.633738390969201</v>
      </c>
      <c r="AS59" s="94">
        <v>66.743819912095859</v>
      </c>
      <c r="AT59" s="95" t="s">
        <v>94</v>
      </c>
      <c r="AU59" s="97" t="s">
        <v>94</v>
      </c>
      <c r="AV59" s="94">
        <f t="shared" si="2"/>
        <v>13.200008354937953</v>
      </c>
      <c r="AW59" s="97" t="s">
        <v>94</v>
      </c>
      <c r="AX59" s="98">
        <v>62.335070000000002</v>
      </c>
      <c r="AZ59" s="70"/>
      <c r="BA59" s="68">
        <f t="shared" si="3"/>
        <v>2255.0747200000001</v>
      </c>
      <c r="BB59" s="123">
        <f t="shared" si="0"/>
        <v>0</v>
      </c>
    </row>
    <row r="60" spans="1:54" x14ac:dyDescent="0.3">
      <c r="A60" s="89">
        <v>2004</v>
      </c>
      <c r="B60" s="90" t="s">
        <v>22</v>
      </c>
      <c r="C60" s="91">
        <v>638.05363999999997</v>
      </c>
      <c r="D60" s="91">
        <v>776.02175</v>
      </c>
      <c r="E60" s="91">
        <v>273.01429999999999</v>
      </c>
      <c r="F60" s="92" t="s">
        <v>94</v>
      </c>
      <c r="G60" s="92" t="s">
        <v>93</v>
      </c>
      <c r="H60" s="91">
        <v>1687.08969</v>
      </c>
      <c r="I60" s="91">
        <v>93.636479999999992</v>
      </c>
      <c r="J60" s="91">
        <v>1780.7261699999999</v>
      </c>
      <c r="K60" s="93">
        <v>1205.0046747696008</v>
      </c>
      <c r="L60" s="94">
        <v>455.73013901457716</v>
      </c>
      <c r="M60" s="94">
        <v>554.27393221334091</v>
      </c>
      <c r="N60" s="94">
        <v>66.879903776171034</v>
      </c>
      <c r="O60" s="94">
        <v>1271.8845785457718</v>
      </c>
      <c r="P60" s="94">
        <v>40.765730329428877</v>
      </c>
      <c r="Q60" s="94">
        <v>2213.1289999999999</v>
      </c>
      <c r="R60" s="94">
        <v>275.96554999999995</v>
      </c>
      <c r="S60" s="94">
        <v>98.37324000000001</v>
      </c>
      <c r="T60" s="95" t="s">
        <v>94</v>
      </c>
      <c r="U60" s="95" t="s">
        <v>94</v>
      </c>
      <c r="V60" s="96">
        <v>2587.4677899999997</v>
      </c>
      <c r="W60" s="94">
        <v>2440.1648015873761</v>
      </c>
      <c r="X60" s="94">
        <v>2244.429818245248</v>
      </c>
      <c r="Y60" s="94">
        <v>1174.5663989512705</v>
      </c>
      <c r="Z60" s="94">
        <v>17460.638977635786</v>
      </c>
      <c r="AA60" s="94">
        <v>4368.1939599999996</v>
      </c>
      <c r="AB60" s="94">
        <v>1775.3746634233378</v>
      </c>
      <c r="AC60" s="95" t="s">
        <v>94</v>
      </c>
      <c r="AD60" s="94">
        <v>24.338732191112967</v>
      </c>
      <c r="AE60" s="94">
        <v>2.8161212559717024</v>
      </c>
      <c r="AF60" s="95" t="s">
        <v>94</v>
      </c>
      <c r="AG60" s="97" t="s">
        <v>94</v>
      </c>
      <c r="AH60" s="95">
        <v>96.97</v>
      </c>
      <c r="AI60" s="95" t="s">
        <v>94</v>
      </c>
      <c r="AJ60" s="95" t="s">
        <v>94</v>
      </c>
      <c r="AK60" s="95" t="s">
        <v>94</v>
      </c>
      <c r="AL60" s="95" t="s">
        <v>94</v>
      </c>
      <c r="AM60" s="95" t="s">
        <v>94</v>
      </c>
      <c r="AN60" s="97" t="s">
        <v>94</v>
      </c>
      <c r="AO60" s="94">
        <v>155113.845</v>
      </c>
      <c r="AP60" s="94">
        <v>17947.5</v>
      </c>
      <c r="AQ60" s="94">
        <v>94.741668787851879</v>
      </c>
      <c r="AR60" s="94">
        <v>5.258331212148132</v>
      </c>
      <c r="AS60" s="94">
        <v>59.234269670571123</v>
      </c>
      <c r="AT60" s="95" t="s">
        <v>94</v>
      </c>
      <c r="AU60" s="97" t="s">
        <v>94</v>
      </c>
      <c r="AV60" s="94">
        <f t="shared" si="2"/>
        <v>33.432749758368516</v>
      </c>
      <c r="AW60" s="97" t="s">
        <v>94</v>
      </c>
      <c r="AX60" s="98">
        <v>47.29374</v>
      </c>
      <c r="AZ60" s="70"/>
      <c r="BA60" s="68">
        <f t="shared" si="3"/>
        <v>4368.1939599999996</v>
      </c>
      <c r="BB60" s="123">
        <f t="shared" si="0"/>
        <v>0</v>
      </c>
    </row>
    <row r="61" spans="1:54" x14ac:dyDescent="0.3">
      <c r="A61" s="89">
        <v>2004</v>
      </c>
      <c r="B61" s="90" t="s">
        <v>23</v>
      </c>
      <c r="C61" s="91">
        <v>845.01227000000006</v>
      </c>
      <c r="D61" s="91">
        <v>803.45240000000001</v>
      </c>
      <c r="E61" s="91">
        <v>146.97820000000002</v>
      </c>
      <c r="F61" s="92" t="s">
        <v>94</v>
      </c>
      <c r="G61" s="92" t="s">
        <v>93</v>
      </c>
      <c r="H61" s="91">
        <v>1795.4428700000001</v>
      </c>
      <c r="I61" s="91">
        <v>333.6037</v>
      </c>
      <c r="J61" s="91">
        <v>2129.04657</v>
      </c>
      <c r="K61" s="93">
        <v>1567.178604690949</v>
      </c>
      <c r="L61" s="94">
        <v>737.58133570985285</v>
      </c>
      <c r="M61" s="94">
        <v>701.30519450479335</v>
      </c>
      <c r="N61" s="94">
        <v>291.19087542213919</v>
      </c>
      <c r="O61" s="94">
        <v>1858.369480113088</v>
      </c>
      <c r="P61" s="94">
        <v>34.320303932415818</v>
      </c>
      <c r="Q61" s="94">
        <v>3552.402</v>
      </c>
      <c r="R61" s="94">
        <v>458.00862999999993</v>
      </c>
      <c r="S61" s="94">
        <v>64.003510000000006</v>
      </c>
      <c r="T61" s="95" t="s">
        <v>94</v>
      </c>
      <c r="U61" s="95" t="s">
        <v>94</v>
      </c>
      <c r="V61" s="96">
        <v>4074.4141399999999</v>
      </c>
      <c r="W61" s="94">
        <v>2690.3198870629499</v>
      </c>
      <c r="X61" s="94">
        <v>2875.7053868851267</v>
      </c>
      <c r="Y61" s="94">
        <v>1526.3036820549391</v>
      </c>
      <c r="Z61" s="94">
        <v>24788.34624322231</v>
      </c>
      <c r="AA61" s="94">
        <v>6203.4607099999994</v>
      </c>
      <c r="AB61" s="94">
        <v>2332.0184991306796</v>
      </c>
      <c r="AC61" s="95" t="s">
        <v>94</v>
      </c>
      <c r="AD61" s="94">
        <v>25.460540570490451</v>
      </c>
      <c r="AE61" s="94">
        <v>3.3467992443841377</v>
      </c>
      <c r="AF61" s="95" t="s">
        <v>94</v>
      </c>
      <c r="AG61" s="97" t="s">
        <v>94</v>
      </c>
      <c r="AH61" s="95">
        <v>63.79</v>
      </c>
      <c r="AI61" s="95" t="s">
        <v>94</v>
      </c>
      <c r="AJ61" s="95" t="s">
        <v>94</v>
      </c>
      <c r="AK61" s="95" t="s">
        <v>94</v>
      </c>
      <c r="AL61" s="95" t="s">
        <v>94</v>
      </c>
      <c r="AM61" s="95" t="s">
        <v>94</v>
      </c>
      <c r="AN61" s="97" t="s">
        <v>94</v>
      </c>
      <c r="AO61" s="94">
        <v>185355.02900000001</v>
      </c>
      <c r="AP61" s="94">
        <v>24365</v>
      </c>
      <c r="AQ61" s="94">
        <v>84.330840635392974</v>
      </c>
      <c r="AR61" s="94">
        <v>15.66915936460704</v>
      </c>
      <c r="AS61" s="94">
        <v>65.679696067584189</v>
      </c>
      <c r="AT61" s="95" t="s">
        <v>94</v>
      </c>
      <c r="AU61" s="97" t="s">
        <v>94</v>
      </c>
      <c r="AV61" s="94">
        <f t="shared" si="2"/>
        <v>24.461455722323432</v>
      </c>
      <c r="AW61" s="97" t="s">
        <v>94</v>
      </c>
      <c r="AX61" s="98">
        <v>139.6404</v>
      </c>
      <c r="AZ61" s="70"/>
      <c r="BA61" s="68">
        <f t="shared" si="3"/>
        <v>6203.4607099999994</v>
      </c>
      <c r="BB61" s="123">
        <f t="shared" si="0"/>
        <v>0</v>
      </c>
    </row>
    <row r="62" spans="1:54" x14ac:dyDescent="0.3">
      <c r="A62" s="89">
        <v>2004</v>
      </c>
      <c r="B62" s="90" t="s">
        <v>24</v>
      </c>
      <c r="C62" s="91">
        <v>249.34608</v>
      </c>
      <c r="D62" s="91">
        <v>994.70219999999995</v>
      </c>
      <c r="E62" s="92">
        <v>0</v>
      </c>
      <c r="F62" s="92" t="s">
        <v>94</v>
      </c>
      <c r="G62" s="92" t="s">
        <v>93</v>
      </c>
      <c r="H62" s="91">
        <v>1244.04828</v>
      </c>
      <c r="I62" s="91">
        <v>496.18829999999997</v>
      </c>
      <c r="J62" s="91">
        <v>1740.23658</v>
      </c>
      <c r="K62" s="93">
        <v>1374.8759786217292</v>
      </c>
      <c r="L62" s="94">
        <v>275.56803161649964</v>
      </c>
      <c r="M62" s="94">
        <v>1099.3079470052296</v>
      </c>
      <c r="N62" s="94">
        <v>548.36889010702396</v>
      </c>
      <c r="O62" s="94">
        <v>1923.2448687287533</v>
      </c>
      <c r="P62" s="94">
        <v>28.948440251999642</v>
      </c>
      <c r="Q62" s="94">
        <v>3869.828</v>
      </c>
      <c r="R62" s="94">
        <v>334.06085000000002</v>
      </c>
      <c r="S62" s="94">
        <v>67.378350000000012</v>
      </c>
      <c r="T62" s="95" t="s">
        <v>94</v>
      </c>
      <c r="U62" s="95" t="s">
        <v>94</v>
      </c>
      <c r="V62" s="96">
        <v>4271.2672000000002</v>
      </c>
      <c r="W62" s="94">
        <v>2745.9868411747534</v>
      </c>
      <c r="X62" s="94">
        <v>3114.9282528500444</v>
      </c>
      <c r="Y62" s="94">
        <v>1616.0220687119654</v>
      </c>
      <c r="Z62" s="94">
        <v>14095.889121338914</v>
      </c>
      <c r="AA62" s="94">
        <v>6011.50378</v>
      </c>
      <c r="AB62" s="94">
        <v>2443.4007613699455</v>
      </c>
      <c r="AC62" s="95" t="s">
        <v>94</v>
      </c>
      <c r="AD62" s="94">
        <v>22.116810015930419</v>
      </c>
      <c r="AE62" s="94">
        <v>2.4577684607272174</v>
      </c>
      <c r="AF62" s="95" t="s">
        <v>94</v>
      </c>
      <c r="AG62" s="97" t="s">
        <v>94</v>
      </c>
      <c r="AH62" s="95">
        <v>424.09</v>
      </c>
      <c r="AI62" s="95" t="s">
        <v>94</v>
      </c>
      <c r="AJ62" s="95" t="s">
        <v>94</v>
      </c>
      <c r="AK62" s="95" t="s">
        <v>94</v>
      </c>
      <c r="AL62" s="95" t="s">
        <v>94</v>
      </c>
      <c r="AM62" s="95" t="s">
        <v>94</v>
      </c>
      <c r="AN62" s="97" t="s">
        <v>94</v>
      </c>
      <c r="AO62" s="94">
        <v>244591.94899999999</v>
      </c>
      <c r="AP62" s="94">
        <v>27180.7</v>
      </c>
      <c r="AQ62" s="94">
        <v>71.48730777742874</v>
      </c>
      <c r="AR62" s="94">
        <v>28.51269222257125</v>
      </c>
      <c r="AS62" s="94">
        <v>71.051559748000358</v>
      </c>
      <c r="AT62" s="95" t="s">
        <v>94</v>
      </c>
      <c r="AU62" s="97" t="s">
        <v>94</v>
      </c>
      <c r="AV62" s="94">
        <f t="shared" si="2"/>
        <v>15.221348063011121</v>
      </c>
      <c r="AW62" s="97" t="s">
        <v>94</v>
      </c>
      <c r="AX62" s="98">
        <v>127.20269999999999</v>
      </c>
      <c r="AZ62" s="70"/>
      <c r="BA62" s="68">
        <f t="shared" si="3"/>
        <v>6011.50378</v>
      </c>
      <c r="BB62" s="123">
        <f t="shared" si="0"/>
        <v>0</v>
      </c>
    </row>
    <row r="63" spans="1:54" x14ac:dyDescent="0.3">
      <c r="A63" s="89">
        <v>2004</v>
      </c>
      <c r="B63" s="90" t="s">
        <v>25</v>
      </c>
      <c r="C63" s="91">
        <v>1572.3751299999999</v>
      </c>
      <c r="D63" s="91">
        <v>902.61873000000003</v>
      </c>
      <c r="E63" s="92">
        <v>0</v>
      </c>
      <c r="F63" s="92" t="s">
        <v>94</v>
      </c>
      <c r="G63" s="92" t="s">
        <v>93</v>
      </c>
      <c r="H63" s="91">
        <v>2474.99386</v>
      </c>
      <c r="I63" s="91">
        <v>1536.64327</v>
      </c>
      <c r="J63" s="91">
        <v>4011.6371300000001</v>
      </c>
      <c r="K63" s="93">
        <v>1800.7682278213924</v>
      </c>
      <c r="L63" s="94">
        <v>1144.036444729011</v>
      </c>
      <c r="M63" s="94">
        <v>656.73178309238142</v>
      </c>
      <c r="N63" s="94">
        <v>1118.0384819668077</v>
      </c>
      <c r="O63" s="94">
        <v>2918.8067097881999</v>
      </c>
      <c r="P63" s="94">
        <v>62.486243138220111</v>
      </c>
      <c r="Q63" s="94">
        <v>1363.423</v>
      </c>
      <c r="R63" s="94">
        <v>174.98987000000002</v>
      </c>
      <c r="S63" s="94">
        <v>869.98252000000002</v>
      </c>
      <c r="T63" s="95" t="s">
        <v>94</v>
      </c>
      <c r="U63" s="95" t="s">
        <v>94</v>
      </c>
      <c r="V63" s="96">
        <v>2408.3953900000001</v>
      </c>
      <c r="W63" s="94">
        <v>3355.9283303653292</v>
      </c>
      <c r="X63" s="94">
        <v>2435.4450051355334</v>
      </c>
      <c r="Y63" s="94">
        <v>1202.7125831637986</v>
      </c>
      <c r="Z63" s="94">
        <v>8298.1135242891614</v>
      </c>
      <c r="AA63" s="94">
        <v>6420.0325200000007</v>
      </c>
      <c r="AB63" s="94">
        <v>3068.755315324961</v>
      </c>
      <c r="AC63" s="95" t="s">
        <v>94</v>
      </c>
      <c r="AD63" s="94">
        <v>24.660279558575549</v>
      </c>
      <c r="AE63" s="94">
        <v>2.9210913085429517</v>
      </c>
      <c r="AF63" s="95" t="s">
        <v>94</v>
      </c>
      <c r="AG63" s="97" t="s">
        <v>94</v>
      </c>
      <c r="AH63" s="95">
        <v>61.18</v>
      </c>
      <c r="AI63" s="95" t="s">
        <v>94</v>
      </c>
      <c r="AJ63" s="95" t="s">
        <v>94</v>
      </c>
      <c r="AK63" s="95" t="s">
        <v>94</v>
      </c>
      <c r="AL63" s="95" t="s">
        <v>94</v>
      </c>
      <c r="AM63" s="95" t="s">
        <v>94</v>
      </c>
      <c r="AN63" s="97" t="s">
        <v>94</v>
      </c>
      <c r="AO63" s="94">
        <v>219781.98699999999</v>
      </c>
      <c r="AP63" s="94">
        <v>26033.9</v>
      </c>
      <c r="AQ63" s="94">
        <v>61.695357276743522</v>
      </c>
      <c r="AR63" s="94">
        <v>38.304642723256478</v>
      </c>
      <c r="AS63" s="94">
        <v>37.513756861779882</v>
      </c>
      <c r="AT63" s="95" t="s">
        <v>94</v>
      </c>
      <c r="AU63" s="97" t="s">
        <v>94</v>
      </c>
      <c r="AV63" s="94">
        <f t="shared" si="2"/>
        <v>37.42756488225907</v>
      </c>
      <c r="AW63" s="97" t="s">
        <v>94</v>
      </c>
      <c r="AX63" s="98">
        <v>52.157480000000007</v>
      </c>
      <c r="AZ63" s="70"/>
      <c r="BA63" s="68">
        <f t="shared" si="3"/>
        <v>6420.0325200000007</v>
      </c>
      <c r="BB63" s="123">
        <f t="shared" si="0"/>
        <v>0</v>
      </c>
    </row>
    <row r="64" spans="1:54" x14ac:dyDescent="0.3">
      <c r="A64" s="89">
        <v>2004</v>
      </c>
      <c r="B64" s="90" t="s">
        <v>26</v>
      </c>
      <c r="C64" s="91">
        <v>833.55151999999998</v>
      </c>
      <c r="D64" s="91">
        <v>1204.3141599999999</v>
      </c>
      <c r="E64" s="91">
        <v>123.5818</v>
      </c>
      <c r="F64" s="92" t="s">
        <v>94</v>
      </c>
      <c r="G64" s="92" t="s">
        <v>93</v>
      </c>
      <c r="H64" s="91">
        <v>2161.4474799999998</v>
      </c>
      <c r="I64" s="91">
        <v>256.40872000000002</v>
      </c>
      <c r="J64" s="91">
        <v>2417.8561999999997</v>
      </c>
      <c r="K64" s="93">
        <v>1720.2813323252019</v>
      </c>
      <c r="L64" s="94">
        <v>663.41797922718774</v>
      </c>
      <c r="M64" s="94">
        <v>958.50543992996131</v>
      </c>
      <c r="N64" s="94">
        <v>204.07395439532013</v>
      </c>
      <c r="O64" s="94">
        <v>1924.3552867205221</v>
      </c>
      <c r="P64" s="94">
        <v>31.909668444132105</v>
      </c>
      <c r="Q64" s="94">
        <v>3663.973</v>
      </c>
      <c r="R64" s="94">
        <v>548.89821999999992</v>
      </c>
      <c r="S64" s="94">
        <v>946.46256000000005</v>
      </c>
      <c r="T64" s="95" t="s">
        <v>94</v>
      </c>
      <c r="U64" s="95" t="s">
        <v>94</v>
      </c>
      <c r="V64" s="96">
        <v>5159.3337799999999</v>
      </c>
      <c r="W64" s="94">
        <v>2921.4668223473504</v>
      </c>
      <c r="X64" s="94">
        <v>2190.0864385190271</v>
      </c>
      <c r="Y64" s="94">
        <v>1678.0643958153726</v>
      </c>
      <c r="Z64" s="94">
        <v>10190.604246522245</v>
      </c>
      <c r="AA64" s="94">
        <v>7577.1899799999992</v>
      </c>
      <c r="AB64" s="94">
        <v>2506.9628692937999</v>
      </c>
      <c r="AC64" s="95" t="s">
        <v>94</v>
      </c>
      <c r="AD64" s="94">
        <v>15.219886350854075</v>
      </c>
      <c r="AE64" s="94">
        <v>2.5910969344316568</v>
      </c>
      <c r="AF64" s="95" t="s">
        <v>94</v>
      </c>
      <c r="AG64" s="97" t="s">
        <v>94</v>
      </c>
      <c r="AH64" s="95">
        <v>236.59</v>
      </c>
      <c r="AI64" s="95" t="s">
        <v>94</v>
      </c>
      <c r="AJ64" s="95" t="s">
        <v>94</v>
      </c>
      <c r="AK64" s="95" t="s">
        <v>94</v>
      </c>
      <c r="AL64" s="95" t="s">
        <v>94</v>
      </c>
      <c r="AM64" s="95" t="s">
        <v>94</v>
      </c>
      <c r="AN64" s="97" t="s">
        <v>94</v>
      </c>
      <c r="AO64" s="94">
        <v>292431.745</v>
      </c>
      <c r="AP64" s="94">
        <v>49784.800000000003</v>
      </c>
      <c r="AQ64" s="94">
        <v>89.395203900049964</v>
      </c>
      <c r="AR64" s="94">
        <v>10.604796099950033</v>
      </c>
      <c r="AS64" s="94">
        <v>68.090331555867905</v>
      </c>
      <c r="AT64" s="95" t="s">
        <v>94</v>
      </c>
      <c r="AU64" s="97" t="s">
        <v>94</v>
      </c>
      <c r="AV64" s="94">
        <f t="shared" si="2"/>
        <v>19.599530641776642</v>
      </c>
      <c r="AW64" s="97" t="s">
        <v>94</v>
      </c>
      <c r="AX64" s="98">
        <v>103.41905</v>
      </c>
      <c r="AZ64" s="70"/>
      <c r="BA64" s="68">
        <f t="shared" si="3"/>
        <v>7577.1899800000001</v>
      </c>
      <c r="BB64" s="123">
        <f t="shared" si="0"/>
        <v>0</v>
      </c>
    </row>
    <row r="65" spans="1:54" x14ac:dyDescent="0.3">
      <c r="A65" s="89">
        <v>2004</v>
      </c>
      <c r="B65" s="90" t="s">
        <v>27</v>
      </c>
      <c r="C65" s="91">
        <v>170.15933999999999</v>
      </c>
      <c r="D65" s="91">
        <v>490.7765</v>
      </c>
      <c r="E65" s="92">
        <v>0</v>
      </c>
      <c r="F65" s="92" t="s">
        <v>94</v>
      </c>
      <c r="G65" s="92" t="s">
        <v>93</v>
      </c>
      <c r="H65" s="91">
        <v>660.93583999999998</v>
      </c>
      <c r="I65" s="91">
        <v>53.8735</v>
      </c>
      <c r="J65" s="91">
        <v>714.80934000000002</v>
      </c>
      <c r="K65" s="93">
        <v>911.72492754462837</v>
      </c>
      <c r="L65" s="94">
        <v>234.72552484450202</v>
      </c>
      <c r="M65" s="94">
        <v>676.99940270012644</v>
      </c>
      <c r="N65" s="94">
        <v>74.31555366111715</v>
      </c>
      <c r="O65" s="94">
        <v>986.04048120574566</v>
      </c>
      <c r="P65" s="94">
        <v>42.410695177799653</v>
      </c>
      <c r="Q65" s="94">
        <v>873.80799999999999</v>
      </c>
      <c r="R65" s="94">
        <v>96.828600000000009</v>
      </c>
      <c r="S65" s="95">
        <v>0</v>
      </c>
      <c r="T65" s="95" t="s">
        <v>94</v>
      </c>
      <c r="U65" s="95" t="s">
        <v>94</v>
      </c>
      <c r="V65" s="96">
        <v>970.63660000000004</v>
      </c>
      <c r="W65" s="94">
        <v>2714.7332915669117</v>
      </c>
      <c r="X65" s="94">
        <v>2964.5230784889145</v>
      </c>
      <c r="Y65" s="94">
        <v>993.89877133736388</v>
      </c>
      <c r="Z65" s="94">
        <v>0</v>
      </c>
      <c r="AA65" s="94">
        <v>1685.4459400000001</v>
      </c>
      <c r="AB65" s="94">
        <v>1557.0327758752412</v>
      </c>
      <c r="AC65" s="95" t="s">
        <v>94</v>
      </c>
      <c r="AD65" s="94">
        <v>24.85908466076696</v>
      </c>
      <c r="AE65" s="94">
        <v>2.9165239332387212</v>
      </c>
      <c r="AF65" s="95" t="s">
        <v>94</v>
      </c>
      <c r="AG65" s="97" t="s">
        <v>94</v>
      </c>
      <c r="AH65" s="95">
        <v>21.41</v>
      </c>
      <c r="AI65" s="95" t="s">
        <v>94</v>
      </c>
      <c r="AJ65" s="95" t="s">
        <v>94</v>
      </c>
      <c r="AK65" s="95" t="s">
        <v>94</v>
      </c>
      <c r="AL65" s="95" t="s">
        <v>94</v>
      </c>
      <c r="AM65" s="95" t="s">
        <v>94</v>
      </c>
      <c r="AN65" s="97" t="s">
        <v>94</v>
      </c>
      <c r="AO65" s="94">
        <v>57789.546000000002</v>
      </c>
      <c r="AP65" s="94">
        <v>6780</v>
      </c>
      <c r="AQ65" s="94">
        <v>92.46323502152336</v>
      </c>
      <c r="AR65" s="94">
        <v>7.5367649784766382</v>
      </c>
      <c r="AS65" s="94">
        <v>57.589304822200347</v>
      </c>
      <c r="AT65" s="95" t="s">
        <v>94</v>
      </c>
      <c r="AU65" s="97" t="s">
        <v>94</v>
      </c>
      <c r="AV65" s="94">
        <f t="shared" si="2"/>
        <v>15.729815037773864</v>
      </c>
      <c r="AW65" s="97" t="s">
        <v>94</v>
      </c>
      <c r="AX65" s="98">
        <v>48.8977</v>
      </c>
      <c r="AZ65" s="70"/>
      <c r="BA65" s="68">
        <f t="shared" si="3"/>
        <v>1685.4459400000001</v>
      </c>
      <c r="BB65" s="123">
        <f t="shared" si="0"/>
        <v>0</v>
      </c>
    </row>
    <row r="66" spans="1:54" x14ac:dyDescent="0.3">
      <c r="A66" s="89">
        <v>2004</v>
      </c>
      <c r="B66" s="90" t="s">
        <v>28</v>
      </c>
      <c r="C66" s="91">
        <v>1091.1078200000002</v>
      </c>
      <c r="D66" s="91">
        <v>1743.3936299999998</v>
      </c>
      <c r="E66" s="91">
        <v>564.59809999999993</v>
      </c>
      <c r="F66" s="92" t="s">
        <v>94</v>
      </c>
      <c r="G66" s="92" t="s">
        <v>93</v>
      </c>
      <c r="H66" s="91">
        <v>3399.0995499999999</v>
      </c>
      <c r="I66" s="91">
        <v>1241.9815000000001</v>
      </c>
      <c r="J66" s="91">
        <v>4641.0810499999998</v>
      </c>
      <c r="K66" s="93">
        <v>714.5372755127953</v>
      </c>
      <c r="L66" s="94">
        <v>229.36580630405646</v>
      </c>
      <c r="M66" s="94">
        <v>366.4852165116971</v>
      </c>
      <c r="N66" s="94">
        <v>261.08152003000168</v>
      </c>
      <c r="O66" s="94">
        <v>975.61879554279722</v>
      </c>
      <c r="P66" s="94">
        <v>35.102809253875286</v>
      </c>
      <c r="Q66" s="94">
        <v>6444.7730000000001</v>
      </c>
      <c r="R66" s="94">
        <v>589.56216999999992</v>
      </c>
      <c r="S66" s="94">
        <v>1545.9787300000003</v>
      </c>
      <c r="T66" s="95" t="s">
        <v>94</v>
      </c>
      <c r="U66" s="95" t="s">
        <v>94</v>
      </c>
      <c r="V66" s="96">
        <v>8580.313900000001</v>
      </c>
      <c r="W66" s="94">
        <v>3280.7780206620278</v>
      </c>
      <c r="X66" s="94">
        <v>2999.2874986969277</v>
      </c>
      <c r="Y66" s="94">
        <v>1402.5473235462741</v>
      </c>
      <c r="Z66" s="94">
        <v>7258.968094846814</v>
      </c>
      <c r="AA66" s="94">
        <v>13221.394950000002</v>
      </c>
      <c r="AB66" s="94">
        <v>1793.3654581355065</v>
      </c>
      <c r="AC66" s="95" t="s">
        <v>94</v>
      </c>
      <c r="AD66" s="94">
        <v>16.200168539945377</v>
      </c>
      <c r="AE66" s="94">
        <v>3.2873677236409695</v>
      </c>
      <c r="AF66" s="95" t="s">
        <v>94</v>
      </c>
      <c r="AG66" s="97" t="s">
        <v>94</v>
      </c>
      <c r="AH66" s="95">
        <v>89.53</v>
      </c>
      <c r="AI66" s="95" t="s">
        <v>94</v>
      </c>
      <c r="AJ66" s="95" t="s">
        <v>94</v>
      </c>
      <c r="AK66" s="95" t="s">
        <v>94</v>
      </c>
      <c r="AL66" s="95" t="s">
        <v>94</v>
      </c>
      <c r="AM66" s="95" t="s">
        <v>94</v>
      </c>
      <c r="AN66" s="97" t="s">
        <v>94</v>
      </c>
      <c r="AO66" s="94">
        <v>402187.89199999999</v>
      </c>
      <c r="AP66" s="94">
        <v>81612.7</v>
      </c>
      <c r="AQ66" s="94">
        <v>73.239392145500233</v>
      </c>
      <c r="AR66" s="94">
        <v>26.760607854499764</v>
      </c>
      <c r="AS66" s="94">
        <v>64.897190746124707</v>
      </c>
      <c r="AT66" s="95" t="s">
        <v>94</v>
      </c>
      <c r="AU66" s="97" t="s">
        <v>94</v>
      </c>
      <c r="AV66" s="94">
        <f t="shared" si="2"/>
        <v>16.108843816260922</v>
      </c>
      <c r="AW66" s="97" t="s">
        <v>94</v>
      </c>
      <c r="AX66" s="98">
        <v>219.89534</v>
      </c>
      <c r="AZ66" s="70"/>
      <c r="BA66" s="68">
        <f t="shared" si="3"/>
        <v>13221.394949999998</v>
      </c>
      <c r="BB66" s="123">
        <f t="shared" si="0"/>
        <v>0</v>
      </c>
    </row>
    <row r="67" spans="1:54" x14ac:dyDescent="0.3">
      <c r="A67" s="89">
        <v>2004</v>
      </c>
      <c r="B67" s="90" t="s">
        <v>29</v>
      </c>
      <c r="C67" s="91">
        <v>454.03290000000004</v>
      </c>
      <c r="D67" s="91">
        <v>737.29680000000008</v>
      </c>
      <c r="E67" s="91">
        <v>198.5711</v>
      </c>
      <c r="F67" s="92" t="s">
        <v>94</v>
      </c>
      <c r="G67" s="92" t="s">
        <v>93</v>
      </c>
      <c r="H67" s="91">
        <v>1389.9008000000003</v>
      </c>
      <c r="I67" s="91">
        <v>66.507800000000003</v>
      </c>
      <c r="J67" s="91">
        <v>1456.4086000000004</v>
      </c>
      <c r="K67" s="93">
        <v>1570.7969142374088</v>
      </c>
      <c r="L67" s="94">
        <v>513.12545347283913</v>
      </c>
      <c r="M67" s="94">
        <v>833.25625707756683</v>
      </c>
      <c r="N67" s="94">
        <v>75.163815297263454</v>
      </c>
      <c r="O67" s="94">
        <v>1645.9607295346723</v>
      </c>
      <c r="P67" s="94">
        <v>31.960816814199404</v>
      </c>
      <c r="Q67" s="94">
        <v>2744.9470000000001</v>
      </c>
      <c r="R67" s="94">
        <v>282.67036999999993</v>
      </c>
      <c r="S67" s="94">
        <v>72.830660000000009</v>
      </c>
      <c r="T67" s="95" t="s">
        <v>94</v>
      </c>
      <c r="U67" s="95" t="s">
        <v>94</v>
      </c>
      <c r="V67" s="96">
        <v>3100.44803</v>
      </c>
      <c r="W67" s="94">
        <v>3304.1558462318885</v>
      </c>
      <c r="X67" s="94">
        <v>3391.5869721007243</v>
      </c>
      <c r="Y67" s="94">
        <v>2068.1180128767924</v>
      </c>
      <c r="Z67" s="94">
        <v>16170.217584369449</v>
      </c>
      <c r="AA67" s="94">
        <v>4556.8566300000002</v>
      </c>
      <c r="AB67" s="94">
        <v>2499.3920697065469</v>
      </c>
      <c r="AC67" s="95" t="s">
        <v>94</v>
      </c>
      <c r="AD67" s="94">
        <v>22.72304454495136</v>
      </c>
      <c r="AE67" s="94">
        <v>4.1088962178282333</v>
      </c>
      <c r="AF67" s="95" t="s">
        <v>94</v>
      </c>
      <c r="AG67" s="97" t="s">
        <v>94</v>
      </c>
      <c r="AH67" s="95">
        <v>201.1</v>
      </c>
      <c r="AI67" s="95" t="s">
        <v>94</v>
      </c>
      <c r="AJ67" s="95" t="s">
        <v>94</v>
      </c>
      <c r="AK67" s="95" t="s">
        <v>94</v>
      </c>
      <c r="AL67" s="95" t="s">
        <v>94</v>
      </c>
      <c r="AM67" s="95" t="s">
        <v>94</v>
      </c>
      <c r="AN67" s="97" t="s">
        <v>94</v>
      </c>
      <c r="AO67" s="94">
        <v>110902.208</v>
      </c>
      <c r="AP67" s="94">
        <v>20053.900000000001</v>
      </c>
      <c r="AQ67" s="94">
        <v>95.433438116198971</v>
      </c>
      <c r="AR67" s="94">
        <v>4.5665618838010147</v>
      </c>
      <c r="AS67" s="94">
        <v>68.039183185800596</v>
      </c>
      <c r="AT67" s="95" t="s">
        <v>94</v>
      </c>
      <c r="AU67" s="97" t="s">
        <v>94</v>
      </c>
      <c r="AV67" s="94">
        <f t="shared" si="2"/>
        <v>23.465964815308848</v>
      </c>
      <c r="AW67" s="97" t="s">
        <v>94</v>
      </c>
      <c r="AX67" s="98">
        <v>29.647299999999998</v>
      </c>
      <c r="AZ67" s="70"/>
      <c r="BA67" s="68">
        <f t="shared" si="3"/>
        <v>4556.8566300000002</v>
      </c>
      <c r="BB67" s="123">
        <f t="shared" si="0"/>
        <v>0</v>
      </c>
    </row>
    <row r="68" spans="1:54" ht="15" thickBot="1" x14ac:dyDescent="0.35">
      <c r="A68" s="103">
        <v>2004</v>
      </c>
      <c r="B68" s="104" t="s">
        <v>30</v>
      </c>
      <c r="C68" s="106">
        <v>449.46863999999999</v>
      </c>
      <c r="D68" s="106">
        <v>492.9966</v>
      </c>
      <c r="E68" s="106">
        <v>234.53</v>
      </c>
      <c r="F68" s="107" t="s">
        <v>94</v>
      </c>
      <c r="G68" s="107" t="s">
        <v>93</v>
      </c>
      <c r="H68" s="106">
        <v>1176.99524</v>
      </c>
      <c r="I68" s="106">
        <v>127.1669</v>
      </c>
      <c r="J68" s="106">
        <v>1304.1621399999999</v>
      </c>
      <c r="K68" s="108">
        <v>1294.7658466449807</v>
      </c>
      <c r="L68" s="109">
        <v>494.44264890142472</v>
      </c>
      <c r="M68" s="109">
        <v>542.32603369925005</v>
      </c>
      <c r="N68" s="109">
        <v>139.89127003072468</v>
      </c>
      <c r="O68" s="109">
        <v>1434.6571166757053</v>
      </c>
      <c r="P68" s="109">
        <v>50.468039253757944</v>
      </c>
      <c r="Q68" s="109">
        <v>1088.0820000000001</v>
      </c>
      <c r="R68" s="109">
        <v>191.70631</v>
      </c>
      <c r="S68" s="109">
        <v>0.18430000000000002</v>
      </c>
      <c r="T68" s="111" t="s">
        <v>94</v>
      </c>
      <c r="U68" s="111" t="s">
        <v>94</v>
      </c>
      <c r="V68" s="110">
        <v>1279.97261</v>
      </c>
      <c r="W68" s="109">
        <v>2444.5899112671273</v>
      </c>
      <c r="X68" s="109">
        <v>2021.3338683519755</v>
      </c>
      <c r="Y68" s="109">
        <v>1497.2844356274798</v>
      </c>
      <c r="Z68" s="109">
        <v>307.67946577629385</v>
      </c>
      <c r="AA68" s="109">
        <v>2584.1347500000002</v>
      </c>
      <c r="AB68" s="109">
        <v>1803.7635196683036</v>
      </c>
      <c r="AC68" s="111" t="s">
        <v>94</v>
      </c>
      <c r="AD68" s="109">
        <v>19.068290658205431</v>
      </c>
      <c r="AE68" s="109">
        <v>3.8358388585186325</v>
      </c>
      <c r="AF68" s="111" t="s">
        <v>94</v>
      </c>
      <c r="AG68" s="112" t="s">
        <v>94</v>
      </c>
      <c r="AH68" s="95">
        <v>49.01</v>
      </c>
      <c r="AI68" s="111" t="s">
        <v>94</v>
      </c>
      <c r="AJ68" s="111" t="s">
        <v>94</v>
      </c>
      <c r="AK68" s="111" t="s">
        <v>94</v>
      </c>
      <c r="AL68" s="111" t="s">
        <v>94</v>
      </c>
      <c r="AM68" s="111" t="s">
        <v>94</v>
      </c>
      <c r="AN68" s="112" t="s">
        <v>94</v>
      </c>
      <c r="AO68" s="109">
        <v>67368.178</v>
      </c>
      <c r="AP68" s="109">
        <v>13552</v>
      </c>
      <c r="AQ68" s="109">
        <v>90.249149542096049</v>
      </c>
      <c r="AR68" s="109">
        <v>9.7508504579039528</v>
      </c>
      <c r="AS68" s="109">
        <v>49.531960746242042</v>
      </c>
      <c r="AT68" s="111" t="s">
        <v>94</v>
      </c>
      <c r="AU68" s="112" t="s">
        <v>94</v>
      </c>
      <c r="AV68" s="109">
        <f t="shared" si="2"/>
        <v>29.344223295430783</v>
      </c>
      <c r="AW68" s="112" t="s">
        <v>94</v>
      </c>
      <c r="AX68" s="98">
        <v>31.628270000000001</v>
      </c>
      <c r="AZ68" s="70"/>
      <c r="BA68" s="68">
        <f t="shared" si="3"/>
        <v>2584.1347500000002</v>
      </c>
      <c r="BB68" s="123">
        <f t="shared" ref="BB68:BB131" si="4">AA68-BA68</f>
        <v>0</v>
      </c>
    </row>
    <row r="69" spans="1:54" x14ac:dyDescent="0.3">
      <c r="A69" s="80">
        <v>2005</v>
      </c>
      <c r="B69" s="81" t="s">
        <v>205</v>
      </c>
      <c r="C69" s="82">
        <v>33705.489119999998</v>
      </c>
      <c r="D69" s="82">
        <v>38661.840839999997</v>
      </c>
      <c r="E69" s="82">
        <v>5088.0348000000004</v>
      </c>
      <c r="F69" s="83">
        <v>2062.2674159999997</v>
      </c>
      <c r="G69" s="83">
        <v>524.74040100000002</v>
      </c>
      <c r="H69" s="82">
        <v>80042.372577000002</v>
      </c>
      <c r="I69" s="82">
        <v>15068.04097</v>
      </c>
      <c r="J69" s="82">
        <v>95110.413547000004</v>
      </c>
      <c r="K69" s="84">
        <v>1309.9008293643155</v>
      </c>
      <c r="L69" s="85">
        <v>570.01665784186685</v>
      </c>
      <c r="M69" s="85">
        <v>653.8369232136215</v>
      </c>
      <c r="N69" s="85">
        <v>254.82598170774511</v>
      </c>
      <c r="O69" s="85">
        <v>1608.4775717808495</v>
      </c>
      <c r="P69" s="85">
        <v>38.462415885213652</v>
      </c>
      <c r="Q69" s="85">
        <v>122331.8302</v>
      </c>
      <c r="R69" s="85">
        <v>21230.768549999997</v>
      </c>
      <c r="S69" s="85">
        <v>7714.3156199999994</v>
      </c>
      <c r="T69" s="86" t="s">
        <v>94</v>
      </c>
      <c r="U69" s="86">
        <v>894.10607000000016</v>
      </c>
      <c r="V69" s="87">
        <v>152171.02044000002</v>
      </c>
      <c r="W69" s="85">
        <v>3168.8892843697649</v>
      </c>
      <c r="X69" s="85">
        <v>2747.0750858501456</v>
      </c>
      <c r="Y69" s="85">
        <v>2002.5161699920936</v>
      </c>
      <c r="Z69" s="85">
        <v>10902.378130560317</v>
      </c>
      <c r="AA69" s="85">
        <v>247281.43398700003</v>
      </c>
      <c r="AB69" s="85">
        <v>2307.7844219313993</v>
      </c>
      <c r="AC69" s="85">
        <v>43.409192919915199</v>
      </c>
      <c r="AD69" s="85">
        <v>16.737970312205878</v>
      </c>
      <c r="AE69" s="85">
        <v>2.5859095834639341</v>
      </c>
      <c r="AF69" s="86">
        <v>300667.50900000002</v>
      </c>
      <c r="AG69" s="86" t="s">
        <v>94</v>
      </c>
      <c r="AH69" s="86">
        <v>17713.153990000006</v>
      </c>
      <c r="AI69" s="86">
        <v>322370.78688000003</v>
      </c>
      <c r="AJ69" s="86">
        <v>3008.5650508701224</v>
      </c>
      <c r="AK69" s="86">
        <v>3.3711455556097594</v>
      </c>
      <c r="AL69" s="86">
        <v>569652.22652999999</v>
      </c>
      <c r="AM69" s="86">
        <v>5316.3494728015212</v>
      </c>
      <c r="AN69" s="86">
        <v>5.9570551985028377</v>
      </c>
      <c r="AO69" s="85">
        <v>9562648.1129999999</v>
      </c>
      <c r="AP69" s="85">
        <v>1477368.1</v>
      </c>
      <c r="AQ69" s="85">
        <v>84.157317366143147</v>
      </c>
      <c r="AR69" s="85">
        <v>15.842682633856848</v>
      </c>
      <c r="AS69" s="85">
        <v>61.537584114786348</v>
      </c>
      <c r="AT69" s="86">
        <f>AI69/AL69*100</f>
        <v>56.590806085969504</v>
      </c>
      <c r="AU69" s="86">
        <f>((AF69+AX69)/AL69)*100</f>
        <v>53.481338034225281</v>
      </c>
      <c r="AV69" s="85">
        <f t="shared" si="2"/>
        <v>5.7619061593789711</v>
      </c>
      <c r="AW69" s="85">
        <f>((AI69/AI36)-1)*100</f>
        <v>8.4681365734836191</v>
      </c>
      <c r="AX69" s="88">
        <v>3990.1238899999994</v>
      </c>
      <c r="AZ69" s="70"/>
      <c r="BA69" s="68">
        <f>C69+D69+F69+I69+Q69+R69+S69+U69+E69+G69</f>
        <v>247281.43398700003</v>
      </c>
      <c r="BB69" s="123">
        <f t="shared" si="4"/>
        <v>0</v>
      </c>
    </row>
    <row r="70" spans="1:54" x14ac:dyDescent="0.3">
      <c r="A70" s="89">
        <v>2005</v>
      </c>
      <c r="B70" s="90" t="s">
        <v>0</v>
      </c>
      <c r="C70" s="91">
        <v>332.90755000000001</v>
      </c>
      <c r="D70" s="91">
        <v>536.09208000000012</v>
      </c>
      <c r="E70" s="92">
        <v>0</v>
      </c>
      <c r="F70" s="92" t="s">
        <v>94</v>
      </c>
      <c r="G70" s="92" t="s">
        <v>94</v>
      </c>
      <c r="H70" s="91">
        <v>868.99963000000014</v>
      </c>
      <c r="I70" s="91">
        <v>159.32216</v>
      </c>
      <c r="J70" s="91">
        <v>1028.3217900000002</v>
      </c>
      <c r="K70" s="93">
        <v>1942.2545136762492</v>
      </c>
      <c r="L70" s="94">
        <v>744.06382845571693</v>
      </c>
      <c r="M70" s="94">
        <v>1198.1906852205323</v>
      </c>
      <c r="N70" s="94">
        <v>356.09242363963898</v>
      </c>
      <c r="O70" s="94">
        <v>2298.3461774001048</v>
      </c>
      <c r="P70" s="94">
        <v>38.148232334884334</v>
      </c>
      <c r="Q70" s="94">
        <v>1472.4406999999999</v>
      </c>
      <c r="R70" s="94">
        <v>150.45627000000002</v>
      </c>
      <c r="S70" s="94">
        <v>44.376100000000008</v>
      </c>
      <c r="T70" s="95" t="s">
        <v>94</v>
      </c>
      <c r="U70" s="95" t="s">
        <v>94</v>
      </c>
      <c r="V70" s="96">
        <v>1667.2730699999997</v>
      </c>
      <c r="W70" s="94">
        <v>2567.7296332459596</v>
      </c>
      <c r="X70" s="94">
        <v>2301.9546688178498</v>
      </c>
      <c r="Y70" s="94">
        <v>1374.3687484585241</v>
      </c>
      <c r="Z70" s="94">
        <v>37041.819699499174</v>
      </c>
      <c r="AA70" s="94">
        <v>2695.5948600000002</v>
      </c>
      <c r="AB70" s="94">
        <v>2457.833845155079</v>
      </c>
      <c r="AC70" s="95" t="s">
        <v>94</v>
      </c>
      <c r="AD70" s="94">
        <v>19.712854478839869</v>
      </c>
      <c r="AE70" s="94">
        <v>2.8847886152556961</v>
      </c>
      <c r="AF70" s="95" t="s">
        <v>94</v>
      </c>
      <c r="AG70" s="97" t="s">
        <v>94</v>
      </c>
      <c r="AH70" s="95">
        <v>45.54</v>
      </c>
      <c r="AI70" s="95" t="s">
        <v>94</v>
      </c>
      <c r="AJ70" s="95" t="s">
        <v>94</v>
      </c>
      <c r="AK70" s="95" t="s">
        <v>94</v>
      </c>
      <c r="AL70" s="95" t="s">
        <v>94</v>
      </c>
      <c r="AM70" s="95" t="s">
        <v>94</v>
      </c>
      <c r="AN70" s="97" t="s">
        <v>94</v>
      </c>
      <c r="AO70" s="94">
        <v>93441.676999999996</v>
      </c>
      <c r="AP70" s="94">
        <v>13674.3</v>
      </c>
      <c r="AQ70" s="94">
        <v>84.506585239237225</v>
      </c>
      <c r="AR70" s="94">
        <v>15.493414760762771</v>
      </c>
      <c r="AS70" s="94">
        <v>61.851767665115652</v>
      </c>
      <c r="AT70" s="95" t="s">
        <v>94</v>
      </c>
      <c r="AU70" s="97" t="s">
        <v>94</v>
      </c>
      <c r="AV70" s="94">
        <f t="shared" si="2"/>
        <v>3.5755806431764015</v>
      </c>
      <c r="AW70" s="97" t="s">
        <v>94</v>
      </c>
      <c r="AX70" s="98">
        <v>32.380000000000003</v>
      </c>
      <c r="AZ70" s="70"/>
      <c r="BA70" s="68">
        <f>C70+D70+I70+Q70+R70+S70+E70</f>
        <v>2695.5948600000002</v>
      </c>
      <c r="BB70" s="123">
        <f t="shared" si="4"/>
        <v>0</v>
      </c>
    </row>
    <row r="71" spans="1:54" x14ac:dyDescent="0.3">
      <c r="A71" s="89">
        <v>2005</v>
      </c>
      <c r="B71" s="90" t="s">
        <v>1</v>
      </c>
      <c r="C71" s="91">
        <v>461.52053000000001</v>
      </c>
      <c r="D71" s="91">
        <v>789.35609999999997</v>
      </c>
      <c r="E71" s="91">
        <v>43.111499999999999</v>
      </c>
      <c r="F71" s="92" t="s">
        <v>94</v>
      </c>
      <c r="G71" s="92" t="s">
        <v>94</v>
      </c>
      <c r="H71" s="91">
        <v>1293.98813</v>
      </c>
      <c r="I71" s="91">
        <v>247.86539999999999</v>
      </c>
      <c r="J71" s="91">
        <v>1541.8535299999999</v>
      </c>
      <c r="K71" s="93">
        <v>1164.3588903755947</v>
      </c>
      <c r="L71" s="94">
        <v>415.28629184284432</v>
      </c>
      <c r="M71" s="94">
        <v>710.27992560272321</v>
      </c>
      <c r="N71" s="94">
        <v>223.03472142862927</v>
      </c>
      <c r="O71" s="94">
        <v>1387.3936118042241</v>
      </c>
      <c r="P71" s="94">
        <v>25.600553854681024</v>
      </c>
      <c r="Q71" s="94">
        <v>4113.6815999999999</v>
      </c>
      <c r="R71" s="94">
        <v>333.46040000000011</v>
      </c>
      <c r="S71" s="94">
        <v>33.739520000000006</v>
      </c>
      <c r="T71" s="95" t="s">
        <v>94</v>
      </c>
      <c r="U71" s="95" t="s">
        <v>94</v>
      </c>
      <c r="V71" s="96">
        <v>4480.8815199999999</v>
      </c>
      <c r="W71" s="94">
        <v>2487.5226539309833</v>
      </c>
      <c r="X71" s="94">
        <v>2391.0136497108942</v>
      </c>
      <c r="Y71" s="94">
        <v>2421.6089817141369</v>
      </c>
      <c r="Z71" s="94">
        <v>13251.971720345642</v>
      </c>
      <c r="AA71" s="94">
        <v>6022.7350499999993</v>
      </c>
      <c r="AB71" s="94">
        <v>2067.7683290337327</v>
      </c>
      <c r="AC71" s="95" t="s">
        <v>94</v>
      </c>
      <c r="AD71" s="94">
        <v>21.838198949196663</v>
      </c>
      <c r="AE71" s="94">
        <v>1.8605425211811137</v>
      </c>
      <c r="AF71" s="95" t="s">
        <v>94</v>
      </c>
      <c r="AG71" s="97" t="s">
        <v>94</v>
      </c>
      <c r="AH71" s="95">
        <v>316.58</v>
      </c>
      <c r="AI71" s="95" t="s">
        <v>94</v>
      </c>
      <c r="AJ71" s="95" t="s">
        <v>94</v>
      </c>
      <c r="AK71" s="95" t="s">
        <v>94</v>
      </c>
      <c r="AL71" s="95" t="s">
        <v>94</v>
      </c>
      <c r="AM71" s="95" t="s">
        <v>94</v>
      </c>
      <c r="AN71" s="97" t="s">
        <v>94</v>
      </c>
      <c r="AO71" s="94">
        <v>323708.54100000003</v>
      </c>
      <c r="AP71" s="94">
        <v>27578.9</v>
      </c>
      <c r="AQ71" s="94">
        <v>83.92419285118477</v>
      </c>
      <c r="AR71" s="94">
        <v>16.075807148815233</v>
      </c>
      <c r="AS71" s="94">
        <v>74.399446145318976</v>
      </c>
      <c r="AT71" s="95" t="s">
        <v>94</v>
      </c>
      <c r="AU71" s="97" t="s">
        <v>94</v>
      </c>
      <c r="AV71" s="94">
        <f t="shared" si="2"/>
        <v>-0.6647624117714579</v>
      </c>
      <c r="AW71" s="97" t="s">
        <v>94</v>
      </c>
      <c r="AX71" s="98">
        <v>60.51</v>
      </c>
      <c r="AZ71" s="70"/>
      <c r="BA71" s="68">
        <f t="shared" ref="BA71:BA101" si="5">C71+D71+I71+Q71+R71+S71+E71</f>
        <v>6022.7350499999993</v>
      </c>
      <c r="BB71" s="123">
        <f t="shared" si="4"/>
        <v>0</v>
      </c>
    </row>
    <row r="72" spans="1:54" x14ac:dyDescent="0.3">
      <c r="A72" s="89">
        <v>2005</v>
      </c>
      <c r="B72" s="90" t="s">
        <v>2</v>
      </c>
      <c r="C72" s="91">
        <v>125.24469999999999</v>
      </c>
      <c r="D72" s="91">
        <v>408.20134999999999</v>
      </c>
      <c r="E72" s="92">
        <v>0</v>
      </c>
      <c r="F72" s="92" t="s">
        <v>94</v>
      </c>
      <c r="G72" s="92" t="s">
        <v>94</v>
      </c>
      <c r="H72" s="91">
        <v>533.44605000000001</v>
      </c>
      <c r="I72" s="91">
        <v>60.143030000000003</v>
      </c>
      <c r="J72" s="91">
        <v>593.58907999999997</v>
      </c>
      <c r="K72" s="93">
        <v>2833.4247805002415</v>
      </c>
      <c r="L72" s="94">
        <v>665.24334861288901</v>
      </c>
      <c r="M72" s="94">
        <v>2168.1814318873526</v>
      </c>
      <c r="N72" s="94">
        <v>319.45264488577516</v>
      </c>
      <c r="O72" s="94">
        <v>3152.8780627718847</v>
      </c>
      <c r="P72" s="94">
        <v>31.34606188868873</v>
      </c>
      <c r="Q72" s="94">
        <v>1065.8264999999999</v>
      </c>
      <c r="R72" s="94">
        <v>234.24839000000003</v>
      </c>
      <c r="S72" s="95">
        <v>0</v>
      </c>
      <c r="T72" s="95" t="s">
        <v>94</v>
      </c>
      <c r="U72" s="95" t="s">
        <v>94</v>
      </c>
      <c r="V72" s="96">
        <v>1300.0748899999999</v>
      </c>
      <c r="W72" s="94">
        <v>3626.3584532519594</v>
      </c>
      <c r="X72" s="94">
        <v>3662.508161231573</v>
      </c>
      <c r="Y72" s="94">
        <v>2445.4367888088532</v>
      </c>
      <c r="Z72" s="94">
        <v>0</v>
      </c>
      <c r="AA72" s="94">
        <v>1893.6639699999998</v>
      </c>
      <c r="AB72" s="94">
        <v>3463.3267919586815</v>
      </c>
      <c r="AC72" s="95" t="s">
        <v>94</v>
      </c>
      <c r="AD72" s="94">
        <v>20.592705039257055</v>
      </c>
      <c r="AE72" s="94">
        <v>2.9796473328242379</v>
      </c>
      <c r="AF72" s="95" t="s">
        <v>94</v>
      </c>
      <c r="AG72" s="97" t="s">
        <v>94</v>
      </c>
      <c r="AH72" s="95">
        <v>8.77</v>
      </c>
      <c r="AI72" s="95" t="s">
        <v>94</v>
      </c>
      <c r="AJ72" s="95" t="s">
        <v>94</v>
      </c>
      <c r="AK72" s="95" t="s">
        <v>94</v>
      </c>
      <c r="AL72" s="95" t="s">
        <v>94</v>
      </c>
      <c r="AM72" s="95" t="s">
        <v>94</v>
      </c>
      <c r="AN72" s="97" t="s">
        <v>94</v>
      </c>
      <c r="AO72" s="94">
        <v>63553.292000000001</v>
      </c>
      <c r="AP72" s="94">
        <v>9195.7999999999993</v>
      </c>
      <c r="AQ72" s="94">
        <v>89.867901545628172</v>
      </c>
      <c r="AR72" s="94">
        <v>10.132098454371837</v>
      </c>
      <c r="AS72" s="94">
        <v>68.653938111311263</v>
      </c>
      <c r="AT72" s="95" t="s">
        <v>94</v>
      </c>
      <c r="AU72" s="97" t="s">
        <v>94</v>
      </c>
      <c r="AV72" s="94">
        <f t="shared" si="2"/>
        <v>4.7212856065643294</v>
      </c>
      <c r="AW72" s="97" t="s">
        <v>94</v>
      </c>
      <c r="AX72" s="98">
        <v>42.657330000000002</v>
      </c>
      <c r="AZ72" s="70"/>
      <c r="BA72" s="68">
        <f t="shared" si="5"/>
        <v>1893.6639699999998</v>
      </c>
      <c r="BB72" s="123">
        <f t="shared" si="4"/>
        <v>0</v>
      </c>
    </row>
    <row r="73" spans="1:54" x14ac:dyDescent="0.3">
      <c r="A73" s="89">
        <v>2005</v>
      </c>
      <c r="B73" s="90" t="s">
        <v>3</v>
      </c>
      <c r="C73" s="91">
        <v>391.47146999999995</v>
      </c>
      <c r="D73" s="91">
        <v>604.80670000000009</v>
      </c>
      <c r="E73" s="91">
        <v>72.646600000000007</v>
      </c>
      <c r="F73" s="92" t="s">
        <v>94</v>
      </c>
      <c r="G73" s="92" t="s">
        <v>94</v>
      </c>
      <c r="H73" s="91">
        <v>1068.9247700000001</v>
      </c>
      <c r="I73" s="91">
        <v>211.46482999999998</v>
      </c>
      <c r="J73" s="91">
        <v>1280.3896</v>
      </c>
      <c r="K73" s="93">
        <v>2544.1382404463147</v>
      </c>
      <c r="L73" s="94">
        <v>931.7377282507282</v>
      </c>
      <c r="M73" s="94">
        <v>1439.4949922885053</v>
      </c>
      <c r="N73" s="94">
        <v>503.30554180391852</v>
      </c>
      <c r="O73" s="94">
        <v>3047.4437108475031</v>
      </c>
      <c r="P73" s="94">
        <v>49.57709300386999</v>
      </c>
      <c r="Q73" s="94">
        <v>855.46859999999992</v>
      </c>
      <c r="R73" s="94">
        <v>144.91554000000002</v>
      </c>
      <c r="S73" s="94">
        <v>301.84964999999994</v>
      </c>
      <c r="T73" s="95" t="s">
        <v>94</v>
      </c>
      <c r="U73" s="95" t="s">
        <v>94</v>
      </c>
      <c r="V73" s="96">
        <v>1302.2337899999998</v>
      </c>
      <c r="W73" s="94">
        <v>3742.6426303007656</v>
      </c>
      <c r="X73" s="94">
        <v>2404.7917691540047</v>
      </c>
      <c r="Y73" s="94">
        <v>1752.6006820985415</v>
      </c>
      <c r="Z73" s="94">
        <v>12245.918698527323</v>
      </c>
      <c r="AA73" s="94">
        <v>2582.6233899999997</v>
      </c>
      <c r="AB73" s="94">
        <v>3362.3661985400281</v>
      </c>
      <c r="AC73" s="95" t="s">
        <v>94</v>
      </c>
      <c r="AD73" s="94">
        <v>8.5279564591437129</v>
      </c>
      <c r="AE73" s="94">
        <v>0.48124464016679702</v>
      </c>
      <c r="AF73" s="95" t="s">
        <v>94</v>
      </c>
      <c r="AG73" s="97" t="s">
        <v>94</v>
      </c>
      <c r="AH73" s="95">
        <v>7.8</v>
      </c>
      <c r="AI73" s="95" t="s">
        <v>94</v>
      </c>
      <c r="AJ73" s="95" t="s">
        <v>94</v>
      </c>
      <c r="AK73" s="95" t="s">
        <v>94</v>
      </c>
      <c r="AL73" s="95" t="s">
        <v>94</v>
      </c>
      <c r="AM73" s="95" t="s">
        <v>94</v>
      </c>
      <c r="AN73" s="97" t="s">
        <v>94</v>
      </c>
      <c r="AO73" s="94">
        <v>536654.99300000002</v>
      </c>
      <c r="AP73" s="94">
        <v>30284.2</v>
      </c>
      <c r="AQ73" s="94">
        <v>83.484337111141798</v>
      </c>
      <c r="AR73" s="94">
        <v>16.515662888858202</v>
      </c>
      <c r="AS73" s="94">
        <v>50.422906996130003</v>
      </c>
      <c r="AT73" s="95" t="s">
        <v>94</v>
      </c>
      <c r="AU73" s="97" t="s">
        <v>94</v>
      </c>
      <c r="AV73" s="94">
        <f t="shared" si="2"/>
        <v>18.410630399859929</v>
      </c>
      <c r="AW73" s="97" t="s">
        <v>94</v>
      </c>
      <c r="AX73" s="98">
        <v>14.3483</v>
      </c>
      <c r="AZ73" s="70"/>
      <c r="BA73" s="68">
        <f t="shared" si="5"/>
        <v>2582.6233899999997</v>
      </c>
      <c r="BB73" s="123">
        <f t="shared" si="4"/>
        <v>0</v>
      </c>
    </row>
    <row r="74" spans="1:54" x14ac:dyDescent="0.3">
      <c r="A74" s="89">
        <v>2005</v>
      </c>
      <c r="B74" s="90" t="s">
        <v>4</v>
      </c>
      <c r="C74" s="91">
        <v>647.21136000000001</v>
      </c>
      <c r="D74" s="91">
        <v>685.86850000000004</v>
      </c>
      <c r="E74" s="91">
        <v>124.6521</v>
      </c>
      <c r="F74" s="92" t="s">
        <v>94</v>
      </c>
      <c r="G74" s="92" t="s">
        <v>94</v>
      </c>
      <c r="H74" s="91">
        <v>1457.7319600000001</v>
      </c>
      <c r="I74" s="91">
        <v>80.688000000000002</v>
      </c>
      <c r="J74" s="91">
        <v>1538.4199600000002</v>
      </c>
      <c r="K74" s="93">
        <v>2056.72404354623</v>
      </c>
      <c r="L74" s="94">
        <v>913.15495708021285</v>
      </c>
      <c r="M74" s="94">
        <v>967.6965816548244</v>
      </c>
      <c r="N74" s="94">
        <v>113.84325388987025</v>
      </c>
      <c r="O74" s="94">
        <v>2170.5674385267876</v>
      </c>
      <c r="P74" s="94">
        <v>22.61579632899112</v>
      </c>
      <c r="Q74" s="94">
        <v>4833.8182999999999</v>
      </c>
      <c r="R74" s="94">
        <v>398.06941</v>
      </c>
      <c r="S74" s="94">
        <v>32.105730000000001</v>
      </c>
      <c r="T74" s="95" t="s">
        <v>94</v>
      </c>
      <c r="U74" s="95" t="s">
        <v>94</v>
      </c>
      <c r="V74" s="96">
        <v>5263.9934400000002</v>
      </c>
      <c r="W74" s="94">
        <v>2801.8534837450779</v>
      </c>
      <c r="X74" s="94">
        <v>2803.30232612087</v>
      </c>
      <c r="Y74" s="94">
        <v>1571.254258027591</v>
      </c>
      <c r="Z74" s="94">
        <v>18118.357787810386</v>
      </c>
      <c r="AA74" s="94">
        <v>6802.4134000000004</v>
      </c>
      <c r="AB74" s="94">
        <v>2628.9337504125579</v>
      </c>
      <c r="AC74" s="95" t="s">
        <v>94</v>
      </c>
      <c r="AD74" s="94">
        <v>25.801608235378904</v>
      </c>
      <c r="AE74" s="94">
        <v>2.2469652238421727</v>
      </c>
      <c r="AF74" s="95" t="s">
        <v>94</v>
      </c>
      <c r="AG74" s="97" t="s">
        <v>94</v>
      </c>
      <c r="AH74" s="95">
        <v>225.24</v>
      </c>
      <c r="AI74" s="95" t="s">
        <v>94</v>
      </c>
      <c r="AJ74" s="95" t="s">
        <v>94</v>
      </c>
      <c r="AK74" s="95" t="s">
        <v>94</v>
      </c>
      <c r="AL74" s="95" t="s">
        <v>94</v>
      </c>
      <c r="AM74" s="95" t="s">
        <v>94</v>
      </c>
      <c r="AN74" s="97" t="s">
        <v>94</v>
      </c>
      <c r="AO74" s="94">
        <v>302737.81400000001</v>
      </c>
      <c r="AP74" s="94">
        <v>26364.3</v>
      </c>
      <c r="AQ74" s="94">
        <v>94.755138252366393</v>
      </c>
      <c r="AR74" s="94">
        <v>5.2448617476335908</v>
      </c>
      <c r="AS74" s="94">
        <v>77.384203671008876</v>
      </c>
      <c r="AT74" s="95" t="s">
        <v>94</v>
      </c>
      <c r="AU74" s="97" t="s">
        <v>94</v>
      </c>
      <c r="AV74" s="94">
        <f t="shared" si="2"/>
        <v>4.9852071220525263</v>
      </c>
      <c r="AW74" s="97" t="s">
        <v>94</v>
      </c>
      <c r="AX74" s="98">
        <v>76.768100000000004</v>
      </c>
      <c r="AZ74" s="70"/>
      <c r="BA74" s="68">
        <f t="shared" si="5"/>
        <v>6802.4134000000004</v>
      </c>
      <c r="BB74" s="123">
        <f t="shared" si="4"/>
        <v>0</v>
      </c>
    </row>
    <row r="75" spans="1:54" x14ac:dyDescent="0.3">
      <c r="A75" s="89">
        <v>2005</v>
      </c>
      <c r="B75" s="90" t="s">
        <v>5</v>
      </c>
      <c r="C75" s="91">
        <v>200.01719</v>
      </c>
      <c r="D75" s="91">
        <v>427.01119999999997</v>
      </c>
      <c r="E75" s="92">
        <v>0</v>
      </c>
      <c r="F75" s="92" t="s">
        <v>94</v>
      </c>
      <c r="G75" s="92" t="s">
        <v>94</v>
      </c>
      <c r="H75" s="91">
        <v>627.02838999999994</v>
      </c>
      <c r="I75" s="91">
        <v>14.2478</v>
      </c>
      <c r="J75" s="91">
        <v>641.27618999999993</v>
      </c>
      <c r="K75" s="93">
        <v>2348.9927885065649</v>
      </c>
      <c r="L75" s="94">
        <v>749.31046884072907</v>
      </c>
      <c r="M75" s="94">
        <v>1599.6823196658361</v>
      </c>
      <c r="N75" s="94">
        <v>53.375540862007604</v>
      </c>
      <c r="O75" s="94">
        <v>2402.3694532376794</v>
      </c>
      <c r="P75" s="94">
        <v>37.486911464254604</v>
      </c>
      <c r="Q75" s="94">
        <v>855.17840000000001</v>
      </c>
      <c r="R75" s="94">
        <v>214.11057000000002</v>
      </c>
      <c r="S75" s="94">
        <v>0.10174999999999999</v>
      </c>
      <c r="T75" s="95" t="s">
        <v>94</v>
      </c>
      <c r="U75" s="95" t="s">
        <v>94</v>
      </c>
      <c r="V75" s="96">
        <v>1069.3907200000001</v>
      </c>
      <c r="W75" s="94">
        <v>3271.3884708099308</v>
      </c>
      <c r="X75" s="94">
        <v>2907.9095641765871</v>
      </c>
      <c r="Y75" s="94">
        <v>3217.7239596639674</v>
      </c>
      <c r="Z75" s="94">
        <v>69.691780821917803</v>
      </c>
      <c r="AA75" s="94">
        <v>1710.6669099999999</v>
      </c>
      <c r="AB75" s="94">
        <v>2880.7496291007315</v>
      </c>
      <c r="AC75" s="95" t="s">
        <v>94</v>
      </c>
      <c r="AD75" s="94">
        <v>12.615258585724504</v>
      </c>
      <c r="AE75" s="94">
        <v>3.5365000136753375</v>
      </c>
      <c r="AF75" s="95" t="s">
        <v>94</v>
      </c>
      <c r="AG75" s="97" t="s">
        <v>94</v>
      </c>
      <c r="AH75" s="95">
        <v>19.399999999999999</v>
      </c>
      <c r="AI75" s="95" t="s">
        <v>94</v>
      </c>
      <c r="AJ75" s="95" t="s">
        <v>94</v>
      </c>
      <c r="AK75" s="95" t="s">
        <v>94</v>
      </c>
      <c r="AL75" s="95" t="s">
        <v>94</v>
      </c>
      <c r="AM75" s="95" t="s">
        <v>94</v>
      </c>
      <c r="AN75" s="97" t="s">
        <v>94</v>
      </c>
      <c r="AO75" s="94">
        <v>48371.749000000003</v>
      </c>
      <c r="AP75" s="94">
        <v>13560.3</v>
      </c>
      <c r="AQ75" s="94">
        <v>97.778211600215499</v>
      </c>
      <c r="AR75" s="94">
        <v>2.2217883997844989</v>
      </c>
      <c r="AS75" s="94">
        <v>62.51308853574541</v>
      </c>
      <c r="AT75" s="95" t="s">
        <v>94</v>
      </c>
      <c r="AU75" s="97" t="s">
        <v>94</v>
      </c>
      <c r="AV75" s="94">
        <f t="shared" si="2"/>
        <v>0.72939218101395475</v>
      </c>
      <c r="AW75" s="97" t="s">
        <v>94</v>
      </c>
      <c r="AX75" s="98">
        <v>26.0959</v>
      </c>
      <c r="AZ75" s="70"/>
      <c r="BA75" s="68">
        <f t="shared" si="5"/>
        <v>1710.6669099999999</v>
      </c>
      <c r="BB75" s="123">
        <f t="shared" si="4"/>
        <v>0</v>
      </c>
    </row>
    <row r="76" spans="1:54" x14ac:dyDescent="0.3">
      <c r="A76" s="89">
        <v>2005</v>
      </c>
      <c r="B76" s="90" t="s">
        <v>6</v>
      </c>
      <c r="C76" s="91">
        <v>1061.3405700000001</v>
      </c>
      <c r="D76" s="91">
        <v>1803.7552000000003</v>
      </c>
      <c r="E76" s="91">
        <v>727.93889999999999</v>
      </c>
      <c r="F76" s="92" t="s">
        <v>94</v>
      </c>
      <c r="G76" s="92" t="s">
        <v>94</v>
      </c>
      <c r="H76" s="91">
        <v>3593.0346700000005</v>
      </c>
      <c r="I76" s="91">
        <v>808.8066</v>
      </c>
      <c r="J76" s="91">
        <v>4401.8412700000008</v>
      </c>
      <c r="K76" s="93">
        <v>962.41080643247437</v>
      </c>
      <c r="L76" s="94">
        <v>284.28493674212223</v>
      </c>
      <c r="M76" s="94">
        <v>483.14409853405868</v>
      </c>
      <c r="N76" s="94">
        <v>216.64255528987357</v>
      </c>
      <c r="O76" s="94">
        <v>1179.053361722348</v>
      </c>
      <c r="P76" s="94">
        <v>70.120285508366692</v>
      </c>
      <c r="Q76" s="94">
        <v>1455.307</v>
      </c>
      <c r="R76" s="94">
        <v>357.92541</v>
      </c>
      <c r="S76" s="94">
        <v>62.483860000000007</v>
      </c>
      <c r="T76" s="95" t="s">
        <v>94</v>
      </c>
      <c r="U76" s="95" t="s">
        <v>94</v>
      </c>
      <c r="V76" s="96">
        <v>1875.7162700000001</v>
      </c>
      <c r="W76" s="94">
        <v>2299.6159820514549</v>
      </c>
      <c r="X76" s="94">
        <v>2134.2192018677447</v>
      </c>
      <c r="Y76" s="94">
        <v>1425.1686668312454</v>
      </c>
      <c r="Z76" s="94">
        <v>6692.7870608397607</v>
      </c>
      <c r="AA76" s="94">
        <v>6277.5575400000007</v>
      </c>
      <c r="AB76" s="94">
        <v>1379.9759553346933</v>
      </c>
      <c r="AC76" s="95" t="s">
        <v>94</v>
      </c>
      <c r="AD76" s="94">
        <v>16.723875534479777</v>
      </c>
      <c r="AE76" s="94">
        <v>3.7456136536393263</v>
      </c>
      <c r="AF76" s="95" t="s">
        <v>94</v>
      </c>
      <c r="AG76" s="97" t="s">
        <v>94</v>
      </c>
      <c r="AH76" s="95">
        <v>8.4499999999999993</v>
      </c>
      <c r="AI76" s="95" t="s">
        <v>94</v>
      </c>
      <c r="AJ76" s="95" t="s">
        <v>94</v>
      </c>
      <c r="AK76" s="95" t="s">
        <v>94</v>
      </c>
      <c r="AL76" s="95" t="s">
        <v>94</v>
      </c>
      <c r="AM76" s="95" t="s">
        <v>94</v>
      </c>
      <c r="AN76" s="97" t="s">
        <v>94</v>
      </c>
      <c r="AO76" s="94">
        <v>167597.57199999999</v>
      </c>
      <c r="AP76" s="94">
        <v>37536.5</v>
      </c>
      <c r="AQ76" s="94">
        <v>81.625720911104096</v>
      </c>
      <c r="AR76" s="94">
        <v>18.374279088895904</v>
      </c>
      <c r="AS76" s="94">
        <v>29.879714491633315</v>
      </c>
      <c r="AT76" s="95" t="s">
        <v>94</v>
      </c>
      <c r="AU76" s="97" t="s">
        <v>94</v>
      </c>
      <c r="AV76" s="94">
        <f t="shared" si="2"/>
        <v>8.7153456127006201</v>
      </c>
      <c r="AW76" s="97" t="s">
        <v>94</v>
      </c>
      <c r="AX76" s="98">
        <v>44.399900000000002</v>
      </c>
      <c r="AZ76" s="70"/>
      <c r="BA76" s="68">
        <f t="shared" si="5"/>
        <v>6277.5575400000007</v>
      </c>
      <c r="BB76" s="123">
        <f t="shared" si="4"/>
        <v>0</v>
      </c>
    </row>
    <row r="77" spans="1:54" x14ac:dyDescent="0.3">
      <c r="A77" s="89">
        <v>2005</v>
      </c>
      <c r="B77" s="90" t="s">
        <v>7</v>
      </c>
      <c r="C77" s="91">
        <v>417.63597999999996</v>
      </c>
      <c r="D77" s="91">
        <v>1079.508</v>
      </c>
      <c r="E77" s="91">
        <v>202.2884</v>
      </c>
      <c r="F77" s="92" t="s">
        <v>94</v>
      </c>
      <c r="G77" s="92" t="s">
        <v>94</v>
      </c>
      <c r="H77" s="91">
        <v>1699.43238</v>
      </c>
      <c r="I77" s="91">
        <v>622.01099999999997</v>
      </c>
      <c r="J77" s="91">
        <v>2321.4433799999997</v>
      </c>
      <c r="K77" s="93">
        <v>1400.5241193117668</v>
      </c>
      <c r="L77" s="94">
        <v>344.17919180897724</v>
      </c>
      <c r="M77" s="94">
        <v>889.6364508424906</v>
      </c>
      <c r="N77" s="94">
        <v>512.60727889463385</v>
      </c>
      <c r="O77" s="94">
        <v>1913.1313982064007</v>
      </c>
      <c r="P77" s="94">
        <v>31.243365022280383</v>
      </c>
      <c r="Q77" s="94">
        <v>4632.6909000000005</v>
      </c>
      <c r="R77" s="94">
        <v>416.39399999999995</v>
      </c>
      <c r="S77" s="94">
        <v>59.668109999999999</v>
      </c>
      <c r="T77" s="95" t="s">
        <v>94</v>
      </c>
      <c r="U77" s="95" t="s">
        <v>94</v>
      </c>
      <c r="V77" s="96">
        <v>5108.7530100000004</v>
      </c>
      <c r="W77" s="94">
        <v>2483.7353461524067</v>
      </c>
      <c r="X77" s="94">
        <v>2255.9722486672908</v>
      </c>
      <c r="Y77" s="94">
        <v>1589.7876434609304</v>
      </c>
      <c r="Z77" s="94">
        <v>14725.594768015793</v>
      </c>
      <c r="AA77" s="94">
        <v>7430.1963900000001</v>
      </c>
      <c r="AB77" s="94">
        <v>2272.016616778415</v>
      </c>
      <c r="AC77" s="95" t="s">
        <v>94</v>
      </c>
      <c r="AD77" s="94">
        <v>20.852126102916415</v>
      </c>
      <c r="AE77" s="94">
        <v>2.6445828421245454</v>
      </c>
      <c r="AF77" s="95" t="s">
        <v>94</v>
      </c>
      <c r="AG77" s="97" t="s">
        <v>94</v>
      </c>
      <c r="AH77" s="95">
        <v>545.45000000000005</v>
      </c>
      <c r="AI77" s="95" t="s">
        <v>94</v>
      </c>
      <c r="AJ77" s="95" t="s">
        <v>94</v>
      </c>
      <c r="AK77" s="95" t="s">
        <v>94</v>
      </c>
      <c r="AL77" s="95" t="s">
        <v>94</v>
      </c>
      <c r="AM77" s="95" t="s">
        <v>94</v>
      </c>
      <c r="AN77" s="97" t="s">
        <v>94</v>
      </c>
      <c r="AO77" s="94">
        <v>280959.109</v>
      </c>
      <c r="AP77" s="94">
        <v>35632.800000000003</v>
      </c>
      <c r="AQ77" s="94">
        <v>73.205850921938065</v>
      </c>
      <c r="AR77" s="94">
        <v>26.794149078061945</v>
      </c>
      <c r="AS77" s="94">
        <v>68.756634977719628</v>
      </c>
      <c r="AT77" s="95" t="s">
        <v>94</v>
      </c>
      <c r="AU77" s="97" t="s">
        <v>94</v>
      </c>
      <c r="AV77" s="94">
        <f t="shared" si="2"/>
        <v>2.8705176132072241</v>
      </c>
      <c r="AW77" s="97" t="s">
        <v>94</v>
      </c>
      <c r="AX77" s="98">
        <v>86.936999999999998</v>
      </c>
      <c r="AZ77" s="70"/>
      <c r="BA77" s="68">
        <f t="shared" si="5"/>
        <v>7430.196390000001</v>
      </c>
      <c r="BB77" s="123">
        <f t="shared" si="4"/>
        <v>0</v>
      </c>
    </row>
    <row r="78" spans="1:54" x14ac:dyDescent="0.3">
      <c r="A78" s="89">
        <v>2005</v>
      </c>
      <c r="B78" s="90" t="s">
        <v>250</v>
      </c>
      <c r="C78" s="91">
        <v>5558.8708299999998</v>
      </c>
      <c r="D78" s="91">
        <v>2014.6865</v>
      </c>
      <c r="E78" s="91">
        <v>313.7174</v>
      </c>
      <c r="F78" s="92" t="s">
        <v>94</v>
      </c>
      <c r="G78" s="92" t="s">
        <v>94</v>
      </c>
      <c r="H78" s="91">
        <v>7887.2747299999992</v>
      </c>
      <c r="I78" s="91">
        <v>3656.7024000000001</v>
      </c>
      <c r="J78" s="91">
        <v>11543.977129999999</v>
      </c>
      <c r="K78" s="93">
        <v>1987.8191356778552</v>
      </c>
      <c r="L78" s="94">
        <v>1400.9946637975725</v>
      </c>
      <c r="M78" s="94">
        <v>507.75870172989931</v>
      </c>
      <c r="N78" s="94">
        <v>921.59373839880652</v>
      </c>
      <c r="O78" s="94">
        <v>2909.4128740766614</v>
      </c>
      <c r="P78" s="94">
        <v>21.781383499246498</v>
      </c>
      <c r="Q78" s="94">
        <v>29011.491000000002</v>
      </c>
      <c r="R78" s="94">
        <v>10558.346009999999</v>
      </c>
      <c r="S78" s="94">
        <v>1885.4690800000001</v>
      </c>
      <c r="T78" s="95" t="s">
        <v>94</v>
      </c>
      <c r="U78" s="95" t="s">
        <v>94</v>
      </c>
      <c r="V78" s="96">
        <v>41455.306090000005</v>
      </c>
      <c r="W78" s="94">
        <v>8270.2004643487253</v>
      </c>
      <c r="X78" s="94">
        <v>4364.1888644440687</v>
      </c>
      <c r="Y78" s="94">
        <v>3325.5062537815452</v>
      </c>
      <c r="Z78" s="94">
        <v>26714.307088510748</v>
      </c>
      <c r="AA78" s="94">
        <v>52999.283220000005</v>
      </c>
      <c r="AB78" s="94">
        <v>5901.6518969334938</v>
      </c>
      <c r="AC78" s="95" t="s">
        <v>94</v>
      </c>
      <c r="AD78" s="94">
        <v>9.7597114069550841</v>
      </c>
      <c r="AE78" s="94">
        <v>3.2170831643130353</v>
      </c>
      <c r="AF78" s="95" t="s">
        <v>94</v>
      </c>
      <c r="AG78" s="97" t="s">
        <v>94</v>
      </c>
      <c r="AH78" s="95">
        <v>9355.84</v>
      </c>
      <c r="AI78" s="95" t="s">
        <v>94</v>
      </c>
      <c r="AJ78" s="95" t="s">
        <v>94</v>
      </c>
      <c r="AK78" s="95" t="s">
        <v>94</v>
      </c>
      <c r="AL78" s="95" t="s">
        <v>94</v>
      </c>
      <c r="AM78" s="95" t="s">
        <v>94</v>
      </c>
      <c r="AN78" s="97" t="s">
        <v>94</v>
      </c>
      <c r="AO78" s="94">
        <v>1647432.7990000001</v>
      </c>
      <c r="AP78" s="94">
        <v>543041.5</v>
      </c>
      <c r="AQ78" s="94">
        <v>68.323721029409214</v>
      </c>
      <c r="AR78" s="94">
        <v>31.676278970590793</v>
      </c>
      <c r="AS78" s="94">
        <v>78.218616500753498</v>
      </c>
      <c r="AT78" s="95" t="s">
        <v>94</v>
      </c>
      <c r="AU78" s="97" t="s">
        <v>94</v>
      </c>
      <c r="AV78" s="94">
        <f t="shared" si="2"/>
        <v>1.1232666411040704</v>
      </c>
      <c r="AW78" s="97" t="s">
        <v>94</v>
      </c>
      <c r="AX78" s="98">
        <v>33.202599999999997</v>
      </c>
      <c r="AZ78" s="70"/>
      <c r="BA78" s="68">
        <f t="shared" si="5"/>
        <v>52999.283220000005</v>
      </c>
      <c r="BB78" s="123">
        <f t="shared" si="4"/>
        <v>0</v>
      </c>
    </row>
    <row r="79" spans="1:54" x14ac:dyDescent="0.3">
      <c r="A79" s="89">
        <v>2005</v>
      </c>
      <c r="B79" s="90" t="s">
        <v>8</v>
      </c>
      <c r="C79" s="91">
        <v>454.67260999999996</v>
      </c>
      <c r="D79" s="91">
        <v>818.08120000000008</v>
      </c>
      <c r="E79" s="91">
        <v>203.94920000000002</v>
      </c>
      <c r="F79" s="92" t="s">
        <v>94</v>
      </c>
      <c r="G79" s="92" t="s">
        <v>94</v>
      </c>
      <c r="H79" s="91">
        <v>1476.7030100000002</v>
      </c>
      <c r="I79" s="91">
        <v>20.41902</v>
      </c>
      <c r="J79" s="91">
        <v>1497.1220300000002</v>
      </c>
      <c r="K79" s="93">
        <v>1950.7666059874291</v>
      </c>
      <c r="L79" s="94">
        <v>600.63542786788662</v>
      </c>
      <c r="M79" s="94">
        <v>1080.7084939483691</v>
      </c>
      <c r="N79" s="94">
        <v>26.974105201417199</v>
      </c>
      <c r="O79" s="94">
        <v>1977.7408036608338</v>
      </c>
      <c r="P79" s="94">
        <v>41.087690456728829</v>
      </c>
      <c r="Q79" s="94">
        <v>1786.7211000000002</v>
      </c>
      <c r="R79" s="94">
        <v>317.12981999999994</v>
      </c>
      <c r="S79" s="94">
        <v>42.751030000000007</v>
      </c>
      <c r="T79" s="95" t="s">
        <v>94</v>
      </c>
      <c r="U79" s="95" t="s">
        <v>94</v>
      </c>
      <c r="V79" s="96">
        <v>2146.6019500000002</v>
      </c>
      <c r="W79" s="94">
        <v>2652.6081814834124</v>
      </c>
      <c r="X79" s="94">
        <v>2620.5019183836298</v>
      </c>
      <c r="Y79" s="94">
        <v>1135.8436544150827</v>
      </c>
      <c r="Z79" s="94">
        <v>21613.26086956522</v>
      </c>
      <c r="AA79" s="94">
        <v>3643.7239800000007</v>
      </c>
      <c r="AB79" s="94">
        <v>2326.4326649759801</v>
      </c>
      <c r="AC79" s="95" t="s">
        <v>94</v>
      </c>
      <c r="AD79" s="94">
        <v>20.319900846540779</v>
      </c>
      <c r="AE79" s="94">
        <v>3.4737326024099682</v>
      </c>
      <c r="AF79" s="95" t="s">
        <v>94</v>
      </c>
      <c r="AG79" s="97" t="s">
        <v>94</v>
      </c>
      <c r="AH79" s="95">
        <v>19.88</v>
      </c>
      <c r="AI79" s="95" t="s">
        <v>94</v>
      </c>
      <c r="AJ79" s="95" t="s">
        <v>94</v>
      </c>
      <c r="AK79" s="95" t="s">
        <v>94</v>
      </c>
      <c r="AL79" s="95" t="s">
        <v>94</v>
      </c>
      <c r="AM79" s="95" t="s">
        <v>94</v>
      </c>
      <c r="AN79" s="97" t="s">
        <v>94</v>
      </c>
      <c r="AO79" s="94">
        <v>104893.62300000001</v>
      </c>
      <c r="AP79" s="94">
        <v>17931.8</v>
      </c>
      <c r="AQ79" s="94">
        <v>98.636115186949723</v>
      </c>
      <c r="AR79" s="94">
        <v>1.3638848130502761</v>
      </c>
      <c r="AS79" s="94">
        <v>58.912309543271157</v>
      </c>
      <c r="AT79" s="95" t="s">
        <v>94</v>
      </c>
      <c r="AU79" s="97" t="s">
        <v>94</v>
      </c>
      <c r="AV79" s="94">
        <f t="shared" si="2"/>
        <v>6.9776464490179047</v>
      </c>
      <c r="AW79" s="97" t="s">
        <v>94</v>
      </c>
      <c r="AX79" s="98">
        <v>68.007899999999992</v>
      </c>
      <c r="AZ79" s="70"/>
      <c r="BA79" s="68">
        <f t="shared" si="5"/>
        <v>3643.7239800000002</v>
      </c>
      <c r="BB79" s="123">
        <f t="shared" si="4"/>
        <v>0</v>
      </c>
    </row>
    <row r="80" spans="1:54" x14ac:dyDescent="0.3">
      <c r="A80" s="89">
        <v>2005</v>
      </c>
      <c r="B80" s="90" t="s">
        <v>9</v>
      </c>
      <c r="C80" s="91">
        <v>1961.01522</v>
      </c>
      <c r="D80" s="91">
        <v>1353.68</v>
      </c>
      <c r="E80" s="92">
        <v>0</v>
      </c>
      <c r="F80" s="92" t="s">
        <v>94</v>
      </c>
      <c r="G80" s="92" t="s">
        <v>94</v>
      </c>
      <c r="H80" s="91">
        <v>3314.6952200000001</v>
      </c>
      <c r="I80" s="91">
        <v>631.28</v>
      </c>
      <c r="J80" s="91">
        <v>3945.9752200000003</v>
      </c>
      <c r="K80" s="93">
        <v>1041.8773306880103</v>
      </c>
      <c r="L80" s="94">
        <v>616.38768189739062</v>
      </c>
      <c r="M80" s="94">
        <v>425.4896487906197</v>
      </c>
      <c r="N80" s="94">
        <v>198.42437318165474</v>
      </c>
      <c r="O80" s="94">
        <v>1240.3017038696648</v>
      </c>
      <c r="P80" s="94">
        <v>43.896263880196216</v>
      </c>
      <c r="Q80" s="94">
        <v>4240.0410999999995</v>
      </c>
      <c r="R80" s="94">
        <v>470.91638</v>
      </c>
      <c r="S80" s="94">
        <v>332.38637000000006</v>
      </c>
      <c r="T80" s="95" t="s">
        <v>94</v>
      </c>
      <c r="U80" s="95" t="s">
        <v>94</v>
      </c>
      <c r="V80" s="96">
        <v>5043.3438499999993</v>
      </c>
      <c r="W80" s="94">
        <v>2372.0478883017049</v>
      </c>
      <c r="X80" s="94">
        <v>2011.9086279675362</v>
      </c>
      <c r="Y80" s="94">
        <v>1328.8308162896744</v>
      </c>
      <c r="Z80" s="94">
        <v>9603.4893530958379</v>
      </c>
      <c r="AA80" s="94">
        <v>8989.3190699999996</v>
      </c>
      <c r="AB80" s="94">
        <v>1693.6628978713625</v>
      </c>
      <c r="AC80" s="95" t="s">
        <v>94</v>
      </c>
      <c r="AD80" s="94">
        <v>24.144650762400254</v>
      </c>
      <c r="AE80" s="94">
        <v>2.8744507868244344</v>
      </c>
      <c r="AF80" s="95" t="s">
        <v>94</v>
      </c>
      <c r="AG80" s="97" t="s">
        <v>94</v>
      </c>
      <c r="AH80" s="95">
        <v>240.18</v>
      </c>
      <c r="AI80" s="95" t="s">
        <v>94</v>
      </c>
      <c r="AJ80" s="95" t="s">
        <v>94</v>
      </c>
      <c r="AK80" s="95" t="s">
        <v>94</v>
      </c>
      <c r="AL80" s="95" t="s">
        <v>94</v>
      </c>
      <c r="AM80" s="95" t="s">
        <v>94</v>
      </c>
      <c r="AN80" s="97" t="s">
        <v>94</v>
      </c>
      <c r="AO80" s="94">
        <v>312731.70899999997</v>
      </c>
      <c r="AP80" s="94">
        <v>37231.1</v>
      </c>
      <c r="AQ80" s="94">
        <v>84.001926905156793</v>
      </c>
      <c r="AR80" s="94">
        <v>15.998073094843205</v>
      </c>
      <c r="AS80" s="94">
        <v>56.103736119803784</v>
      </c>
      <c r="AT80" s="95" t="s">
        <v>94</v>
      </c>
      <c r="AU80" s="97" t="s">
        <v>94</v>
      </c>
      <c r="AV80" s="94">
        <f t="shared" si="2"/>
        <v>14.870324300345716</v>
      </c>
      <c r="AW80" s="97" t="s">
        <v>94</v>
      </c>
      <c r="AX80" s="98">
        <v>136.95699999999999</v>
      </c>
      <c r="AZ80" s="70"/>
      <c r="BA80" s="68">
        <f t="shared" si="5"/>
        <v>8989.3190699999996</v>
      </c>
      <c r="BB80" s="123">
        <f t="shared" si="4"/>
        <v>0</v>
      </c>
    </row>
    <row r="81" spans="1:54" x14ac:dyDescent="0.3">
      <c r="A81" s="89">
        <v>2005</v>
      </c>
      <c r="B81" s="90" t="s">
        <v>10</v>
      </c>
      <c r="C81" s="91">
        <v>930.78455000000008</v>
      </c>
      <c r="D81" s="91">
        <v>1988.4076599999999</v>
      </c>
      <c r="E81" s="92">
        <v>0</v>
      </c>
      <c r="F81" s="92" t="s">
        <v>94</v>
      </c>
      <c r="G81" s="92" t="s">
        <v>94</v>
      </c>
      <c r="H81" s="91">
        <v>2919.1922100000002</v>
      </c>
      <c r="I81" s="91">
        <v>117.54960000000001</v>
      </c>
      <c r="J81" s="91">
        <v>3036.74181</v>
      </c>
      <c r="K81" s="93">
        <v>1163.6051966957223</v>
      </c>
      <c r="L81" s="94">
        <v>371.01556234424504</v>
      </c>
      <c r="M81" s="94">
        <v>792.58963435147723</v>
      </c>
      <c r="N81" s="94">
        <v>46.8558818980623</v>
      </c>
      <c r="O81" s="94">
        <v>1210.4610945379927</v>
      </c>
      <c r="P81" s="94">
        <v>57.859158381451323</v>
      </c>
      <c r="Q81" s="94">
        <v>1729.9853999999998</v>
      </c>
      <c r="R81" s="94">
        <v>481.70307999999994</v>
      </c>
      <c r="S81" s="94">
        <v>7.6420000000000002E-2</v>
      </c>
      <c r="T81" s="95" t="s">
        <v>94</v>
      </c>
      <c r="U81" s="95" t="s">
        <v>94</v>
      </c>
      <c r="V81" s="96">
        <v>2211.7648999999997</v>
      </c>
      <c r="W81" s="94">
        <v>2773.0286773178</v>
      </c>
      <c r="X81" s="94">
        <v>2556.0154780601897</v>
      </c>
      <c r="Y81" s="94">
        <v>1118.2347001074816</v>
      </c>
      <c r="Z81" s="94">
        <v>70.759259259259252</v>
      </c>
      <c r="AA81" s="94">
        <v>5248.5067099999997</v>
      </c>
      <c r="AB81" s="94">
        <v>1587.403472775241</v>
      </c>
      <c r="AC81" s="95" t="s">
        <v>94</v>
      </c>
      <c r="AD81" s="94">
        <v>15.189903827787198</v>
      </c>
      <c r="AE81" s="94">
        <v>3.841530324658339</v>
      </c>
      <c r="AF81" s="95" t="s">
        <v>94</v>
      </c>
      <c r="AG81" s="97" t="s">
        <v>94</v>
      </c>
      <c r="AH81" s="95">
        <v>20.329999999999998</v>
      </c>
      <c r="AI81" s="95" t="s">
        <v>94</v>
      </c>
      <c r="AJ81" s="95" t="s">
        <v>94</v>
      </c>
      <c r="AK81" s="95" t="s">
        <v>94</v>
      </c>
      <c r="AL81" s="95" t="s">
        <v>94</v>
      </c>
      <c r="AM81" s="95" t="s">
        <v>94</v>
      </c>
      <c r="AN81" s="97" t="s">
        <v>94</v>
      </c>
      <c r="AO81" s="94">
        <v>136625.41399999999</v>
      </c>
      <c r="AP81" s="94">
        <v>34552.6</v>
      </c>
      <c r="AQ81" s="94">
        <v>96.12908810314697</v>
      </c>
      <c r="AR81" s="94">
        <v>3.8709118968530292</v>
      </c>
      <c r="AS81" s="94">
        <v>42.140841618548677</v>
      </c>
      <c r="AT81" s="95" t="s">
        <v>94</v>
      </c>
      <c r="AU81" s="97" t="s">
        <v>94</v>
      </c>
      <c r="AV81" s="94">
        <f t="shared" si="2"/>
        <v>10.858141564324541</v>
      </c>
      <c r="AW81" s="97" t="s">
        <v>94</v>
      </c>
      <c r="AX81" s="98">
        <v>95.667199999999994</v>
      </c>
      <c r="AZ81" s="70"/>
      <c r="BA81" s="68">
        <f t="shared" si="5"/>
        <v>5248.5067100000006</v>
      </c>
      <c r="BB81" s="123">
        <f t="shared" si="4"/>
        <v>0</v>
      </c>
    </row>
    <row r="82" spans="1:54" x14ac:dyDescent="0.3">
      <c r="A82" s="89">
        <v>2005</v>
      </c>
      <c r="B82" s="90" t="s">
        <v>11</v>
      </c>
      <c r="C82" s="91">
        <v>904.00387999999998</v>
      </c>
      <c r="D82" s="91">
        <v>1119.4363999999998</v>
      </c>
      <c r="E82" s="91">
        <v>308.2423</v>
      </c>
      <c r="F82" s="92" t="s">
        <v>94</v>
      </c>
      <c r="G82" s="92" t="s">
        <v>94</v>
      </c>
      <c r="H82" s="91">
        <v>2331.6825799999997</v>
      </c>
      <c r="I82" s="91">
        <v>82.635300000000001</v>
      </c>
      <c r="J82" s="91">
        <v>2414.3178799999996</v>
      </c>
      <c r="K82" s="93">
        <v>1352.1680140895137</v>
      </c>
      <c r="L82" s="94">
        <v>524.2416534881927</v>
      </c>
      <c r="M82" s="94">
        <v>649.17330809561338</v>
      </c>
      <c r="N82" s="94">
        <v>47.921106609069923</v>
      </c>
      <c r="O82" s="94">
        <v>1400.0891206985834</v>
      </c>
      <c r="P82" s="94">
        <v>56.656696197658661</v>
      </c>
      <c r="Q82" s="94">
        <v>1451.4153999999999</v>
      </c>
      <c r="R82" s="94">
        <v>243.82700000000003</v>
      </c>
      <c r="S82" s="94">
        <v>151.75046</v>
      </c>
      <c r="T82" s="95" t="s">
        <v>94</v>
      </c>
      <c r="U82" s="95" t="s">
        <v>94</v>
      </c>
      <c r="V82" s="96">
        <v>1846.9928599999998</v>
      </c>
      <c r="W82" s="94">
        <v>2367.6754772224122</v>
      </c>
      <c r="X82" s="94">
        <v>2246.4253211577156</v>
      </c>
      <c r="Y82" s="94">
        <v>1132.2096073924452</v>
      </c>
      <c r="Z82" s="94">
        <v>7975.9518553558282</v>
      </c>
      <c r="AA82" s="94">
        <v>4261.310739999999</v>
      </c>
      <c r="AB82" s="94">
        <v>1701.4684586482674</v>
      </c>
      <c r="AC82" s="95" t="s">
        <v>94</v>
      </c>
      <c r="AD82" s="94">
        <v>14.254402084650456</v>
      </c>
      <c r="AE82" s="94">
        <v>3.5540604569239327</v>
      </c>
      <c r="AF82" s="95" t="s">
        <v>94</v>
      </c>
      <c r="AG82" s="97" t="s">
        <v>94</v>
      </c>
      <c r="AH82" s="95">
        <v>22.91</v>
      </c>
      <c r="AI82" s="95" t="s">
        <v>94</v>
      </c>
      <c r="AJ82" s="95" t="s">
        <v>94</v>
      </c>
      <c r="AK82" s="95" t="s">
        <v>94</v>
      </c>
      <c r="AL82" s="95" t="s">
        <v>94</v>
      </c>
      <c r="AM82" s="95" t="s">
        <v>94</v>
      </c>
      <c r="AN82" s="97" t="s">
        <v>94</v>
      </c>
      <c r="AO82" s="94">
        <v>119899.78200000001</v>
      </c>
      <c r="AP82" s="94">
        <v>29894.7</v>
      </c>
      <c r="AQ82" s="94">
        <v>96.577281695813809</v>
      </c>
      <c r="AR82" s="94">
        <v>3.4227183041861919</v>
      </c>
      <c r="AS82" s="94">
        <v>43.343303802341346</v>
      </c>
      <c r="AT82" s="95" t="s">
        <v>94</v>
      </c>
      <c r="AU82" s="97" t="s">
        <v>94</v>
      </c>
      <c r="AV82" s="94">
        <f t="shared" si="2"/>
        <v>7.9272298617979242</v>
      </c>
      <c r="AW82" s="97" t="s">
        <v>94</v>
      </c>
      <c r="AX82" s="98">
        <v>60.593499999999999</v>
      </c>
      <c r="AZ82" s="70"/>
      <c r="BA82" s="68">
        <f t="shared" si="5"/>
        <v>4261.3107399999999</v>
      </c>
      <c r="BB82" s="123">
        <f t="shared" si="4"/>
        <v>0</v>
      </c>
    </row>
    <row r="83" spans="1:54" x14ac:dyDescent="0.3">
      <c r="A83" s="89">
        <v>2005</v>
      </c>
      <c r="B83" s="90" t="s">
        <v>12</v>
      </c>
      <c r="C83" s="91">
        <v>1038.9072800000001</v>
      </c>
      <c r="D83" s="91">
        <v>2505.07449</v>
      </c>
      <c r="E83" s="92">
        <v>0</v>
      </c>
      <c r="F83" s="92" t="s">
        <v>94</v>
      </c>
      <c r="G83" s="92" t="s">
        <v>94</v>
      </c>
      <c r="H83" s="91">
        <v>3543.9817700000003</v>
      </c>
      <c r="I83" s="91">
        <v>1669.6802399999999</v>
      </c>
      <c r="J83" s="91">
        <v>5213.66201</v>
      </c>
      <c r="K83" s="93">
        <v>1054.7988594779849</v>
      </c>
      <c r="L83" s="94">
        <v>309.21101889510442</v>
      </c>
      <c r="M83" s="94">
        <v>745.58784058288052</v>
      </c>
      <c r="N83" s="94">
        <v>496.9486095423477</v>
      </c>
      <c r="O83" s="94">
        <v>1551.7474898545031</v>
      </c>
      <c r="P83" s="94">
        <v>35.186879084392039</v>
      </c>
      <c r="Q83" s="94">
        <v>8951.0615999999991</v>
      </c>
      <c r="R83" s="94">
        <v>587.05482000000006</v>
      </c>
      <c r="S83" s="94">
        <v>65.284480000000002</v>
      </c>
      <c r="T83" s="95" t="s">
        <v>94</v>
      </c>
      <c r="U83" s="95" t="s">
        <v>94</v>
      </c>
      <c r="V83" s="96">
        <v>9603.4008999999987</v>
      </c>
      <c r="W83" s="94">
        <v>2710.036225432415</v>
      </c>
      <c r="X83" s="94">
        <v>2541.6480135614202</v>
      </c>
      <c r="Y83" s="94">
        <v>1779.1696569281128</v>
      </c>
      <c r="Z83" s="94">
        <v>13007.467623032477</v>
      </c>
      <c r="AA83" s="94">
        <v>14817.062909999999</v>
      </c>
      <c r="AB83" s="94">
        <v>2146.3092256864193</v>
      </c>
      <c r="AC83" s="95" t="s">
        <v>94</v>
      </c>
      <c r="AD83" s="94">
        <v>34.413548224517434</v>
      </c>
      <c r="AE83" s="94">
        <v>2.4830621234753796</v>
      </c>
      <c r="AF83" s="95" t="s">
        <v>94</v>
      </c>
      <c r="AG83" s="97" t="s">
        <v>94</v>
      </c>
      <c r="AH83" s="95">
        <v>1230.74</v>
      </c>
      <c r="AI83" s="95" t="s">
        <v>94</v>
      </c>
      <c r="AJ83" s="95" t="s">
        <v>94</v>
      </c>
      <c r="AK83" s="95" t="s">
        <v>94</v>
      </c>
      <c r="AL83" s="95" t="s">
        <v>94</v>
      </c>
      <c r="AM83" s="95" t="s">
        <v>94</v>
      </c>
      <c r="AN83" s="97" t="s">
        <v>94</v>
      </c>
      <c r="AO83" s="94">
        <v>596725.42099999997</v>
      </c>
      <c r="AP83" s="94">
        <v>43055.9</v>
      </c>
      <c r="AQ83" s="94">
        <v>67.974904456838786</v>
      </c>
      <c r="AR83" s="94">
        <v>32.025095543161228</v>
      </c>
      <c r="AS83" s="94">
        <v>64.813120915607954</v>
      </c>
      <c r="AT83" s="95" t="s">
        <v>94</v>
      </c>
      <c r="AU83" s="97" t="s">
        <v>94</v>
      </c>
      <c r="AV83" s="94">
        <f t="shared" si="2"/>
        <v>2.5964500374775712</v>
      </c>
      <c r="AW83" s="97" t="s">
        <v>94</v>
      </c>
      <c r="AX83" s="98">
        <v>97.24275999999999</v>
      </c>
      <c r="AZ83" s="70"/>
      <c r="BA83" s="68">
        <f t="shared" si="5"/>
        <v>14817.062909999999</v>
      </c>
      <c r="BB83" s="123">
        <f t="shared" si="4"/>
        <v>0</v>
      </c>
    </row>
    <row r="84" spans="1:54" x14ac:dyDescent="0.3">
      <c r="A84" s="89">
        <v>2005</v>
      </c>
      <c r="B84" s="90" t="s">
        <v>13</v>
      </c>
      <c r="C84" s="91">
        <v>4203.8761699999995</v>
      </c>
      <c r="D84" s="91">
        <v>4261.6062999999995</v>
      </c>
      <c r="E84" s="92">
        <v>0</v>
      </c>
      <c r="F84" s="92" t="s">
        <v>94</v>
      </c>
      <c r="G84" s="92" t="s">
        <v>94</v>
      </c>
      <c r="H84" s="91">
        <v>8465.482469999999</v>
      </c>
      <c r="I84" s="91">
        <v>1413.7427</v>
      </c>
      <c r="J84" s="91">
        <v>9879.2251699999997</v>
      </c>
      <c r="K84" s="93">
        <v>1093.0643076416527</v>
      </c>
      <c r="L84" s="94">
        <v>542.80509249844249</v>
      </c>
      <c r="M84" s="94">
        <v>550.25921514321033</v>
      </c>
      <c r="N84" s="94">
        <v>182.54265968126694</v>
      </c>
      <c r="O84" s="94">
        <v>1275.6070706190344</v>
      </c>
      <c r="P84" s="94">
        <v>50.326094554643738</v>
      </c>
      <c r="Q84" s="94">
        <v>9331.9403999999995</v>
      </c>
      <c r="R84" s="94">
        <v>380.21436999999997</v>
      </c>
      <c r="S84" s="94">
        <v>39.042920000000002</v>
      </c>
      <c r="T84" s="95" t="s">
        <v>94</v>
      </c>
      <c r="U84" s="95" t="s">
        <v>94</v>
      </c>
      <c r="V84" s="96">
        <v>9751.1976899999991</v>
      </c>
      <c r="W84" s="94">
        <v>1502.7762021542078</v>
      </c>
      <c r="X84" s="94">
        <v>2427.8452631609075</v>
      </c>
      <c r="Y84" s="94">
        <v>455.05444409337235</v>
      </c>
      <c r="Z84" s="94">
        <v>2061.9445471349354</v>
      </c>
      <c r="AA84" s="94">
        <v>19630.422859999999</v>
      </c>
      <c r="AB84" s="94">
        <v>1379.1691117175983</v>
      </c>
      <c r="AC84" s="95" t="s">
        <v>94</v>
      </c>
      <c r="AD84" s="94">
        <v>32.318294361789171</v>
      </c>
      <c r="AE84" s="94">
        <v>2.5682095093016675</v>
      </c>
      <c r="AF84" s="95" t="s">
        <v>94</v>
      </c>
      <c r="AG84" s="97" t="s">
        <v>94</v>
      </c>
      <c r="AH84" s="95">
        <v>578.4</v>
      </c>
      <c r="AI84" s="95" t="s">
        <v>94</v>
      </c>
      <c r="AJ84" s="95" t="s">
        <v>94</v>
      </c>
      <c r="AK84" s="95" t="s">
        <v>94</v>
      </c>
      <c r="AL84" s="95" t="s">
        <v>94</v>
      </c>
      <c r="AM84" s="95" t="s">
        <v>94</v>
      </c>
      <c r="AN84" s="97" t="s">
        <v>94</v>
      </c>
      <c r="AO84" s="94">
        <v>764362.20600000001</v>
      </c>
      <c r="AP84" s="94">
        <v>60740.9</v>
      </c>
      <c r="AQ84" s="94">
        <v>85.689741091304626</v>
      </c>
      <c r="AR84" s="94">
        <v>14.310258908695367</v>
      </c>
      <c r="AS84" s="94">
        <v>49.673905445356262</v>
      </c>
      <c r="AT84" s="95" t="s">
        <v>94</v>
      </c>
      <c r="AU84" s="97" t="s">
        <v>94</v>
      </c>
      <c r="AV84" s="94">
        <f t="shared" si="2"/>
        <v>8.2202280266526309</v>
      </c>
      <c r="AW84" s="97" t="s">
        <v>94</v>
      </c>
      <c r="AX84" s="98">
        <v>275.16370000000001</v>
      </c>
      <c r="AZ84" s="70"/>
      <c r="BA84" s="68">
        <f t="shared" si="5"/>
        <v>19630.422859999999</v>
      </c>
      <c r="BB84" s="123">
        <f t="shared" si="4"/>
        <v>0</v>
      </c>
    </row>
    <row r="85" spans="1:54" x14ac:dyDescent="0.3">
      <c r="A85" s="89">
        <v>2005</v>
      </c>
      <c r="B85" s="90" t="s">
        <v>14</v>
      </c>
      <c r="C85" s="91">
        <v>956.12053000000003</v>
      </c>
      <c r="D85" s="91">
        <v>1372.7616400000004</v>
      </c>
      <c r="E85" s="91">
        <v>324.30459999999999</v>
      </c>
      <c r="F85" s="92" t="s">
        <v>94</v>
      </c>
      <c r="G85" s="92" t="s">
        <v>94</v>
      </c>
      <c r="H85" s="91">
        <v>2653.1867700000003</v>
      </c>
      <c r="I85" s="91">
        <v>235.18269000000001</v>
      </c>
      <c r="J85" s="91">
        <v>2888.3694600000003</v>
      </c>
      <c r="K85" s="93">
        <v>880.55344181554494</v>
      </c>
      <c r="L85" s="94">
        <v>317.32226053652562</v>
      </c>
      <c r="M85" s="94">
        <v>455.59928180041101</v>
      </c>
      <c r="N85" s="94">
        <v>78.053655881503701</v>
      </c>
      <c r="O85" s="94">
        <v>958.60715411753381</v>
      </c>
      <c r="P85" s="94">
        <v>49.730107750446422</v>
      </c>
      <c r="Q85" s="94">
        <v>2334.7691</v>
      </c>
      <c r="R85" s="94">
        <v>535.11261999999988</v>
      </c>
      <c r="S85" s="94">
        <v>49.838910000000006</v>
      </c>
      <c r="T85" s="95" t="s">
        <v>94</v>
      </c>
      <c r="U85" s="95" t="s">
        <v>94</v>
      </c>
      <c r="V85" s="96">
        <v>2919.7206299999998</v>
      </c>
      <c r="W85" s="94">
        <v>2391.5924451212168</v>
      </c>
      <c r="X85" s="94">
        <v>2024.7425460858767</v>
      </c>
      <c r="Y85" s="94">
        <v>1500.1166761046661</v>
      </c>
      <c r="Z85" s="94">
        <v>17755.222657641611</v>
      </c>
      <c r="AA85" s="94">
        <v>5808.0900899999997</v>
      </c>
      <c r="AB85" s="94">
        <v>1371.8006493750349</v>
      </c>
      <c r="AC85" s="95" t="s">
        <v>94</v>
      </c>
      <c r="AD85" s="94">
        <v>20.764759410673232</v>
      </c>
      <c r="AE85" s="94">
        <v>2.8628520113505593</v>
      </c>
      <c r="AF85" s="95" t="s">
        <v>94</v>
      </c>
      <c r="AG85" s="97" t="s">
        <v>94</v>
      </c>
      <c r="AH85" s="95">
        <v>61.14</v>
      </c>
      <c r="AI85" s="95" t="s">
        <v>94</v>
      </c>
      <c r="AJ85" s="95" t="s">
        <v>94</v>
      </c>
      <c r="AK85" s="95" t="s">
        <v>94</v>
      </c>
      <c r="AL85" s="95" t="s">
        <v>94</v>
      </c>
      <c r="AM85" s="95" t="s">
        <v>94</v>
      </c>
      <c r="AN85" s="97" t="s">
        <v>94</v>
      </c>
      <c r="AO85" s="94">
        <v>202877.76199999999</v>
      </c>
      <c r="AP85" s="94">
        <v>27970.9</v>
      </c>
      <c r="AQ85" s="94">
        <v>91.857596707867145</v>
      </c>
      <c r="AR85" s="94">
        <v>8.1424032921328546</v>
      </c>
      <c r="AS85" s="94">
        <v>50.269892249553585</v>
      </c>
      <c r="AT85" s="95" t="s">
        <v>94</v>
      </c>
      <c r="AU85" s="97" t="s">
        <v>94</v>
      </c>
      <c r="AV85" s="94">
        <f t="shared" si="2"/>
        <v>7.6165487071031102</v>
      </c>
      <c r="AW85" s="97" t="s">
        <v>94</v>
      </c>
      <c r="AX85" s="98">
        <v>207.88467</v>
      </c>
      <c r="AZ85" s="70"/>
      <c r="BA85" s="68">
        <f t="shared" si="5"/>
        <v>5808.0900900000006</v>
      </c>
      <c r="BB85" s="123">
        <f t="shared" si="4"/>
        <v>0</v>
      </c>
    </row>
    <row r="86" spans="1:54" x14ac:dyDescent="0.3">
      <c r="A86" s="89">
        <v>2005</v>
      </c>
      <c r="B86" s="90" t="s">
        <v>15</v>
      </c>
      <c r="C86" s="91">
        <v>695.08027000000004</v>
      </c>
      <c r="D86" s="91">
        <v>656.56899999999996</v>
      </c>
      <c r="E86" s="92">
        <v>0</v>
      </c>
      <c r="F86" s="92" t="s">
        <v>94</v>
      </c>
      <c r="G86" s="92" t="s">
        <v>94</v>
      </c>
      <c r="H86" s="91">
        <v>1351.6492699999999</v>
      </c>
      <c r="I86" s="91">
        <v>160.17500000000001</v>
      </c>
      <c r="J86" s="91">
        <v>1511.8242699999998</v>
      </c>
      <c r="K86" s="93">
        <v>1324.9644852667282</v>
      </c>
      <c r="L86" s="94">
        <v>681.35772541023789</v>
      </c>
      <c r="M86" s="94">
        <v>643.60675985649027</v>
      </c>
      <c r="N86" s="94">
        <v>157.01276295410435</v>
      </c>
      <c r="O86" s="94">
        <v>1481.9772482208325</v>
      </c>
      <c r="P86" s="94">
        <v>42.420997022718417</v>
      </c>
      <c r="Q86" s="94">
        <v>1721.3125</v>
      </c>
      <c r="R86" s="94">
        <v>288.93761000000006</v>
      </c>
      <c r="S86" s="94">
        <v>41.784030000000001</v>
      </c>
      <c r="T86" s="95" t="s">
        <v>94</v>
      </c>
      <c r="U86" s="95" t="s">
        <v>94</v>
      </c>
      <c r="V86" s="96">
        <v>2052.0341399999998</v>
      </c>
      <c r="W86" s="94">
        <v>3100.5690930381902</v>
      </c>
      <c r="X86" s="94">
        <v>3086.6701933077502</v>
      </c>
      <c r="Y86" s="94">
        <v>1653.3489548463886</v>
      </c>
      <c r="Z86" s="94">
        <v>28328.15593220339</v>
      </c>
      <c r="AA86" s="94">
        <v>3563.8584099999998</v>
      </c>
      <c r="AB86" s="94">
        <v>2118.8659752135154</v>
      </c>
      <c r="AC86" s="95" t="s">
        <v>94</v>
      </c>
      <c r="AD86" s="94">
        <v>27.762393160395732</v>
      </c>
      <c r="AE86" s="94">
        <v>2.8645981436891605</v>
      </c>
      <c r="AF86" s="95" t="s">
        <v>94</v>
      </c>
      <c r="AG86" s="97" t="s">
        <v>94</v>
      </c>
      <c r="AH86" s="95">
        <v>83.5</v>
      </c>
      <c r="AI86" s="95" t="s">
        <v>94</v>
      </c>
      <c r="AJ86" s="95" t="s">
        <v>94</v>
      </c>
      <c r="AK86" s="95" t="s">
        <v>94</v>
      </c>
      <c r="AL86" s="95" t="s">
        <v>94</v>
      </c>
      <c r="AM86" s="95" t="s">
        <v>94</v>
      </c>
      <c r="AN86" s="97" t="s">
        <v>94</v>
      </c>
      <c r="AO86" s="94">
        <v>124410.414</v>
      </c>
      <c r="AP86" s="94">
        <v>12837</v>
      </c>
      <c r="AQ86" s="94">
        <v>89.405183976838785</v>
      </c>
      <c r="AR86" s="94">
        <v>10.594816023161211</v>
      </c>
      <c r="AS86" s="94">
        <v>57.579002977281576</v>
      </c>
      <c r="AT86" s="95" t="s">
        <v>94</v>
      </c>
      <c r="AU86" s="97" t="s">
        <v>94</v>
      </c>
      <c r="AV86" s="94">
        <f t="shared" si="2"/>
        <v>7.7279828316608512</v>
      </c>
      <c r="AW86" s="97" t="s">
        <v>94</v>
      </c>
      <c r="AX86" s="98">
        <v>42.362000000000002</v>
      </c>
      <c r="AZ86" s="70"/>
      <c r="BA86" s="68">
        <f t="shared" si="5"/>
        <v>3563.8584099999998</v>
      </c>
      <c r="BB86" s="123">
        <f t="shared" si="4"/>
        <v>0</v>
      </c>
    </row>
    <row r="87" spans="1:54" x14ac:dyDescent="0.3">
      <c r="A87" s="89">
        <v>2005</v>
      </c>
      <c r="B87" s="90" t="s">
        <v>16</v>
      </c>
      <c r="C87" s="91">
        <v>349.11950000000002</v>
      </c>
      <c r="D87" s="91">
        <v>519.59630000000004</v>
      </c>
      <c r="E87" s="91">
        <v>80.259299999999996</v>
      </c>
      <c r="F87" s="92" t="s">
        <v>94</v>
      </c>
      <c r="G87" s="92" t="s">
        <v>94</v>
      </c>
      <c r="H87" s="91">
        <v>948.97510000000011</v>
      </c>
      <c r="I87" s="91">
        <v>71.101900000000001</v>
      </c>
      <c r="J87" s="91">
        <v>1020.0770000000001</v>
      </c>
      <c r="K87" s="93">
        <v>1763.6057670864247</v>
      </c>
      <c r="L87" s="94">
        <v>648.81487786384389</v>
      </c>
      <c r="M87" s="94">
        <v>965.63443154279605</v>
      </c>
      <c r="N87" s="94">
        <v>132.13805176848396</v>
      </c>
      <c r="O87" s="94">
        <v>1895.7438188549088</v>
      </c>
      <c r="P87" s="94">
        <v>44.097913079406517</v>
      </c>
      <c r="Q87" s="94">
        <v>1094.1724999999999</v>
      </c>
      <c r="R87" s="94">
        <v>198.93521999999996</v>
      </c>
      <c r="S87" s="94">
        <v>2.452E-2</v>
      </c>
      <c r="T87" s="95" t="s">
        <v>94</v>
      </c>
      <c r="U87" s="95" t="s">
        <v>94</v>
      </c>
      <c r="V87" s="96">
        <v>1293.1322399999999</v>
      </c>
      <c r="W87" s="94">
        <v>2814.2588461630535</v>
      </c>
      <c r="X87" s="94">
        <v>2862.8794875887315</v>
      </c>
      <c r="Y87" s="94">
        <v>1432.4252592165897</v>
      </c>
      <c r="Z87" s="94">
        <v>66.994535519125677</v>
      </c>
      <c r="AA87" s="94">
        <v>2313.2092400000001</v>
      </c>
      <c r="AB87" s="94">
        <v>2318.8184618592377</v>
      </c>
      <c r="AC87" s="95" t="s">
        <v>94</v>
      </c>
      <c r="AD87" s="94">
        <v>24.146486289000933</v>
      </c>
      <c r="AE87" s="94">
        <v>3.6875490861563902</v>
      </c>
      <c r="AF87" s="95" t="s">
        <v>94</v>
      </c>
      <c r="AG87" s="97" t="s">
        <v>94</v>
      </c>
      <c r="AH87" s="95">
        <v>13.15</v>
      </c>
      <c r="AI87" s="95" t="s">
        <v>94</v>
      </c>
      <c r="AJ87" s="95" t="s">
        <v>94</v>
      </c>
      <c r="AK87" s="95" t="s">
        <v>94</v>
      </c>
      <c r="AL87" s="95" t="s">
        <v>94</v>
      </c>
      <c r="AM87" s="95" t="s">
        <v>94</v>
      </c>
      <c r="AN87" s="97" t="s">
        <v>94</v>
      </c>
      <c r="AO87" s="94">
        <v>62730.262999999999</v>
      </c>
      <c r="AP87" s="94">
        <v>9579.9</v>
      </c>
      <c r="AQ87" s="94">
        <v>93.029751675608807</v>
      </c>
      <c r="AR87" s="94">
        <v>6.9702483243911972</v>
      </c>
      <c r="AS87" s="94">
        <v>55.902086920593476</v>
      </c>
      <c r="AT87" s="95" t="s">
        <v>94</v>
      </c>
      <c r="AU87" s="97" t="s">
        <v>94</v>
      </c>
      <c r="AV87" s="94">
        <f t="shared" si="2"/>
        <v>7.9980969216486786</v>
      </c>
      <c r="AW87" s="97" t="s">
        <v>94</v>
      </c>
      <c r="AX87" s="98">
        <v>37.199300000000001</v>
      </c>
      <c r="AZ87" s="70"/>
      <c r="BA87" s="68">
        <f t="shared" si="5"/>
        <v>2313.2092400000001</v>
      </c>
      <c r="BB87" s="123">
        <f t="shared" si="4"/>
        <v>0</v>
      </c>
    </row>
    <row r="88" spans="1:54" x14ac:dyDescent="0.3">
      <c r="A88" s="89">
        <v>2005</v>
      </c>
      <c r="B88" s="90" t="s">
        <v>17</v>
      </c>
      <c r="C88" s="91">
        <v>535.50960999999995</v>
      </c>
      <c r="D88" s="91">
        <v>1075.4377000000002</v>
      </c>
      <c r="E88" s="92">
        <v>0</v>
      </c>
      <c r="F88" s="92" t="s">
        <v>94</v>
      </c>
      <c r="G88" s="92" t="s">
        <v>94</v>
      </c>
      <c r="H88" s="91">
        <v>1610.94731</v>
      </c>
      <c r="I88" s="91">
        <v>185.8193</v>
      </c>
      <c r="J88" s="91">
        <v>1796.7666100000001</v>
      </c>
      <c r="K88" s="93">
        <v>1219.1004016125041</v>
      </c>
      <c r="L88" s="94">
        <v>405.25222430667543</v>
      </c>
      <c r="M88" s="94">
        <v>813.84817730582881</v>
      </c>
      <c r="N88" s="94">
        <v>140.62060369768045</v>
      </c>
      <c r="O88" s="94">
        <v>1359.720997742585</v>
      </c>
      <c r="P88" s="94">
        <v>16.125128385640437</v>
      </c>
      <c r="Q88" s="94">
        <v>8560.545900000001</v>
      </c>
      <c r="R88" s="94">
        <v>498.78344000000004</v>
      </c>
      <c r="S88" s="94">
        <v>286.55399999999997</v>
      </c>
      <c r="T88" s="95" t="s">
        <v>94</v>
      </c>
      <c r="U88" s="95" t="s">
        <v>94</v>
      </c>
      <c r="V88" s="96">
        <v>9345.8833400000003</v>
      </c>
      <c r="W88" s="94">
        <v>3105.9114880612337</v>
      </c>
      <c r="X88" s="94">
        <v>2843.1189616635174</v>
      </c>
      <c r="Y88" s="94">
        <v>2470.9619633603825</v>
      </c>
      <c r="Z88" s="94">
        <v>12338.170075349839</v>
      </c>
      <c r="AA88" s="94">
        <v>11142.649950000001</v>
      </c>
      <c r="AB88" s="94">
        <v>2573.0714635724485</v>
      </c>
      <c r="AC88" s="95" t="s">
        <v>94</v>
      </c>
      <c r="AD88" s="94">
        <v>28.397671511472321</v>
      </c>
      <c r="AE88" s="94">
        <v>1.7189211218484262</v>
      </c>
      <c r="AF88" s="95" t="s">
        <v>94</v>
      </c>
      <c r="AG88" s="97" t="s">
        <v>94</v>
      </c>
      <c r="AH88" s="95">
        <v>3048.44</v>
      </c>
      <c r="AI88" s="95" t="s">
        <v>94</v>
      </c>
      <c r="AJ88" s="95" t="s">
        <v>94</v>
      </c>
      <c r="AK88" s="95" t="s">
        <v>94</v>
      </c>
      <c r="AL88" s="95" t="s">
        <v>94</v>
      </c>
      <c r="AM88" s="95" t="s">
        <v>94</v>
      </c>
      <c r="AN88" s="97" t="s">
        <v>94</v>
      </c>
      <c r="AO88" s="94">
        <v>648235.09400000004</v>
      </c>
      <c r="AP88" s="94">
        <v>39237.9</v>
      </c>
      <c r="AQ88" s="94">
        <v>89.658128163902148</v>
      </c>
      <c r="AR88" s="94">
        <v>10.341871836097843</v>
      </c>
      <c r="AS88" s="94">
        <v>83.874871614359563</v>
      </c>
      <c r="AT88" s="95" t="s">
        <v>94</v>
      </c>
      <c r="AU88" s="97" t="s">
        <v>94</v>
      </c>
      <c r="AV88" s="94">
        <f t="shared" si="2"/>
        <v>5.3450466776130856</v>
      </c>
      <c r="AW88" s="97" t="s">
        <v>94</v>
      </c>
      <c r="AX88" s="98">
        <v>93.970100000000002</v>
      </c>
      <c r="AZ88" s="70"/>
      <c r="BA88" s="68">
        <f t="shared" si="5"/>
        <v>11142.649950000001</v>
      </c>
      <c r="BB88" s="123">
        <f t="shared" si="4"/>
        <v>0</v>
      </c>
    </row>
    <row r="89" spans="1:54" x14ac:dyDescent="0.3">
      <c r="A89" s="89">
        <v>2005</v>
      </c>
      <c r="B89" s="90" t="s">
        <v>18</v>
      </c>
      <c r="C89" s="91">
        <v>1582.1745000000001</v>
      </c>
      <c r="D89" s="91">
        <v>1693.8927200000003</v>
      </c>
      <c r="E89" s="91">
        <v>674.93590000000006</v>
      </c>
      <c r="F89" s="92" t="s">
        <v>94</v>
      </c>
      <c r="G89" s="92" t="s">
        <v>94</v>
      </c>
      <c r="H89" s="91">
        <v>3951.0031200000003</v>
      </c>
      <c r="I89" s="91">
        <v>47.061900000000001</v>
      </c>
      <c r="J89" s="91">
        <v>3998.0650200000005</v>
      </c>
      <c r="K89" s="93">
        <v>1357.9696256358068</v>
      </c>
      <c r="L89" s="94">
        <v>543.7973213889843</v>
      </c>
      <c r="M89" s="94">
        <v>582.19515221380504</v>
      </c>
      <c r="N89" s="94">
        <v>16.175292396304098</v>
      </c>
      <c r="O89" s="94">
        <v>1374.1450830093079</v>
      </c>
      <c r="P89" s="94">
        <v>67.524618580694039</v>
      </c>
      <c r="Q89" s="94">
        <v>1284.5905</v>
      </c>
      <c r="R89" s="94">
        <v>433.29514</v>
      </c>
      <c r="S89" s="94">
        <v>204.94916000000001</v>
      </c>
      <c r="T89" s="95" t="s">
        <v>94</v>
      </c>
      <c r="U89" s="95" t="s">
        <v>94</v>
      </c>
      <c r="V89" s="96">
        <v>1922.8348000000001</v>
      </c>
      <c r="W89" s="94">
        <v>2288.9064800783749</v>
      </c>
      <c r="X89" s="94">
        <v>1951.6186126784742</v>
      </c>
      <c r="Y89" s="94">
        <v>1362.0921693753733</v>
      </c>
      <c r="Z89" s="94">
        <v>7765.5789633222194</v>
      </c>
      <c r="AA89" s="94">
        <v>5920.8998200000005</v>
      </c>
      <c r="AB89" s="94">
        <v>1579.0918987827906</v>
      </c>
      <c r="AC89" s="95" t="s">
        <v>94</v>
      </c>
      <c r="AD89" s="94">
        <v>17.599830627374281</v>
      </c>
      <c r="AE89" s="94">
        <v>4.2119334666013248</v>
      </c>
      <c r="AF89" s="95" t="s">
        <v>94</v>
      </c>
      <c r="AG89" s="97" t="s">
        <v>94</v>
      </c>
      <c r="AH89" s="95">
        <v>14.56</v>
      </c>
      <c r="AI89" s="95" t="s">
        <v>94</v>
      </c>
      <c r="AJ89" s="95" t="s">
        <v>94</v>
      </c>
      <c r="AK89" s="95" t="s">
        <v>94</v>
      </c>
      <c r="AL89" s="95" t="s">
        <v>94</v>
      </c>
      <c r="AM89" s="95" t="s">
        <v>94</v>
      </c>
      <c r="AN89" s="97" t="s">
        <v>94</v>
      </c>
      <c r="AO89" s="94">
        <v>140574.391</v>
      </c>
      <c r="AP89" s="94">
        <v>33641.800000000003</v>
      </c>
      <c r="AQ89" s="94">
        <v>98.822883075573387</v>
      </c>
      <c r="AR89" s="94">
        <v>1.1771169244266066</v>
      </c>
      <c r="AS89" s="94">
        <v>32.475381419305961</v>
      </c>
      <c r="AT89" s="95" t="s">
        <v>94</v>
      </c>
      <c r="AU89" s="97" t="s">
        <v>94</v>
      </c>
      <c r="AV89" s="94">
        <f t="shared" si="2"/>
        <v>15.164775748739313</v>
      </c>
      <c r="AW89" s="97" t="s">
        <v>94</v>
      </c>
      <c r="AX89" s="98">
        <v>77.10145</v>
      </c>
      <c r="AZ89" s="70"/>
      <c r="BA89" s="68">
        <f t="shared" si="5"/>
        <v>5920.8998200000015</v>
      </c>
      <c r="BB89" s="123">
        <f t="shared" si="4"/>
        <v>0</v>
      </c>
    </row>
    <row r="90" spans="1:54" x14ac:dyDescent="0.3">
      <c r="A90" s="89">
        <v>2005</v>
      </c>
      <c r="B90" s="90" t="s">
        <v>19</v>
      </c>
      <c r="C90" s="91">
        <v>1568.42292</v>
      </c>
      <c r="D90" s="91">
        <v>1578.6858999999999</v>
      </c>
      <c r="E90" s="91">
        <v>388.16820000000001</v>
      </c>
      <c r="F90" s="92" t="s">
        <v>94</v>
      </c>
      <c r="G90" s="92" t="s">
        <v>94</v>
      </c>
      <c r="H90" s="91">
        <v>3535.27702</v>
      </c>
      <c r="I90" s="91">
        <v>313.61869999999999</v>
      </c>
      <c r="J90" s="91">
        <v>3848.89572</v>
      </c>
      <c r="K90" s="93">
        <v>889.78683284115743</v>
      </c>
      <c r="L90" s="94">
        <v>394.75324130109612</v>
      </c>
      <c r="M90" s="94">
        <v>397.33631029909844</v>
      </c>
      <c r="N90" s="94">
        <v>78.93406604746383</v>
      </c>
      <c r="O90" s="94">
        <v>968.72089888862138</v>
      </c>
      <c r="P90" s="94">
        <v>46.248383083162096</v>
      </c>
      <c r="Q90" s="94">
        <v>3931.7857999999997</v>
      </c>
      <c r="R90" s="94">
        <v>435.28968999999995</v>
      </c>
      <c r="S90" s="94">
        <v>106.25642999999999</v>
      </c>
      <c r="T90" s="95" t="s">
        <v>94</v>
      </c>
      <c r="U90" s="95" t="s">
        <v>94</v>
      </c>
      <c r="V90" s="96">
        <v>4473.3319199999996</v>
      </c>
      <c r="W90" s="94">
        <v>2844.7424627549535</v>
      </c>
      <c r="X90" s="94">
        <v>2662.7741902714051</v>
      </c>
      <c r="Y90" s="94">
        <v>1466.7428977703496</v>
      </c>
      <c r="Z90" s="94">
        <v>7328.0296551724132</v>
      </c>
      <c r="AA90" s="94">
        <v>8322.2276399999992</v>
      </c>
      <c r="AB90" s="94">
        <v>1500.672893273015</v>
      </c>
      <c r="AC90" s="95" t="s">
        <v>94</v>
      </c>
      <c r="AD90" s="94">
        <v>25.516877839985774</v>
      </c>
      <c r="AE90" s="94">
        <v>2.8033893053448247</v>
      </c>
      <c r="AF90" s="95" t="s">
        <v>94</v>
      </c>
      <c r="AG90" s="97" t="s">
        <v>94</v>
      </c>
      <c r="AH90" s="95">
        <v>326.75</v>
      </c>
      <c r="AI90" s="95" t="s">
        <v>94</v>
      </c>
      <c r="AJ90" s="95" t="s">
        <v>94</v>
      </c>
      <c r="AK90" s="95" t="s">
        <v>94</v>
      </c>
      <c r="AL90" s="95" t="s">
        <v>94</v>
      </c>
      <c r="AM90" s="95" t="s">
        <v>94</v>
      </c>
      <c r="AN90" s="97" t="s">
        <v>94</v>
      </c>
      <c r="AO90" s="94">
        <v>296863.07299999997</v>
      </c>
      <c r="AP90" s="94">
        <v>32614.6</v>
      </c>
      <c r="AQ90" s="94">
        <v>91.851722602658612</v>
      </c>
      <c r="AR90" s="94">
        <v>8.1482773973413849</v>
      </c>
      <c r="AS90" s="94">
        <v>53.751616916837911</v>
      </c>
      <c r="AT90" s="95" t="s">
        <v>94</v>
      </c>
      <c r="AU90" s="97" t="s">
        <v>94</v>
      </c>
      <c r="AV90" s="94">
        <f t="shared" si="2"/>
        <v>4.1858292449630241</v>
      </c>
      <c r="AW90" s="97" t="s">
        <v>94</v>
      </c>
      <c r="AX90" s="98">
        <v>153.26632000000001</v>
      </c>
      <c r="AZ90" s="70"/>
      <c r="BA90" s="68">
        <f t="shared" si="5"/>
        <v>8322.2276399999992</v>
      </c>
      <c r="BB90" s="123">
        <f t="shared" si="4"/>
        <v>0</v>
      </c>
    </row>
    <row r="91" spans="1:54" x14ac:dyDescent="0.3">
      <c r="A91" s="89">
        <v>2005</v>
      </c>
      <c r="B91" s="90" t="s">
        <v>20</v>
      </c>
      <c r="C91" s="91">
        <v>254.45805999999999</v>
      </c>
      <c r="D91" s="91">
        <v>736.31883000000005</v>
      </c>
      <c r="E91" s="92">
        <v>0</v>
      </c>
      <c r="F91" s="92" t="s">
        <v>94</v>
      </c>
      <c r="G91" s="92" t="s">
        <v>94</v>
      </c>
      <c r="H91" s="91">
        <v>990.77689000000009</v>
      </c>
      <c r="I91" s="91">
        <v>74.131819999999991</v>
      </c>
      <c r="J91" s="91">
        <v>1064.9087100000002</v>
      </c>
      <c r="K91" s="93">
        <v>1195.8524268235426</v>
      </c>
      <c r="L91" s="94">
        <v>307.12695425890541</v>
      </c>
      <c r="M91" s="94">
        <v>888.72547256463713</v>
      </c>
      <c r="N91" s="94">
        <v>89.475963505614274</v>
      </c>
      <c r="O91" s="94">
        <v>1285.3331579182413</v>
      </c>
      <c r="P91" s="94">
        <v>36.178585918961076</v>
      </c>
      <c r="Q91" s="94">
        <v>1668.2621000000001</v>
      </c>
      <c r="R91" s="94">
        <v>153.66326999999998</v>
      </c>
      <c r="S91" s="94">
        <v>56.643899999999995</v>
      </c>
      <c r="T91" s="95" t="s">
        <v>94</v>
      </c>
      <c r="U91" s="95" t="s">
        <v>94</v>
      </c>
      <c r="V91" s="96">
        <v>1878.5692700000002</v>
      </c>
      <c r="W91" s="94">
        <v>2174.7155030602335</v>
      </c>
      <c r="X91" s="94">
        <v>1759.3859779562902</v>
      </c>
      <c r="Y91" s="94">
        <v>1404.1382177711173</v>
      </c>
      <c r="Z91" s="94">
        <v>18553.521126760563</v>
      </c>
      <c r="AA91" s="94">
        <v>2943.4779800000006</v>
      </c>
      <c r="AB91" s="94">
        <v>1739.3008590502823</v>
      </c>
      <c r="AC91" s="95" t="s">
        <v>94</v>
      </c>
      <c r="AD91" s="94">
        <v>17.7315814267298</v>
      </c>
      <c r="AE91" s="94">
        <v>1.7438509273863874</v>
      </c>
      <c r="AF91" s="95" t="s">
        <v>94</v>
      </c>
      <c r="AG91" s="97" t="s">
        <v>94</v>
      </c>
      <c r="AH91" s="95">
        <v>172.15</v>
      </c>
      <c r="AI91" s="95" t="s">
        <v>94</v>
      </c>
      <c r="AJ91" s="95" t="s">
        <v>94</v>
      </c>
      <c r="AK91" s="95" t="s">
        <v>94</v>
      </c>
      <c r="AL91" s="95" t="s">
        <v>94</v>
      </c>
      <c r="AM91" s="95" t="s">
        <v>94</v>
      </c>
      <c r="AN91" s="97" t="s">
        <v>94</v>
      </c>
      <c r="AO91" s="94">
        <v>168791.83499999999</v>
      </c>
      <c r="AP91" s="94">
        <v>16600.2</v>
      </c>
      <c r="AQ91" s="94">
        <v>93.038669014173053</v>
      </c>
      <c r="AR91" s="94">
        <v>6.961330985826943</v>
      </c>
      <c r="AS91" s="94">
        <v>63.821414081038917</v>
      </c>
      <c r="AT91" s="95" t="s">
        <v>94</v>
      </c>
      <c r="AU91" s="97" t="s">
        <v>94</v>
      </c>
      <c r="AV91" s="94">
        <f t="shared" si="2"/>
        <v>2.3754915851551095</v>
      </c>
      <c r="AW91" s="97" t="s">
        <v>94</v>
      </c>
      <c r="AX91" s="98">
        <v>111.22291</v>
      </c>
      <c r="AZ91" s="70"/>
      <c r="BA91" s="68">
        <f t="shared" si="5"/>
        <v>2943.4779800000006</v>
      </c>
      <c r="BB91" s="123">
        <f t="shared" si="4"/>
        <v>0</v>
      </c>
    </row>
    <row r="92" spans="1:54" x14ac:dyDescent="0.3">
      <c r="A92" s="89">
        <v>2005</v>
      </c>
      <c r="B92" s="90" t="s">
        <v>21</v>
      </c>
      <c r="C92" s="91">
        <v>171.27525</v>
      </c>
      <c r="D92" s="91">
        <v>581.23266999999987</v>
      </c>
      <c r="E92" s="92">
        <v>0</v>
      </c>
      <c r="F92" s="92" t="s">
        <v>94</v>
      </c>
      <c r="G92" s="92" t="s">
        <v>94</v>
      </c>
      <c r="H92" s="91">
        <v>752.5079199999999</v>
      </c>
      <c r="I92" s="91">
        <v>90.151769999999999</v>
      </c>
      <c r="J92" s="91">
        <v>842.65968999999996</v>
      </c>
      <c r="K92" s="93">
        <v>1497.474558125281</v>
      </c>
      <c r="L92" s="94">
        <v>340.83405967547429</v>
      </c>
      <c r="M92" s="94">
        <v>1156.6404984498067</v>
      </c>
      <c r="N92" s="94">
        <v>179.40008119112153</v>
      </c>
      <c r="O92" s="94">
        <v>1676.8747587151106</v>
      </c>
      <c r="P92" s="94">
        <v>35.289928419664577</v>
      </c>
      <c r="Q92" s="94">
        <v>1378.9483</v>
      </c>
      <c r="R92" s="94">
        <v>166.21121999999994</v>
      </c>
      <c r="S92" s="95">
        <v>0</v>
      </c>
      <c r="T92" s="95" t="s">
        <v>94</v>
      </c>
      <c r="U92" s="95" t="s">
        <v>94</v>
      </c>
      <c r="V92" s="96">
        <v>1545.1595199999999</v>
      </c>
      <c r="W92" s="94">
        <v>2445.778215351887</v>
      </c>
      <c r="X92" s="94">
        <v>2312.8411946046217</v>
      </c>
      <c r="Y92" s="94">
        <v>1652.9219539361147</v>
      </c>
      <c r="Z92" s="94">
        <v>0</v>
      </c>
      <c r="AA92" s="94">
        <v>2387.8192099999997</v>
      </c>
      <c r="AB92" s="94">
        <v>2105.1334674561222</v>
      </c>
      <c r="AC92" s="95" t="s">
        <v>94</v>
      </c>
      <c r="AD92" s="94">
        <v>24.194167933207691</v>
      </c>
      <c r="AE92" s="94">
        <v>1.9276820299298842</v>
      </c>
      <c r="AF92" s="95" t="s">
        <v>94</v>
      </c>
      <c r="AG92" s="97" t="s">
        <v>94</v>
      </c>
      <c r="AH92" s="95">
        <v>66.540000000000006</v>
      </c>
      <c r="AI92" s="95" t="s">
        <v>94</v>
      </c>
      <c r="AJ92" s="95" t="s">
        <v>94</v>
      </c>
      <c r="AK92" s="95" t="s">
        <v>94</v>
      </c>
      <c r="AL92" s="95" t="s">
        <v>94</v>
      </c>
      <c r="AM92" s="95" t="s">
        <v>94</v>
      </c>
      <c r="AN92" s="97" t="s">
        <v>94</v>
      </c>
      <c r="AO92" s="94">
        <v>123869.973</v>
      </c>
      <c r="AP92" s="94">
        <v>9869.4</v>
      </c>
      <c r="AQ92" s="94">
        <v>89.301520997165525</v>
      </c>
      <c r="AR92" s="94">
        <v>10.698479002834466</v>
      </c>
      <c r="AS92" s="94">
        <v>64.710071580335438</v>
      </c>
      <c r="AT92" s="95" t="s">
        <v>94</v>
      </c>
      <c r="AU92" s="97" t="s">
        <v>94</v>
      </c>
      <c r="AV92" s="94">
        <f t="shared" si="2"/>
        <v>5.8864785642224637</v>
      </c>
      <c r="AW92" s="97" t="s">
        <v>94</v>
      </c>
      <c r="AX92" s="98">
        <v>71.45393</v>
      </c>
      <c r="AZ92" s="70"/>
      <c r="BA92" s="68">
        <f t="shared" si="5"/>
        <v>2387.8192100000001</v>
      </c>
      <c r="BB92" s="123">
        <f t="shared" si="4"/>
        <v>0</v>
      </c>
    </row>
    <row r="93" spans="1:54" x14ac:dyDescent="0.3">
      <c r="A93" s="89">
        <v>2005</v>
      </c>
      <c r="B93" s="90" t="s">
        <v>22</v>
      </c>
      <c r="C93" s="91">
        <v>792.77662999999995</v>
      </c>
      <c r="D93" s="91">
        <v>812.19979999999998</v>
      </c>
      <c r="E93" s="91">
        <v>267.0453</v>
      </c>
      <c r="F93" s="92" t="s">
        <v>94</v>
      </c>
      <c r="G93" s="92" t="s">
        <v>94</v>
      </c>
      <c r="H93" s="91">
        <v>1872.0217299999999</v>
      </c>
      <c r="I93" s="91">
        <v>181.23729999999998</v>
      </c>
      <c r="J93" s="91">
        <v>2053.2590299999997</v>
      </c>
      <c r="K93" s="93">
        <v>1319.6355042683228</v>
      </c>
      <c r="L93" s="94">
        <v>558.84831417111354</v>
      </c>
      <c r="M93" s="94">
        <v>572.54019836598297</v>
      </c>
      <c r="N93" s="94">
        <v>127.75876045932932</v>
      </c>
      <c r="O93" s="94">
        <v>1447.3942647276524</v>
      </c>
      <c r="P93" s="94">
        <v>45.652816721712867</v>
      </c>
      <c r="Q93" s="94">
        <v>2066.0841999999998</v>
      </c>
      <c r="R93" s="94">
        <v>307.41825</v>
      </c>
      <c r="S93" s="94">
        <v>70.790209999999988</v>
      </c>
      <c r="T93" s="95" t="s">
        <v>94</v>
      </c>
      <c r="U93" s="95" t="s">
        <v>94</v>
      </c>
      <c r="V93" s="96">
        <v>2444.2926600000001</v>
      </c>
      <c r="W93" s="94">
        <v>2307.9286931643828</v>
      </c>
      <c r="X93" s="94">
        <v>2004.221887228796</v>
      </c>
      <c r="Y93" s="94">
        <v>1288.6898399084473</v>
      </c>
      <c r="Z93" s="94">
        <v>12542.560240963854</v>
      </c>
      <c r="AA93" s="94">
        <v>4497.5516900000002</v>
      </c>
      <c r="AB93" s="94">
        <v>1815.2306860262142</v>
      </c>
      <c r="AC93" s="95" t="s">
        <v>94</v>
      </c>
      <c r="AD93" s="94">
        <v>21.495935964593652</v>
      </c>
      <c r="AE93" s="94">
        <v>2.616725436180281</v>
      </c>
      <c r="AF93" s="95" t="s">
        <v>94</v>
      </c>
      <c r="AG93" s="97" t="s">
        <v>94</v>
      </c>
      <c r="AH93" s="95">
        <v>75.540000000000006</v>
      </c>
      <c r="AI93" s="95" t="s">
        <v>94</v>
      </c>
      <c r="AJ93" s="95" t="s">
        <v>94</v>
      </c>
      <c r="AK93" s="95" t="s">
        <v>94</v>
      </c>
      <c r="AL93" s="95" t="s">
        <v>94</v>
      </c>
      <c r="AM93" s="95" t="s">
        <v>94</v>
      </c>
      <c r="AN93" s="97" t="s">
        <v>94</v>
      </c>
      <c r="AO93" s="94">
        <v>171877.09599999999</v>
      </c>
      <c r="AP93" s="94">
        <v>20922.8</v>
      </c>
      <c r="AQ93" s="94">
        <v>91.173188703813963</v>
      </c>
      <c r="AR93" s="94">
        <v>8.8268112961860457</v>
      </c>
      <c r="AS93" s="94">
        <v>54.347183278287126</v>
      </c>
      <c r="AT93" s="95" t="s">
        <v>94</v>
      </c>
      <c r="AU93" s="97" t="s">
        <v>94</v>
      </c>
      <c r="AV93" s="94">
        <f t="shared" si="2"/>
        <v>2.9613549944105699</v>
      </c>
      <c r="AW93" s="97" t="s">
        <v>94</v>
      </c>
      <c r="AX93" s="98">
        <v>196.4066</v>
      </c>
      <c r="AZ93" s="70"/>
      <c r="BA93" s="68">
        <f t="shared" si="5"/>
        <v>4497.5516899999993</v>
      </c>
      <c r="BB93" s="123">
        <f t="shared" si="4"/>
        <v>0</v>
      </c>
    </row>
    <row r="94" spans="1:54" x14ac:dyDescent="0.3">
      <c r="A94" s="89">
        <v>2005</v>
      </c>
      <c r="B94" s="90" t="s">
        <v>23</v>
      </c>
      <c r="C94" s="91">
        <v>690.21189000000004</v>
      </c>
      <c r="D94" s="91">
        <v>866.10720000000003</v>
      </c>
      <c r="E94" s="91">
        <v>154.2911</v>
      </c>
      <c r="F94" s="92" t="s">
        <v>94</v>
      </c>
      <c r="G94" s="92" t="s">
        <v>94</v>
      </c>
      <c r="H94" s="91">
        <v>1710.6101899999999</v>
      </c>
      <c r="I94" s="91">
        <v>356.75319999999994</v>
      </c>
      <c r="J94" s="91">
        <v>2067.36339</v>
      </c>
      <c r="K94" s="93">
        <v>1428.8245553221436</v>
      </c>
      <c r="L94" s="94">
        <v>576.51456922941986</v>
      </c>
      <c r="M94" s="94">
        <v>723.43497199751096</v>
      </c>
      <c r="N94" s="94">
        <v>297.98590896371991</v>
      </c>
      <c r="O94" s="94">
        <v>1726.8104642858632</v>
      </c>
      <c r="P94" s="94">
        <v>34.512963890770578</v>
      </c>
      <c r="Q94" s="94">
        <v>3341.6968999999999</v>
      </c>
      <c r="R94" s="94">
        <v>509.95858999999996</v>
      </c>
      <c r="S94" s="94">
        <v>71.087899999999991</v>
      </c>
      <c r="T94" s="95" t="s">
        <v>94</v>
      </c>
      <c r="U94" s="95" t="s">
        <v>94</v>
      </c>
      <c r="V94" s="96">
        <v>3922.7433900000001</v>
      </c>
      <c r="W94" s="94">
        <v>2629.2850263046244</v>
      </c>
      <c r="X94" s="94">
        <v>2580.6701701682373</v>
      </c>
      <c r="Y94" s="94">
        <v>1677.0430015587901</v>
      </c>
      <c r="Z94" s="94">
        <v>26594.799850355404</v>
      </c>
      <c r="AA94" s="94">
        <v>5990.1067800000001</v>
      </c>
      <c r="AB94" s="94">
        <v>2227.5027276195742</v>
      </c>
      <c r="AC94" s="95" t="s">
        <v>94</v>
      </c>
      <c r="AD94" s="94">
        <v>20.955859769664571</v>
      </c>
      <c r="AE94" s="94">
        <v>3.0901462759407479</v>
      </c>
      <c r="AF94" s="95" t="s">
        <v>94</v>
      </c>
      <c r="AG94" s="97" t="s">
        <v>94</v>
      </c>
      <c r="AH94" s="95">
        <v>69.77</v>
      </c>
      <c r="AI94" s="95" t="s">
        <v>94</v>
      </c>
      <c r="AJ94" s="95" t="s">
        <v>94</v>
      </c>
      <c r="AK94" s="95" t="s">
        <v>94</v>
      </c>
      <c r="AL94" s="95" t="s">
        <v>94</v>
      </c>
      <c r="AM94" s="95" t="s">
        <v>94</v>
      </c>
      <c r="AN94" s="97" t="s">
        <v>94</v>
      </c>
      <c r="AO94" s="94">
        <v>193845.41200000001</v>
      </c>
      <c r="AP94" s="94">
        <v>28584.400000000001</v>
      </c>
      <c r="AQ94" s="94">
        <v>82.743565948509897</v>
      </c>
      <c r="AR94" s="94">
        <v>17.256434051490093</v>
      </c>
      <c r="AS94" s="94">
        <v>65.487036109229422</v>
      </c>
      <c r="AT94" s="95" t="s">
        <v>94</v>
      </c>
      <c r="AU94" s="97" t="s">
        <v>94</v>
      </c>
      <c r="AV94" s="94">
        <f t="shared" si="2"/>
        <v>-3.4392726894533543</v>
      </c>
      <c r="AW94" s="97" t="s">
        <v>94</v>
      </c>
      <c r="AX94" s="98">
        <v>156.60220000000001</v>
      </c>
      <c r="AZ94" s="70"/>
      <c r="BA94" s="68">
        <f t="shared" si="5"/>
        <v>5990.1067800000001</v>
      </c>
      <c r="BB94" s="123">
        <f t="shared" si="4"/>
        <v>0</v>
      </c>
    </row>
    <row r="95" spans="1:54" x14ac:dyDescent="0.3">
      <c r="A95" s="89">
        <v>2005</v>
      </c>
      <c r="B95" s="90" t="s">
        <v>24</v>
      </c>
      <c r="C95" s="91">
        <v>492.75605999999999</v>
      </c>
      <c r="D95" s="91">
        <v>1052.4964</v>
      </c>
      <c r="E95" s="92">
        <v>0</v>
      </c>
      <c r="F95" s="92" t="s">
        <v>94</v>
      </c>
      <c r="G95" s="92" t="s">
        <v>94</v>
      </c>
      <c r="H95" s="91">
        <v>1545.2524599999999</v>
      </c>
      <c r="I95" s="91">
        <v>514.67999999999995</v>
      </c>
      <c r="J95" s="91">
        <v>2059.93246</v>
      </c>
      <c r="K95" s="93">
        <v>1647.2659958574566</v>
      </c>
      <c r="L95" s="94">
        <v>525.28652948444199</v>
      </c>
      <c r="M95" s="94">
        <v>1121.9794663730142</v>
      </c>
      <c r="N95" s="94">
        <v>548.65783080385177</v>
      </c>
      <c r="O95" s="94">
        <v>2195.9238266613079</v>
      </c>
      <c r="P95" s="94">
        <v>32.92010413430598</v>
      </c>
      <c r="Q95" s="94">
        <v>3772.7240000000002</v>
      </c>
      <c r="R95" s="94">
        <v>361.87247000000002</v>
      </c>
      <c r="S95" s="94">
        <v>62.84028</v>
      </c>
      <c r="T95" s="95" t="s">
        <v>94</v>
      </c>
      <c r="U95" s="95" t="s">
        <v>94</v>
      </c>
      <c r="V95" s="96">
        <v>4197.4367500000008</v>
      </c>
      <c r="W95" s="94">
        <v>2684.5005570542512</v>
      </c>
      <c r="X95" s="94">
        <v>2886.201296093283</v>
      </c>
      <c r="Y95" s="94">
        <v>1723.0627520629284</v>
      </c>
      <c r="Z95" s="94">
        <v>12951.417971970321</v>
      </c>
      <c r="AA95" s="94">
        <v>6257.3692100000007</v>
      </c>
      <c r="AB95" s="94">
        <v>2501.2938285205823</v>
      </c>
      <c r="AC95" s="95" t="s">
        <v>94</v>
      </c>
      <c r="AD95" s="94">
        <v>20.835533893620848</v>
      </c>
      <c r="AE95" s="94">
        <v>2.2827747613613267</v>
      </c>
      <c r="AF95" s="95" t="s">
        <v>94</v>
      </c>
      <c r="AG95" s="97" t="s">
        <v>94</v>
      </c>
      <c r="AH95" s="95">
        <v>499.52</v>
      </c>
      <c r="AI95" s="95" t="s">
        <v>94</v>
      </c>
      <c r="AJ95" s="95" t="s">
        <v>94</v>
      </c>
      <c r="AK95" s="95" t="s">
        <v>94</v>
      </c>
      <c r="AL95" s="95" t="s">
        <v>94</v>
      </c>
      <c r="AM95" s="95" t="s">
        <v>94</v>
      </c>
      <c r="AN95" s="97" t="s">
        <v>94</v>
      </c>
      <c r="AO95" s="94">
        <v>274112.42300000001</v>
      </c>
      <c r="AP95" s="94">
        <v>30032.2</v>
      </c>
      <c r="AQ95" s="94">
        <v>75.014714802833865</v>
      </c>
      <c r="AR95" s="94">
        <v>24.985285197166121</v>
      </c>
      <c r="AS95" s="94">
        <v>67.079895865694013</v>
      </c>
      <c r="AT95" s="95" t="s">
        <v>94</v>
      </c>
      <c r="AU95" s="97" t="s">
        <v>94</v>
      </c>
      <c r="AV95" s="94">
        <f t="shared" si="2"/>
        <v>4.0899155851483293</v>
      </c>
      <c r="AW95" s="97" t="s">
        <v>94</v>
      </c>
      <c r="AX95" s="98">
        <v>118.5908</v>
      </c>
      <c r="AZ95" s="70"/>
      <c r="BA95" s="68">
        <f t="shared" si="5"/>
        <v>6257.3692100000007</v>
      </c>
      <c r="BB95" s="123">
        <f t="shared" si="4"/>
        <v>0</v>
      </c>
    </row>
    <row r="96" spans="1:54" x14ac:dyDescent="0.3">
      <c r="A96" s="89">
        <v>2005</v>
      </c>
      <c r="B96" s="90" t="s">
        <v>25</v>
      </c>
      <c r="C96" s="91">
        <v>2646.1617200000001</v>
      </c>
      <c r="D96" s="91">
        <v>1877.9941400000002</v>
      </c>
      <c r="E96" s="92">
        <v>0</v>
      </c>
      <c r="F96" s="92" t="s">
        <v>94</v>
      </c>
      <c r="G96" s="92" t="s">
        <v>94</v>
      </c>
      <c r="H96" s="91">
        <v>4524.1558600000008</v>
      </c>
      <c r="I96" s="91">
        <v>1768.7994500000002</v>
      </c>
      <c r="J96" s="91">
        <v>6292.9553100000012</v>
      </c>
      <c r="K96" s="93">
        <v>3192.2749185024204</v>
      </c>
      <c r="L96" s="94">
        <v>1867.1495745191291</v>
      </c>
      <c r="M96" s="94">
        <v>1325.1253439832913</v>
      </c>
      <c r="N96" s="94">
        <v>1248.0768335191433</v>
      </c>
      <c r="O96" s="94">
        <v>4440.3516179562812</v>
      </c>
      <c r="P96" s="94">
        <v>70.295799138116223</v>
      </c>
      <c r="Q96" s="94">
        <v>1545.3308</v>
      </c>
      <c r="R96" s="94">
        <v>199.79590000000002</v>
      </c>
      <c r="S96" s="94">
        <v>914.02521000000013</v>
      </c>
      <c r="T96" s="95" t="s">
        <v>94</v>
      </c>
      <c r="U96" s="95" t="s">
        <v>94</v>
      </c>
      <c r="V96" s="96">
        <v>2659.15191</v>
      </c>
      <c r="W96" s="94">
        <v>3781.980242095487</v>
      </c>
      <c r="X96" s="94">
        <v>2697.689212425917</v>
      </c>
      <c r="Y96" s="94">
        <v>1357.558111881935</v>
      </c>
      <c r="Z96" s="94">
        <v>8533.1205713485506</v>
      </c>
      <c r="AA96" s="94">
        <v>8952.1072200000017</v>
      </c>
      <c r="AB96" s="94">
        <v>4222.0328901478115</v>
      </c>
      <c r="AC96" s="95" t="s">
        <v>94</v>
      </c>
      <c r="AD96" s="94">
        <v>31.730208625749651</v>
      </c>
      <c r="AE96" s="94">
        <v>3.4363687104534439</v>
      </c>
      <c r="AF96" s="95" t="s">
        <v>94</v>
      </c>
      <c r="AG96" s="97" t="s">
        <v>94</v>
      </c>
      <c r="AH96" s="95">
        <v>68.260000000000005</v>
      </c>
      <c r="AI96" s="95" t="s">
        <v>94</v>
      </c>
      <c r="AJ96" s="95" t="s">
        <v>94</v>
      </c>
      <c r="AK96" s="95" t="s">
        <v>94</v>
      </c>
      <c r="AL96" s="95" t="s">
        <v>94</v>
      </c>
      <c r="AM96" s="95" t="s">
        <v>94</v>
      </c>
      <c r="AN96" s="97" t="s">
        <v>94</v>
      </c>
      <c r="AO96" s="94">
        <v>260510.67199999999</v>
      </c>
      <c r="AP96" s="94">
        <v>28213.200000000001</v>
      </c>
      <c r="AQ96" s="94">
        <v>71.892388188594964</v>
      </c>
      <c r="AR96" s="94">
        <v>28.107611811405025</v>
      </c>
      <c r="AS96" s="94">
        <v>29.704200861883773</v>
      </c>
      <c r="AT96" s="95" t="s">
        <v>94</v>
      </c>
      <c r="AU96" s="97" t="s">
        <v>94</v>
      </c>
      <c r="AV96" s="94">
        <f t="shared" si="2"/>
        <v>39.44021610656889</v>
      </c>
      <c r="AW96" s="97" t="s">
        <v>94</v>
      </c>
      <c r="AX96" s="98">
        <v>59.567250000000001</v>
      </c>
      <c r="AZ96" s="70"/>
      <c r="BA96" s="68">
        <f t="shared" si="5"/>
        <v>8952.1072200000017</v>
      </c>
      <c r="BB96" s="123">
        <f t="shared" si="4"/>
        <v>0</v>
      </c>
    </row>
    <row r="97" spans="1:54" x14ac:dyDescent="0.3">
      <c r="A97" s="89">
        <v>2005</v>
      </c>
      <c r="B97" s="90" t="s">
        <v>26</v>
      </c>
      <c r="C97" s="91">
        <v>835.20256999999992</v>
      </c>
      <c r="D97" s="91">
        <v>1277.5254600000001</v>
      </c>
      <c r="E97" s="91">
        <v>156.14370000000002</v>
      </c>
      <c r="F97" s="92" t="s">
        <v>94</v>
      </c>
      <c r="G97" s="92" t="s">
        <v>94</v>
      </c>
      <c r="H97" s="91">
        <v>2268.8717300000003</v>
      </c>
      <c r="I97" s="91">
        <v>240.98922999999999</v>
      </c>
      <c r="J97" s="91">
        <v>2509.8609600000004</v>
      </c>
      <c r="K97" s="93">
        <v>1755.3902424494224</v>
      </c>
      <c r="L97" s="94">
        <v>646.18304440096335</v>
      </c>
      <c r="M97" s="94">
        <v>988.40128214948038</v>
      </c>
      <c r="N97" s="94">
        <v>186.44956313920821</v>
      </c>
      <c r="O97" s="94">
        <v>1941.8398133254727</v>
      </c>
      <c r="P97" s="94">
        <v>33.243076383252003</v>
      </c>
      <c r="Q97" s="94">
        <v>3390.1034</v>
      </c>
      <c r="R97" s="94">
        <v>591.27089000000001</v>
      </c>
      <c r="S97" s="94">
        <v>1058.7909000000002</v>
      </c>
      <c r="T97" s="95" t="s">
        <v>94</v>
      </c>
      <c r="U97" s="95" t="s">
        <v>94</v>
      </c>
      <c r="V97" s="96">
        <v>5040.1651899999997</v>
      </c>
      <c r="W97" s="94">
        <v>2827.128544873025</v>
      </c>
      <c r="X97" s="94">
        <v>1931.8248463847201</v>
      </c>
      <c r="Y97" s="94">
        <v>1783.3805064169269</v>
      </c>
      <c r="Z97" s="94">
        <v>11008.774447113137</v>
      </c>
      <c r="AA97" s="94">
        <v>7550.0261499999997</v>
      </c>
      <c r="AB97" s="94">
        <v>2455.0511445538864</v>
      </c>
      <c r="AC97" s="95" t="s">
        <v>94</v>
      </c>
      <c r="AD97" s="94">
        <v>14.057675650514362</v>
      </c>
      <c r="AE97" s="94">
        <v>2.3210780009302603</v>
      </c>
      <c r="AF97" s="95" t="s">
        <v>94</v>
      </c>
      <c r="AG97" s="97" t="s">
        <v>94</v>
      </c>
      <c r="AH97" s="95">
        <v>245.32</v>
      </c>
      <c r="AI97" s="95" t="s">
        <v>94</v>
      </c>
      <c r="AJ97" s="95" t="s">
        <v>94</v>
      </c>
      <c r="AK97" s="95" t="s">
        <v>94</v>
      </c>
      <c r="AL97" s="95" t="s">
        <v>94</v>
      </c>
      <c r="AM97" s="95" t="s">
        <v>94</v>
      </c>
      <c r="AN97" s="97" t="s">
        <v>94</v>
      </c>
      <c r="AO97" s="94">
        <v>325281.01799999998</v>
      </c>
      <c r="AP97" s="94">
        <v>53707.5</v>
      </c>
      <c r="AQ97" s="94">
        <v>90.398303577740819</v>
      </c>
      <c r="AR97" s="94">
        <v>9.601696422259181</v>
      </c>
      <c r="AS97" s="94">
        <v>66.756923616747997</v>
      </c>
      <c r="AT97" s="95" t="s">
        <v>94</v>
      </c>
      <c r="AU97" s="97" t="s">
        <v>94</v>
      </c>
      <c r="AV97" s="94">
        <f t="shared" si="2"/>
        <v>-0.35849477275479158</v>
      </c>
      <c r="AW97" s="97" t="s">
        <v>94</v>
      </c>
      <c r="AX97" s="98">
        <v>113.99459</v>
      </c>
      <c r="AZ97" s="70"/>
      <c r="BA97" s="68">
        <f t="shared" si="5"/>
        <v>7550.0261499999997</v>
      </c>
      <c r="BB97" s="123">
        <f t="shared" si="4"/>
        <v>0</v>
      </c>
    </row>
    <row r="98" spans="1:54" x14ac:dyDescent="0.3">
      <c r="A98" s="89">
        <v>2005</v>
      </c>
      <c r="B98" s="90" t="s">
        <v>27</v>
      </c>
      <c r="C98" s="91">
        <v>344.00713000000002</v>
      </c>
      <c r="D98" s="91">
        <v>525.76160000000004</v>
      </c>
      <c r="E98" s="92">
        <v>0</v>
      </c>
      <c r="F98" s="92" t="s">
        <v>94</v>
      </c>
      <c r="G98" s="92" t="s">
        <v>94</v>
      </c>
      <c r="H98" s="91">
        <v>869.76873000000001</v>
      </c>
      <c r="I98" s="91">
        <v>74.036600000000007</v>
      </c>
      <c r="J98" s="91">
        <v>943.80533000000003</v>
      </c>
      <c r="K98" s="93">
        <v>1157.6711180087023</v>
      </c>
      <c r="L98" s="94">
        <v>457.87702529851231</v>
      </c>
      <c r="M98" s="94">
        <v>699.79409271018983</v>
      </c>
      <c r="N98" s="94">
        <v>98.543475454174001</v>
      </c>
      <c r="O98" s="94">
        <v>1256.2145934628761</v>
      </c>
      <c r="P98" s="94">
        <v>51.100769216542034</v>
      </c>
      <c r="Q98" s="94">
        <v>795.00519999999995</v>
      </c>
      <c r="R98" s="94">
        <v>108.13882999999998</v>
      </c>
      <c r="S98" s="95">
        <v>0</v>
      </c>
      <c r="T98" s="95" t="s">
        <v>94</v>
      </c>
      <c r="U98" s="95" t="s">
        <v>94</v>
      </c>
      <c r="V98" s="96">
        <v>903.14402999999993</v>
      </c>
      <c r="W98" s="94">
        <v>2600.0904848409818</v>
      </c>
      <c r="X98" s="94">
        <v>2684.1960969680599</v>
      </c>
      <c r="Y98" s="94">
        <v>1094.4671828348767</v>
      </c>
      <c r="Z98" s="94">
        <v>0</v>
      </c>
      <c r="AA98" s="94">
        <v>1846.9493600000001</v>
      </c>
      <c r="AB98" s="94">
        <v>1681.0927493492072</v>
      </c>
      <c r="AC98" s="95" t="s">
        <v>94</v>
      </c>
      <c r="AD98" s="94">
        <v>23.694026427196917</v>
      </c>
      <c r="AE98" s="94">
        <v>3.4180769967474633</v>
      </c>
      <c r="AF98" s="95" t="s">
        <v>94</v>
      </c>
      <c r="AG98" s="97" t="s">
        <v>94</v>
      </c>
      <c r="AH98" s="95">
        <v>3.96</v>
      </c>
      <c r="AI98" s="95" t="s">
        <v>94</v>
      </c>
      <c r="AJ98" s="95" t="s">
        <v>94</v>
      </c>
      <c r="AK98" s="95" t="s">
        <v>94</v>
      </c>
      <c r="AL98" s="95" t="s">
        <v>94</v>
      </c>
      <c r="AM98" s="95" t="s">
        <v>94</v>
      </c>
      <c r="AN98" s="97" t="s">
        <v>94</v>
      </c>
      <c r="AO98" s="94">
        <v>54034.75</v>
      </c>
      <c r="AP98" s="94">
        <v>7795</v>
      </c>
      <c r="AQ98" s="94">
        <v>92.155522156248054</v>
      </c>
      <c r="AR98" s="94">
        <v>7.8444778437519531</v>
      </c>
      <c r="AS98" s="94">
        <v>48.899230783457966</v>
      </c>
      <c r="AT98" s="95" t="s">
        <v>94</v>
      </c>
      <c r="AU98" s="97" t="s">
        <v>94</v>
      </c>
      <c r="AV98" s="94">
        <f t="shared" si="2"/>
        <v>9.5822367343327599</v>
      </c>
      <c r="AW98" s="97" t="s">
        <v>94</v>
      </c>
      <c r="AX98" s="98">
        <v>55.084269999999997</v>
      </c>
      <c r="AZ98" s="70"/>
      <c r="BA98" s="68">
        <f t="shared" si="5"/>
        <v>1846.9493600000001</v>
      </c>
      <c r="BB98" s="123">
        <f t="shared" si="4"/>
        <v>0</v>
      </c>
    </row>
    <row r="99" spans="1:54" x14ac:dyDescent="0.3">
      <c r="A99" s="89">
        <v>2005</v>
      </c>
      <c r="B99" s="90" t="s">
        <v>28</v>
      </c>
      <c r="C99" s="91">
        <v>1635.3343600000001</v>
      </c>
      <c r="D99" s="91">
        <v>2319.5796700000001</v>
      </c>
      <c r="E99" s="91">
        <v>595.51589999999999</v>
      </c>
      <c r="F99" s="92" t="s">
        <v>94</v>
      </c>
      <c r="G99" s="92" t="s">
        <v>94</v>
      </c>
      <c r="H99" s="91">
        <v>4550.4299300000002</v>
      </c>
      <c r="I99" s="91">
        <v>787.79167000000007</v>
      </c>
      <c r="J99" s="91">
        <v>5338.2216000000008</v>
      </c>
      <c r="K99" s="93">
        <v>939.01787803661057</v>
      </c>
      <c r="L99" s="94">
        <v>337.46442077563393</v>
      </c>
      <c r="M99" s="94">
        <v>478.66395333336357</v>
      </c>
      <c r="N99" s="94">
        <v>162.56715819780081</v>
      </c>
      <c r="O99" s="94">
        <v>1101.5850073442832</v>
      </c>
      <c r="P99" s="94">
        <v>39.207911955688488</v>
      </c>
      <c r="Q99" s="94">
        <v>5981.433</v>
      </c>
      <c r="R99" s="94">
        <v>631.1738899999998</v>
      </c>
      <c r="S99" s="94">
        <v>1664.3357299999998</v>
      </c>
      <c r="T99" s="95" t="s">
        <v>94</v>
      </c>
      <c r="U99" s="95" t="s">
        <v>94</v>
      </c>
      <c r="V99" s="96">
        <v>8276.9426199999998</v>
      </c>
      <c r="W99" s="94">
        <v>3228.1568917746754</v>
      </c>
      <c r="X99" s="94">
        <v>2677.051705741661</v>
      </c>
      <c r="Y99" s="94">
        <v>1478.9175010133997</v>
      </c>
      <c r="Z99" s="94">
        <v>7683.062495383705</v>
      </c>
      <c r="AA99" s="94">
        <v>13615.164220000001</v>
      </c>
      <c r="AB99" s="94">
        <v>1837.4214358300278</v>
      </c>
      <c r="AC99" s="95" t="s">
        <v>94</v>
      </c>
      <c r="AD99" s="94">
        <v>13.890388375267552</v>
      </c>
      <c r="AE99" s="94">
        <v>3.2028098374038567</v>
      </c>
      <c r="AF99" s="95" t="s">
        <v>94</v>
      </c>
      <c r="AG99" s="97" t="s">
        <v>94</v>
      </c>
      <c r="AH99" s="95">
        <v>94.07</v>
      </c>
      <c r="AI99" s="95" t="s">
        <v>94</v>
      </c>
      <c r="AJ99" s="95" t="s">
        <v>94</v>
      </c>
      <c r="AK99" s="95" t="s">
        <v>94</v>
      </c>
      <c r="AL99" s="95" t="s">
        <v>94</v>
      </c>
      <c r="AM99" s="95" t="s">
        <v>94</v>
      </c>
      <c r="AN99" s="97" t="s">
        <v>94</v>
      </c>
      <c r="AO99" s="94">
        <v>425100.61200000002</v>
      </c>
      <c r="AP99" s="94">
        <v>98018.6</v>
      </c>
      <c r="AQ99" s="94">
        <v>85.242432236233867</v>
      </c>
      <c r="AR99" s="94">
        <v>14.757567763766119</v>
      </c>
      <c r="AS99" s="94">
        <v>60.792088044311519</v>
      </c>
      <c r="AT99" s="95" t="s">
        <v>94</v>
      </c>
      <c r="AU99" s="97" t="s">
        <v>94</v>
      </c>
      <c r="AV99" s="94">
        <f t="shared" si="2"/>
        <v>2.9782732570136083</v>
      </c>
      <c r="AW99" s="97" t="s">
        <v>94</v>
      </c>
      <c r="AX99" s="98">
        <v>267.57679999999999</v>
      </c>
      <c r="AZ99" s="70"/>
      <c r="BA99" s="68">
        <f t="shared" si="5"/>
        <v>13615.164220000001</v>
      </c>
      <c r="BB99" s="123">
        <f t="shared" si="4"/>
        <v>0</v>
      </c>
    </row>
    <row r="100" spans="1:54" x14ac:dyDescent="0.3">
      <c r="A100" s="89">
        <v>2005</v>
      </c>
      <c r="B100" s="90" t="s">
        <v>29</v>
      </c>
      <c r="C100" s="91">
        <v>823.4303000000001</v>
      </c>
      <c r="D100" s="91">
        <v>798.95929999999998</v>
      </c>
      <c r="E100" s="91">
        <v>210.8519</v>
      </c>
      <c r="F100" s="92" t="s">
        <v>94</v>
      </c>
      <c r="G100" s="92" t="s">
        <v>94</v>
      </c>
      <c r="H100" s="91">
        <v>1833.2415000000001</v>
      </c>
      <c r="I100" s="91">
        <v>85.654300000000006</v>
      </c>
      <c r="J100" s="91">
        <v>1918.8958</v>
      </c>
      <c r="K100" s="93">
        <v>2012.1740800702469</v>
      </c>
      <c r="L100" s="94">
        <v>903.80078478720191</v>
      </c>
      <c r="M100" s="94">
        <v>876.94130560052679</v>
      </c>
      <c r="N100" s="94">
        <v>94.014543259336506</v>
      </c>
      <c r="O100" s="94">
        <v>2106.1886233295836</v>
      </c>
      <c r="P100" s="94">
        <v>38.67128799209442</v>
      </c>
      <c r="Q100" s="94">
        <v>2658.3154</v>
      </c>
      <c r="R100" s="94">
        <v>309.57284999999996</v>
      </c>
      <c r="S100" s="94">
        <v>75.284449999999993</v>
      </c>
      <c r="T100" s="95" t="s">
        <v>94</v>
      </c>
      <c r="U100" s="95" t="s">
        <v>94</v>
      </c>
      <c r="V100" s="96">
        <v>3043.1727000000001</v>
      </c>
      <c r="W100" s="94">
        <v>3247.7414376763586</v>
      </c>
      <c r="X100" s="94">
        <v>3243.790367158872</v>
      </c>
      <c r="Y100" s="94">
        <v>2224.6940418100935</v>
      </c>
      <c r="Z100" s="94">
        <v>15212.052939987876</v>
      </c>
      <c r="AA100" s="94">
        <v>4962.0685000000003</v>
      </c>
      <c r="AB100" s="94">
        <v>2684.9755990924668</v>
      </c>
      <c r="AC100" s="95" t="s">
        <v>94</v>
      </c>
      <c r="AD100" s="94">
        <v>20.987829172764418</v>
      </c>
      <c r="AE100" s="94">
        <v>4.014253802021063</v>
      </c>
      <c r="AF100" s="95" t="s">
        <v>94</v>
      </c>
      <c r="AG100" s="97" t="s">
        <v>94</v>
      </c>
      <c r="AH100" s="95">
        <v>205.33</v>
      </c>
      <c r="AI100" s="95" t="s">
        <v>94</v>
      </c>
      <c r="AJ100" s="95" t="s">
        <v>94</v>
      </c>
      <c r="AK100" s="95" t="s">
        <v>94</v>
      </c>
      <c r="AL100" s="95" t="s">
        <v>94</v>
      </c>
      <c r="AM100" s="95" t="s">
        <v>94</v>
      </c>
      <c r="AN100" s="97" t="s">
        <v>94</v>
      </c>
      <c r="AO100" s="94">
        <v>123611.23</v>
      </c>
      <c r="AP100" s="94">
        <v>23642.6</v>
      </c>
      <c r="AQ100" s="94">
        <v>95.536271432768785</v>
      </c>
      <c r="AR100" s="94">
        <v>4.4637285672312181</v>
      </c>
      <c r="AS100" s="94">
        <v>61.328712007905573</v>
      </c>
      <c r="AT100" s="95" t="s">
        <v>94</v>
      </c>
      <c r="AU100" s="97" t="s">
        <v>94</v>
      </c>
      <c r="AV100" s="94">
        <f t="shared" si="2"/>
        <v>8.8923550355368484</v>
      </c>
      <c r="AW100" s="97" t="s">
        <v>94</v>
      </c>
      <c r="AX100" s="98">
        <v>30.7605</v>
      </c>
      <c r="AZ100" s="70"/>
      <c r="BA100" s="68">
        <f t="shared" si="5"/>
        <v>4962.0684999999994</v>
      </c>
      <c r="BB100" s="123">
        <f t="shared" si="4"/>
        <v>0</v>
      </c>
    </row>
    <row r="101" spans="1:54" ht="15" thickBot="1" x14ac:dyDescent="0.35">
      <c r="A101" s="103">
        <v>2005</v>
      </c>
      <c r="B101" s="104" t="s">
        <v>30</v>
      </c>
      <c r="C101" s="106">
        <v>643.96793000000002</v>
      </c>
      <c r="D101" s="106">
        <v>521.15083000000016</v>
      </c>
      <c r="E101" s="106">
        <v>239.9725</v>
      </c>
      <c r="F101" s="107" t="s">
        <v>94</v>
      </c>
      <c r="G101" s="107" t="s">
        <v>94</v>
      </c>
      <c r="H101" s="106">
        <v>1405.0912600000004</v>
      </c>
      <c r="I101" s="106">
        <v>84.298059999999992</v>
      </c>
      <c r="J101" s="106">
        <v>1489.3893200000005</v>
      </c>
      <c r="K101" s="108">
        <v>1529.480881097933</v>
      </c>
      <c r="L101" s="109">
        <v>700.9769863455075</v>
      </c>
      <c r="M101" s="109">
        <v>567.28716016162468</v>
      </c>
      <c r="N101" s="109">
        <v>91.760780779211728</v>
      </c>
      <c r="O101" s="109">
        <v>1621.2418904679801</v>
      </c>
      <c r="P101" s="109">
        <v>54.723489838455905</v>
      </c>
      <c r="Q101" s="109">
        <v>1019.6826</v>
      </c>
      <c r="R101" s="109">
        <v>212.56719999999999</v>
      </c>
      <c r="S101" s="109">
        <v>2.4509999999999997E-2</v>
      </c>
      <c r="T101" s="111" t="s">
        <v>94</v>
      </c>
      <c r="U101" s="111" t="s">
        <v>94</v>
      </c>
      <c r="V101" s="110">
        <v>1232.27431</v>
      </c>
      <c r="W101" s="109">
        <v>2375.8899120422325</v>
      </c>
      <c r="X101" s="109">
        <v>1847.7866772977673</v>
      </c>
      <c r="Y101" s="109">
        <v>1634.0638813083751</v>
      </c>
      <c r="Z101" s="109">
        <v>38.598425196850386</v>
      </c>
      <c r="AA101" s="109">
        <v>2721.6636300000005</v>
      </c>
      <c r="AB101" s="109">
        <v>1893.5551543486883</v>
      </c>
      <c r="AC101" s="111" t="s">
        <v>94</v>
      </c>
      <c r="AD101" s="109">
        <v>20.779072002809571</v>
      </c>
      <c r="AE101" s="109">
        <v>3.8577189683417048</v>
      </c>
      <c r="AF101" s="111" t="s">
        <v>94</v>
      </c>
      <c r="AG101" s="112" t="s">
        <v>94</v>
      </c>
      <c r="AH101" s="95">
        <v>19.64</v>
      </c>
      <c r="AI101" s="111" t="s">
        <v>94</v>
      </c>
      <c r="AJ101" s="111" t="s">
        <v>94</v>
      </c>
      <c r="AK101" s="111" t="s">
        <v>94</v>
      </c>
      <c r="AL101" s="111" t="s">
        <v>94</v>
      </c>
      <c r="AM101" s="111" t="s">
        <v>94</v>
      </c>
      <c r="AN101" s="112" t="s">
        <v>94</v>
      </c>
      <c r="AO101" s="109">
        <v>70551.111999999994</v>
      </c>
      <c r="AP101" s="109">
        <v>13098.1</v>
      </c>
      <c r="AQ101" s="109">
        <v>94.340092354093159</v>
      </c>
      <c r="AR101" s="109">
        <v>5.6599076459068449</v>
      </c>
      <c r="AS101" s="109">
        <v>45.276510161544095</v>
      </c>
      <c r="AT101" s="111" t="s">
        <v>94</v>
      </c>
      <c r="AU101" s="112" t="s">
        <v>94</v>
      </c>
      <c r="AV101" s="109">
        <f t="shared" ref="AV101:AV164" si="6">((AA101/AA68)-1)*100</f>
        <v>5.3220475441538184</v>
      </c>
      <c r="AW101" s="112" t="s">
        <v>94</v>
      </c>
      <c r="AX101" s="98">
        <v>32.764609999999998</v>
      </c>
      <c r="AZ101" s="70"/>
      <c r="BA101" s="68">
        <f t="shared" si="5"/>
        <v>2721.6636300000005</v>
      </c>
      <c r="BB101" s="123">
        <f t="shared" si="4"/>
        <v>0</v>
      </c>
    </row>
    <row r="102" spans="1:54" x14ac:dyDescent="0.3">
      <c r="A102" s="80">
        <v>2006</v>
      </c>
      <c r="B102" s="81" t="s">
        <v>205</v>
      </c>
      <c r="C102" s="82">
        <v>41547.711729999995</v>
      </c>
      <c r="D102" s="82">
        <v>41751.436799999989</v>
      </c>
      <c r="E102" s="82">
        <v>5716.2385999999988</v>
      </c>
      <c r="F102" s="83">
        <v>2326.0558839999994</v>
      </c>
      <c r="G102" s="83">
        <v>612.51264700000002</v>
      </c>
      <c r="H102" s="82">
        <v>91953.955660999971</v>
      </c>
      <c r="I102" s="82">
        <v>16875.319919999998</v>
      </c>
      <c r="J102" s="82">
        <v>108829.27558099997</v>
      </c>
      <c r="K102" s="84">
        <v>1489.3856303882801</v>
      </c>
      <c r="L102" s="85">
        <v>695.16705843007662</v>
      </c>
      <c r="M102" s="85">
        <v>698.57574092408981</v>
      </c>
      <c r="N102" s="85">
        <v>282.35409413371502</v>
      </c>
      <c r="O102" s="85">
        <v>1820.9072419716497</v>
      </c>
      <c r="P102" s="85">
        <v>40.327450030106803</v>
      </c>
      <c r="Q102" s="85">
        <v>128716.22675000002</v>
      </c>
      <c r="R102" s="85">
        <v>22947.971410000002</v>
      </c>
      <c r="S102" s="85">
        <v>8321.7724799999996</v>
      </c>
      <c r="T102" s="86" t="s">
        <v>94</v>
      </c>
      <c r="U102" s="86">
        <v>1048.7682399999999</v>
      </c>
      <c r="V102" s="87">
        <v>161034.73888000002</v>
      </c>
      <c r="W102" s="85">
        <v>3310.5896687108616</v>
      </c>
      <c r="X102" s="85">
        <v>2760.0244444725108</v>
      </c>
      <c r="Y102" s="85">
        <v>2126.2783152420006</v>
      </c>
      <c r="Z102" s="85">
        <v>11680.23804644713</v>
      </c>
      <c r="AA102" s="85">
        <v>269864.01446099998</v>
      </c>
      <c r="AB102" s="85">
        <v>2489.3177238233566</v>
      </c>
      <c r="AC102" s="85">
        <v>43.981062988457943</v>
      </c>
      <c r="AD102" s="85">
        <v>16.148163960246883</v>
      </c>
      <c r="AE102" s="85">
        <v>2.5384775855367572</v>
      </c>
      <c r="AF102" s="86">
        <v>318753.78700000001</v>
      </c>
      <c r="AG102" s="86" t="s">
        <v>94</v>
      </c>
      <c r="AH102" s="86">
        <v>20494.924569999996</v>
      </c>
      <c r="AI102" s="86">
        <v>343727.37007</v>
      </c>
      <c r="AJ102" s="86">
        <v>3170.6585116911187</v>
      </c>
      <c r="AK102" s="86">
        <v>3.2332737145444441</v>
      </c>
      <c r="AL102" s="86">
        <v>613591.38711999997</v>
      </c>
      <c r="AM102" s="86">
        <v>5659.9762355144749</v>
      </c>
      <c r="AN102" s="86">
        <v>5.7717513244346454</v>
      </c>
      <c r="AO102" s="85">
        <v>10630939.426000001</v>
      </c>
      <c r="AP102" s="85">
        <v>1671174.6</v>
      </c>
      <c r="AQ102" s="85">
        <v>84.493768032628353</v>
      </c>
      <c r="AR102" s="85">
        <v>15.506231967371642</v>
      </c>
      <c r="AS102" s="85">
        <v>59.672549969893197</v>
      </c>
      <c r="AT102" s="86">
        <f>AI102/AL102*100</f>
        <v>56.018936589600024</v>
      </c>
      <c r="AU102" s="86">
        <f>((AF102+AX102)/AL102)*100</f>
        <v>52.678778138843974</v>
      </c>
      <c r="AV102" s="85">
        <f t="shared" si="6"/>
        <v>9.1323396625025985</v>
      </c>
      <c r="AW102" s="85">
        <f>((AI102/AI69)-1)*100</f>
        <v>6.6248506561947806</v>
      </c>
      <c r="AX102" s="88">
        <v>4478.6584999999995</v>
      </c>
      <c r="AZ102" s="70"/>
      <c r="BA102" s="68">
        <f>C102+D102+F102+I102+Q102+R102+S102+U102+E102+G102</f>
        <v>269864.01446099998</v>
      </c>
      <c r="BB102" s="123">
        <f t="shared" si="4"/>
        <v>0</v>
      </c>
    </row>
    <row r="103" spans="1:54" x14ac:dyDescent="0.3">
      <c r="A103" s="89">
        <v>2006</v>
      </c>
      <c r="B103" s="90" t="s">
        <v>0</v>
      </c>
      <c r="C103" s="91">
        <v>435.10515999999996</v>
      </c>
      <c r="D103" s="91">
        <v>597.57402000000002</v>
      </c>
      <c r="E103" s="92">
        <v>0</v>
      </c>
      <c r="F103" s="92" t="s">
        <v>94</v>
      </c>
      <c r="G103" s="92" t="s">
        <v>94</v>
      </c>
      <c r="H103" s="91">
        <v>1032.6791800000001</v>
      </c>
      <c r="I103" s="91">
        <v>154.24931999999998</v>
      </c>
      <c r="J103" s="91">
        <v>1186.9285</v>
      </c>
      <c r="K103" s="93">
        <v>2270.6426177890744</v>
      </c>
      <c r="L103" s="94">
        <v>956.70401674596962</v>
      </c>
      <c r="M103" s="94">
        <v>1313.9386010431051</v>
      </c>
      <c r="N103" s="94">
        <v>339.16155814914816</v>
      </c>
      <c r="O103" s="94">
        <v>2609.8040879867017</v>
      </c>
      <c r="P103" s="94">
        <v>40.651154970766989</v>
      </c>
      <c r="Q103" s="94">
        <v>1497.2360100000001</v>
      </c>
      <c r="R103" s="94">
        <v>170.37762000000001</v>
      </c>
      <c r="S103" s="94">
        <v>65.248220000000003</v>
      </c>
      <c r="T103" s="95" t="s">
        <v>94</v>
      </c>
      <c r="U103" s="95" t="s">
        <v>94</v>
      </c>
      <c r="V103" s="96">
        <v>1732.86185</v>
      </c>
      <c r="W103" s="94">
        <v>2628.3239269349597</v>
      </c>
      <c r="X103" s="94">
        <v>2149.2803988389687</v>
      </c>
      <c r="Y103" s="94">
        <v>1527.7900626799021</v>
      </c>
      <c r="Z103" s="94">
        <v>54876.551724137935</v>
      </c>
      <c r="AA103" s="94">
        <v>2919.7903500000002</v>
      </c>
      <c r="AB103" s="94">
        <v>2620.7638190142879</v>
      </c>
      <c r="AC103" s="95" t="s">
        <v>94</v>
      </c>
      <c r="AD103" s="94">
        <v>23.095404712750049</v>
      </c>
      <c r="AE103" s="94">
        <v>2.7771237541054332</v>
      </c>
      <c r="AF103" s="95" t="s">
        <v>94</v>
      </c>
      <c r="AG103" s="97" t="s">
        <v>94</v>
      </c>
      <c r="AH103" s="95">
        <v>132.66999999999999</v>
      </c>
      <c r="AI103" s="95" t="s">
        <v>94</v>
      </c>
      <c r="AJ103" s="95" t="s">
        <v>94</v>
      </c>
      <c r="AK103" s="95" t="s">
        <v>94</v>
      </c>
      <c r="AL103" s="95" t="s">
        <v>94</v>
      </c>
      <c r="AM103" s="95" t="s">
        <v>94</v>
      </c>
      <c r="AN103" s="97" t="s">
        <v>94</v>
      </c>
      <c r="AO103" s="94">
        <v>105137.20699999999</v>
      </c>
      <c r="AP103" s="94">
        <v>12642.3</v>
      </c>
      <c r="AQ103" s="94">
        <v>87.004329241399134</v>
      </c>
      <c r="AR103" s="94">
        <v>12.995670758600875</v>
      </c>
      <c r="AS103" s="94">
        <v>59.348845029232997</v>
      </c>
      <c r="AT103" s="95" t="s">
        <v>94</v>
      </c>
      <c r="AU103" s="97" t="s">
        <v>94</v>
      </c>
      <c r="AV103" s="94">
        <f t="shared" si="6"/>
        <v>8.3171063028366188</v>
      </c>
      <c r="AW103" s="97" t="s">
        <v>94</v>
      </c>
      <c r="AX103" s="98">
        <v>35.511319999999998</v>
      </c>
      <c r="AZ103" s="70"/>
      <c r="BA103" s="68">
        <f>C103+D103+I103+Q103+R103+S103+E103</f>
        <v>2919.7903500000002</v>
      </c>
      <c r="BB103" s="123">
        <f t="shared" si="4"/>
        <v>0</v>
      </c>
    </row>
    <row r="104" spans="1:54" x14ac:dyDescent="0.3">
      <c r="A104" s="89">
        <v>2006</v>
      </c>
      <c r="B104" s="90" t="s">
        <v>1</v>
      </c>
      <c r="C104" s="91">
        <v>452.40287000000001</v>
      </c>
      <c r="D104" s="91">
        <v>849.48495000000003</v>
      </c>
      <c r="E104" s="91">
        <v>44.751400000000004</v>
      </c>
      <c r="F104" s="92" t="s">
        <v>94</v>
      </c>
      <c r="G104" s="92" t="s">
        <v>94</v>
      </c>
      <c r="H104" s="91">
        <v>1346.63922</v>
      </c>
      <c r="I104" s="91">
        <v>528.03957000000003</v>
      </c>
      <c r="J104" s="91">
        <v>1874.6787899999999</v>
      </c>
      <c r="K104" s="93">
        <v>1183.2314122711214</v>
      </c>
      <c r="L104" s="94">
        <v>397.50608688317311</v>
      </c>
      <c r="M104" s="94">
        <v>746.40427975323848</v>
      </c>
      <c r="N104" s="94">
        <v>463.96465873475427</v>
      </c>
      <c r="O104" s="94">
        <v>1647.196492760321</v>
      </c>
      <c r="P104" s="94">
        <v>27.538250305191152</v>
      </c>
      <c r="Q104" s="94">
        <v>4542.2776599999997</v>
      </c>
      <c r="R104" s="94">
        <v>355.77492999999998</v>
      </c>
      <c r="S104" s="94">
        <v>34.813650000000003</v>
      </c>
      <c r="T104" s="95" t="s">
        <v>94</v>
      </c>
      <c r="U104" s="95" t="s">
        <v>94</v>
      </c>
      <c r="V104" s="96">
        <v>4932.8662399999994</v>
      </c>
      <c r="W104" s="94">
        <v>2681.8719136297486</v>
      </c>
      <c r="X104" s="94">
        <v>2504.4979290358442</v>
      </c>
      <c r="Y104" s="94">
        <v>2539.7981867504282</v>
      </c>
      <c r="Z104" s="94">
        <v>12903.502594514455</v>
      </c>
      <c r="AA104" s="94">
        <v>6807.5450299999993</v>
      </c>
      <c r="AB104" s="94">
        <v>2286.3752183083457</v>
      </c>
      <c r="AC104" s="95" t="s">
        <v>94</v>
      </c>
      <c r="AD104" s="94">
        <v>23.113640709617179</v>
      </c>
      <c r="AE104" s="94">
        <v>1.8867120562286857</v>
      </c>
      <c r="AF104" s="95" t="s">
        <v>94</v>
      </c>
      <c r="AG104" s="97" t="s">
        <v>94</v>
      </c>
      <c r="AH104" s="95">
        <v>366.36</v>
      </c>
      <c r="AI104" s="95" t="s">
        <v>94</v>
      </c>
      <c r="AJ104" s="95" t="s">
        <v>94</v>
      </c>
      <c r="AK104" s="95" t="s">
        <v>94</v>
      </c>
      <c r="AL104" s="95" t="s">
        <v>94</v>
      </c>
      <c r="AM104" s="95" t="s">
        <v>94</v>
      </c>
      <c r="AN104" s="97" t="s">
        <v>94</v>
      </c>
      <c r="AO104" s="94">
        <v>360815.261</v>
      </c>
      <c r="AP104" s="94">
        <v>29452.5</v>
      </c>
      <c r="AQ104" s="94">
        <v>71.83306426590552</v>
      </c>
      <c r="AR104" s="94">
        <v>28.166935734094483</v>
      </c>
      <c r="AS104" s="94">
        <v>72.461749694808859</v>
      </c>
      <c r="AT104" s="95" t="s">
        <v>94</v>
      </c>
      <c r="AU104" s="97" t="s">
        <v>94</v>
      </c>
      <c r="AV104" s="94">
        <f t="shared" si="6"/>
        <v>13.030790388164259</v>
      </c>
      <c r="AW104" s="97" t="s">
        <v>94</v>
      </c>
      <c r="AX104" s="98">
        <v>45.048110000000001</v>
      </c>
      <c r="AZ104" s="70"/>
      <c r="BA104" s="68">
        <f t="shared" ref="BA104:BA134" si="7">C104+D104+I104+Q104+R104+S104+E104</f>
        <v>6807.5450299999993</v>
      </c>
      <c r="BB104" s="123">
        <f t="shared" si="4"/>
        <v>0</v>
      </c>
    </row>
    <row r="105" spans="1:54" x14ac:dyDescent="0.3">
      <c r="A105" s="89">
        <v>2006</v>
      </c>
      <c r="B105" s="90" t="s">
        <v>2</v>
      </c>
      <c r="C105" s="91">
        <v>326.04109000000005</v>
      </c>
      <c r="D105" s="91">
        <v>396.80355000000003</v>
      </c>
      <c r="E105" s="92">
        <v>0</v>
      </c>
      <c r="F105" s="92" t="s">
        <v>94</v>
      </c>
      <c r="G105" s="92" t="s">
        <v>94</v>
      </c>
      <c r="H105" s="91">
        <v>722.84464000000003</v>
      </c>
      <c r="I105" s="91">
        <v>69.719030000000004</v>
      </c>
      <c r="J105" s="91">
        <v>792.56367</v>
      </c>
      <c r="K105" s="93">
        <v>3709.6350125220683</v>
      </c>
      <c r="L105" s="94">
        <v>1673.2412140247159</v>
      </c>
      <c r="M105" s="94">
        <v>2036.3937984973522</v>
      </c>
      <c r="N105" s="94">
        <v>357.79770702467459</v>
      </c>
      <c r="O105" s="94">
        <v>4067.4364145830768</v>
      </c>
      <c r="P105" s="94">
        <v>35.556786227481609</v>
      </c>
      <c r="Q105" s="94">
        <v>1166.6731100000002</v>
      </c>
      <c r="R105" s="94">
        <v>269.77139</v>
      </c>
      <c r="S105" s="95">
        <v>0</v>
      </c>
      <c r="T105" s="95" t="s">
        <v>94</v>
      </c>
      <c r="U105" s="95" t="s">
        <v>94</v>
      </c>
      <c r="V105" s="96">
        <v>1436.4445000000001</v>
      </c>
      <c r="W105" s="94">
        <v>3880.5204663828317</v>
      </c>
      <c r="X105" s="94">
        <v>3653.1369104652404</v>
      </c>
      <c r="Y105" s="94">
        <v>2759.3297329364718</v>
      </c>
      <c r="Z105" s="94">
        <v>0</v>
      </c>
      <c r="AA105" s="94">
        <v>2229.0081700000001</v>
      </c>
      <c r="AB105" s="94">
        <v>3944.9796291838929</v>
      </c>
      <c r="AC105" s="95" t="s">
        <v>94</v>
      </c>
      <c r="AD105" s="94">
        <v>20.906098011630085</v>
      </c>
      <c r="AE105" s="94">
        <v>3.1426620963024599</v>
      </c>
      <c r="AF105" s="95" t="s">
        <v>94</v>
      </c>
      <c r="AG105" s="97" t="s">
        <v>94</v>
      </c>
      <c r="AH105" s="95">
        <v>29.83</v>
      </c>
      <c r="AI105" s="95" t="s">
        <v>94</v>
      </c>
      <c r="AJ105" s="95" t="s">
        <v>94</v>
      </c>
      <c r="AK105" s="95" t="s">
        <v>94</v>
      </c>
      <c r="AL105" s="95" t="s">
        <v>94</v>
      </c>
      <c r="AM105" s="95" t="s">
        <v>94</v>
      </c>
      <c r="AN105" s="97" t="s">
        <v>94</v>
      </c>
      <c r="AO105" s="94">
        <v>70927.388999999996</v>
      </c>
      <c r="AP105" s="94">
        <v>10662</v>
      </c>
      <c r="AQ105" s="94">
        <v>91.203352785524473</v>
      </c>
      <c r="AR105" s="94">
        <v>8.7966472144755272</v>
      </c>
      <c r="AS105" s="94">
        <v>64.443213772518376</v>
      </c>
      <c r="AT105" s="95" t="s">
        <v>94</v>
      </c>
      <c r="AU105" s="97" t="s">
        <v>94</v>
      </c>
      <c r="AV105" s="94">
        <f t="shared" si="6"/>
        <v>17.708749034286186</v>
      </c>
      <c r="AW105" s="97" t="s">
        <v>94</v>
      </c>
      <c r="AX105" s="98">
        <v>41.814529999999998</v>
      </c>
      <c r="AZ105" s="70"/>
      <c r="BA105" s="68">
        <f t="shared" si="7"/>
        <v>2229.0081700000001</v>
      </c>
      <c r="BB105" s="123">
        <f t="shared" si="4"/>
        <v>0</v>
      </c>
    </row>
    <row r="106" spans="1:54" x14ac:dyDescent="0.3">
      <c r="A106" s="89">
        <v>2006</v>
      </c>
      <c r="B106" s="90" t="s">
        <v>3</v>
      </c>
      <c r="C106" s="91">
        <v>484.44890999999996</v>
      </c>
      <c r="D106" s="91">
        <v>662.47559999999987</v>
      </c>
      <c r="E106" s="91">
        <v>93.008899999999997</v>
      </c>
      <c r="F106" s="92" t="s">
        <v>94</v>
      </c>
      <c r="G106" s="92" t="s">
        <v>94</v>
      </c>
      <c r="H106" s="91">
        <v>1239.9334099999999</v>
      </c>
      <c r="I106" s="91">
        <v>378.51409999999998</v>
      </c>
      <c r="J106" s="91">
        <v>1618.44751</v>
      </c>
      <c r="K106" s="93">
        <v>2901.0397744554402</v>
      </c>
      <c r="L106" s="94">
        <v>1133.4524461290096</v>
      </c>
      <c r="M106" s="94">
        <v>1549.97683722889</v>
      </c>
      <c r="N106" s="94">
        <v>885.59954142392553</v>
      </c>
      <c r="O106" s="94">
        <v>3786.6393158793658</v>
      </c>
      <c r="P106" s="94">
        <v>53.165997916804223</v>
      </c>
      <c r="Q106" s="94">
        <v>954.33305999999993</v>
      </c>
      <c r="R106" s="94">
        <v>152.04554999999999</v>
      </c>
      <c r="S106" s="94">
        <v>319.31407000000002</v>
      </c>
      <c r="T106" s="95" t="s">
        <v>94</v>
      </c>
      <c r="U106" s="95" t="s">
        <v>94</v>
      </c>
      <c r="V106" s="96">
        <v>1425.6926800000001</v>
      </c>
      <c r="W106" s="94">
        <v>4024.992744417154</v>
      </c>
      <c r="X106" s="94">
        <v>2521.0025016312115</v>
      </c>
      <c r="Y106" s="94">
        <v>1809.3552532933491</v>
      </c>
      <c r="Z106" s="94">
        <v>12246.924788094966</v>
      </c>
      <c r="AA106" s="94">
        <v>3044.1401900000001</v>
      </c>
      <c r="AB106" s="94">
        <v>3894.6549346229617</v>
      </c>
      <c r="AC106" s="95" t="s">
        <v>94</v>
      </c>
      <c r="AD106" s="94">
        <v>12.738214095917177</v>
      </c>
      <c r="AE106" s="94">
        <v>0.49954469189023193</v>
      </c>
      <c r="AF106" s="95" t="s">
        <v>94</v>
      </c>
      <c r="AG106" s="97" t="s">
        <v>94</v>
      </c>
      <c r="AH106" s="95">
        <v>20.16</v>
      </c>
      <c r="AI106" s="95" t="s">
        <v>94</v>
      </c>
      <c r="AJ106" s="95" t="s">
        <v>94</v>
      </c>
      <c r="AK106" s="95" t="s">
        <v>94</v>
      </c>
      <c r="AL106" s="95" t="s">
        <v>94</v>
      </c>
      <c r="AM106" s="95" t="s">
        <v>94</v>
      </c>
      <c r="AN106" s="97" t="s">
        <v>94</v>
      </c>
      <c r="AO106" s="94">
        <v>609382.95200000005</v>
      </c>
      <c r="AP106" s="94">
        <v>23897.7</v>
      </c>
      <c r="AQ106" s="94">
        <v>76.612519240738294</v>
      </c>
      <c r="AR106" s="94">
        <v>23.387480759261695</v>
      </c>
      <c r="AS106" s="94">
        <v>46.834002083195784</v>
      </c>
      <c r="AT106" s="95" t="s">
        <v>94</v>
      </c>
      <c r="AU106" s="97" t="s">
        <v>94</v>
      </c>
      <c r="AV106" s="94">
        <f t="shared" si="6"/>
        <v>17.870077448651944</v>
      </c>
      <c r="AW106" s="97" t="s">
        <v>94</v>
      </c>
      <c r="AX106" s="98">
        <v>17.4603</v>
      </c>
      <c r="AZ106" s="70"/>
      <c r="BA106" s="68">
        <f t="shared" si="7"/>
        <v>3044.1401899999992</v>
      </c>
      <c r="BB106" s="123">
        <f t="shared" si="4"/>
        <v>0</v>
      </c>
    </row>
    <row r="107" spans="1:54" x14ac:dyDescent="0.3">
      <c r="A107" s="89">
        <v>2006</v>
      </c>
      <c r="B107" s="90" t="s">
        <v>4</v>
      </c>
      <c r="C107" s="91">
        <v>442.97942</v>
      </c>
      <c r="D107" s="91">
        <v>704.23870000000011</v>
      </c>
      <c r="E107" s="91">
        <v>143.2139</v>
      </c>
      <c r="F107" s="92" t="s">
        <v>94</v>
      </c>
      <c r="G107" s="92" t="s">
        <v>94</v>
      </c>
      <c r="H107" s="91">
        <v>1290.43202</v>
      </c>
      <c r="I107" s="91">
        <v>81.637199999999993</v>
      </c>
      <c r="J107" s="91">
        <v>1372.0692199999999</v>
      </c>
      <c r="K107" s="93">
        <v>1790.1707029131171</v>
      </c>
      <c r="L107" s="94">
        <v>614.52968260772457</v>
      </c>
      <c r="M107" s="94">
        <v>976.96544185072207</v>
      </c>
      <c r="N107" s="94">
        <v>113.25240031463161</v>
      </c>
      <c r="O107" s="94">
        <v>1903.4231032277482</v>
      </c>
      <c r="P107" s="94">
        <v>20.228382992282231</v>
      </c>
      <c r="Q107" s="94">
        <v>4945.5454400000008</v>
      </c>
      <c r="R107" s="94">
        <v>432.02544000000006</v>
      </c>
      <c r="S107" s="94">
        <v>33.251150000000003</v>
      </c>
      <c r="T107" s="95" t="s">
        <v>94</v>
      </c>
      <c r="U107" s="95" t="s">
        <v>94</v>
      </c>
      <c r="V107" s="96">
        <v>5410.8220300000012</v>
      </c>
      <c r="W107" s="94">
        <v>2841.0886227224214</v>
      </c>
      <c r="X107" s="94">
        <v>2773.2113441834595</v>
      </c>
      <c r="Y107" s="94">
        <v>1678.1401708339322</v>
      </c>
      <c r="Z107" s="94">
        <v>7495.7506762849416</v>
      </c>
      <c r="AA107" s="94">
        <v>6782.8912500000006</v>
      </c>
      <c r="AB107" s="94">
        <v>2583.6318035204695</v>
      </c>
      <c r="AC107" s="95" t="s">
        <v>94</v>
      </c>
      <c r="AD107" s="94">
        <v>23.834240791887165</v>
      </c>
      <c r="AE107" s="94">
        <v>2.0130767711377469</v>
      </c>
      <c r="AF107" s="95" t="s">
        <v>94</v>
      </c>
      <c r="AG107" s="97" t="s">
        <v>94</v>
      </c>
      <c r="AH107" s="95">
        <v>380.36</v>
      </c>
      <c r="AI107" s="95" t="s">
        <v>94</v>
      </c>
      <c r="AJ107" s="95" t="s">
        <v>94</v>
      </c>
      <c r="AK107" s="95" t="s">
        <v>94</v>
      </c>
      <c r="AL107" s="95" t="s">
        <v>94</v>
      </c>
      <c r="AM107" s="95" t="s">
        <v>94</v>
      </c>
      <c r="AN107" s="97" t="s">
        <v>94</v>
      </c>
      <c r="AO107" s="94">
        <v>336941.50900000002</v>
      </c>
      <c r="AP107" s="94">
        <v>28458.6</v>
      </c>
      <c r="AQ107" s="94">
        <v>94.050066949246201</v>
      </c>
      <c r="AR107" s="94">
        <v>5.9499330507538097</v>
      </c>
      <c r="AS107" s="94">
        <v>79.771617007717779</v>
      </c>
      <c r="AT107" s="95" t="s">
        <v>94</v>
      </c>
      <c r="AU107" s="97" t="s">
        <v>94</v>
      </c>
      <c r="AV107" s="94">
        <f t="shared" si="6"/>
        <v>-0.28698858555111784</v>
      </c>
      <c r="AW107" s="97" t="s">
        <v>94</v>
      </c>
      <c r="AX107" s="98">
        <v>103.66839999999999</v>
      </c>
      <c r="AZ107" s="70"/>
      <c r="BA107" s="68">
        <f t="shared" si="7"/>
        <v>6782.8912500000006</v>
      </c>
      <c r="BB107" s="123">
        <f t="shared" si="4"/>
        <v>0</v>
      </c>
    </row>
    <row r="108" spans="1:54" x14ac:dyDescent="0.3">
      <c r="A108" s="89">
        <v>2006</v>
      </c>
      <c r="B108" s="90" t="s">
        <v>5</v>
      </c>
      <c r="C108" s="91">
        <v>699.07767000000001</v>
      </c>
      <c r="D108" s="91">
        <v>461.30720000000002</v>
      </c>
      <c r="E108" s="92">
        <v>0</v>
      </c>
      <c r="F108" s="92" t="s">
        <v>94</v>
      </c>
      <c r="G108" s="92" t="s">
        <v>94</v>
      </c>
      <c r="H108" s="91">
        <v>1160.3848700000001</v>
      </c>
      <c r="I108" s="91">
        <v>14.2341</v>
      </c>
      <c r="J108" s="91">
        <v>1174.61897</v>
      </c>
      <c r="K108" s="93">
        <v>4282.0209970847636</v>
      </c>
      <c r="L108" s="94">
        <v>2579.7175910550204</v>
      </c>
      <c r="M108" s="94">
        <v>1702.3034060297427</v>
      </c>
      <c r="N108" s="94">
        <v>52.526292483117459</v>
      </c>
      <c r="O108" s="94">
        <v>4334.5472895678813</v>
      </c>
      <c r="P108" s="94">
        <v>51.816566353352364</v>
      </c>
      <c r="Q108" s="94">
        <v>936.31628999999998</v>
      </c>
      <c r="R108" s="94">
        <v>155.94394999999997</v>
      </c>
      <c r="S108" s="95">
        <v>0</v>
      </c>
      <c r="T108" s="95" t="s">
        <v>94</v>
      </c>
      <c r="U108" s="95" t="s">
        <v>94</v>
      </c>
      <c r="V108" s="96">
        <v>1092.2602400000001</v>
      </c>
      <c r="W108" s="94">
        <v>3269.5452164360272</v>
      </c>
      <c r="X108" s="94">
        <v>3035.3167203718954</v>
      </c>
      <c r="Y108" s="94">
        <v>2306.8631656804732</v>
      </c>
      <c r="Z108" s="94">
        <v>0</v>
      </c>
      <c r="AA108" s="94">
        <v>2266.8792100000001</v>
      </c>
      <c r="AB108" s="94">
        <v>3746.530035814571</v>
      </c>
      <c r="AC108" s="95" t="s">
        <v>94</v>
      </c>
      <c r="AD108" s="94">
        <v>15.126040662992274</v>
      </c>
      <c r="AE108" s="94">
        <v>4.2183811115726915</v>
      </c>
      <c r="AF108" s="95" t="s">
        <v>94</v>
      </c>
      <c r="AG108" s="97" t="s">
        <v>94</v>
      </c>
      <c r="AH108" s="95">
        <v>26.49</v>
      </c>
      <c r="AI108" s="95" t="s">
        <v>94</v>
      </c>
      <c r="AJ108" s="95" t="s">
        <v>94</v>
      </c>
      <c r="AK108" s="95" t="s">
        <v>94</v>
      </c>
      <c r="AL108" s="95" t="s">
        <v>94</v>
      </c>
      <c r="AM108" s="95" t="s">
        <v>94</v>
      </c>
      <c r="AN108" s="97" t="s">
        <v>94</v>
      </c>
      <c r="AO108" s="94">
        <v>53738.131999999998</v>
      </c>
      <c r="AP108" s="94">
        <v>14986.6</v>
      </c>
      <c r="AQ108" s="94">
        <v>98.788194268648681</v>
      </c>
      <c r="AR108" s="94">
        <v>1.2118057313513335</v>
      </c>
      <c r="AS108" s="94">
        <v>48.183433646647636</v>
      </c>
      <c r="AT108" s="95" t="s">
        <v>94</v>
      </c>
      <c r="AU108" s="97" t="s">
        <v>94</v>
      </c>
      <c r="AV108" s="94">
        <f t="shared" si="6"/>
        <v>32.514354299400125</v>
      </c>
      <c r="AW108" s="97" t="s">
        <v>94</v>
      </c>
      <c r="AX108" s="98">
        <v>14.598600000000001</v>
      </c>
      <c r="AZ108" s="70"/>
      <c r="BA108" s="68">
        <f t="shared" si="7"/>
        <v>2266.8792100000001</v>
      </c>
      <c r="BB108" s="123">
        <f t="shared" si="4"/>
        <v>0</v>
      </c>
    </row>
    <row r="109" spans="1:54" x14ac:dyDescent="0.3">
      <c r="A109" s="89">
        <v>2006</v>
      </c>
      <c r="B109" s="90" t="s">
        <v>6</v>
      </c>
      <c r="C109" s="91">
        <v>1183.6875299999999</v>
      </c>
      <c r="D109" s="91">
        <v>1911.2155999999998</v>
      </c>
      <c r="E109" s="91">
        <v>897.64800000000002</v>
      </c>
      <c r="F109" s="92" t="s">
        <v>94</v>
      </c>
      <c r="G109" s="92" t="s">
        <v>94</v>
      </c>
      <c r="H109" s="91">
        <v>3992.5511299999998</v>
      </c>
      <c r="I109" s="91">
        <v>554.45590000000004</v>
      </c>
      <c r="J109" s="91">
        <v>4547.0070299999998</v>
      </c>
      <c r="K109" s="93">
        <v>1053.7769415706975</v>
      </c>
      <c r="L109" s="94">
        <v>312.41744551904418</v>
      </c>
      <c r="M109" s="94">
        <v>504.43810588098978</v>
      </c>
      <c r="N109" s="94">
        <v>146.34072890077891</v>
      </c>
      <c r="O109" s="94">
        <v>1200.1176704714765</v>
      </c>
      <c r="P109" s="94">
        <v>68.993535214083579</v>
      </c>
      <c r="Q109" s="94">
        <v>1608.7776799999999</v>
      </c>
      <c r="R109" s="94">
        <v>373.78904000000006</v>
      </c>
      <c r="S109" s="94">
        <v>60.908989999999996</v>
      </c>
      <c r="T109" s="95" t="s">
        <v>94</v>
      </c>
      <c r="U109" s="95" t="s">
        <v>94</v>
      </c>
      <c r="V109" s="96">
        <v>2043.4757099999999</v>
      </c>
      <c r="W109" s="94">
        <v>2469.7614811735102</v>
      </c>
      <c r="X109" s="94">
        <v>2193.5494462192519</v>
      </c>
      <c r="Y109" s="94">
        <v>1462.7360775765926</v>
      </c>
      <c r="Z109" s="94">
        <v>34686.21298405467</v>
      </c>
      <c r="AA109" s="94">
        <v>6590.4827399999995</v>
      </c>
      <c r="AB109" s="94">
        <v>1427.6860118032173</v>
      </c>
      <c r="AC109" s="95" t="s">
        <v>94</v>
      </c>
      <c r="AD109" s="94">
        <v>14.98985072657922</v>
      </c>
      <c r="AE109" s="94">
        <v>3.5459439511259441</v>
      </c>
      <c r="AF109" s="95" t="s">
        <v>94</v>
      </c>
      <c r="AG109" s="97" t="s">
        <v>94</v>
      </c>
      <c r="AH109" s="95">
        <v>33.57</v>
      </c>
      <c r="AI109" s="95" t="s">
        <v>94</v>
      </c>
      <c r="AJ109" s="95" t="s">
        <v>94</v>
      </c>
      <c r="AK109" s="95" t="s">
        <v>94</v>
      </c>
      <c r="AL109" s="95" t="s">
        <v>94</v>
      </c>
      <c r="AM109" s="95" t="s">
        <v>94</v>
      </c>
      <c r="AN109" s="97" t="s">
        <v>94</v>
      </c>
      <c r="AO109" s="94">
        <v>185859.755</v>
      </c>
      <c r="AP109" s="94">
        <v>43966.3</v>
      </c>
      <c r="AQ109" s="94">
        <v>87.806134973140786</v>
      </c>
      <c r="AR109" s="94">
        <v>12.193865026859218</v>
      </c>
      <c r="AS109" s="94">
        <v>31.006464785916428</v>
      </c>
      <c r="AT109" s="95" t="s">
        <v>94</v>
      </c>
      <c r="AU109" s="97" t="s">
        <v>94</v>
      </c>
      <c r="AV109" s="94">
        <f t="shared" si="6"/>
        <v>4.9848240817558231</v>
      </c>
      <c r="AW109" s="97" t="s">
        <v>94</v>
      </c>
      <c r="AX109" s="98">
        <v>57.696599999999997</v>
      </c>
      <c r="AZ109" s="70"/>
      <c r="BA109" s="68">
        <f t="shared" si="7"/>
        <v>6590.4827399999995</v>
      </c>
      <c r="BB109" s="123">
        <f t="shared" si="4"/>
        <v>0</v>
      </c>
    </row>
    <row r="110" spans="1:54" x14ac:dyDescent="0.3">
      <c r="A110" s="89">
        <v>2006</v>
      </c>
      <c r="B110" s="90" t="s">
        <v>7</v>
      </c>
      <c r="C110" s="91">
        <v>698.34064000000001</v>
      </c>
      <c r="D110" s="91">
        <v>1147.818</v>
      </c>
      <c r="E110" s="91">
        <v>264.5795</v>
      </c>
      <c r="F110" s="92" t="s">
        <v>94</v>
      </c>
      <c r="G110" s="92" t="s">
        <v>94</v>
      </c>
      <c r="H110" s="91">
        <v>2110.7381399999999</v>
      </c>
      <c r="I110" s="91">
        <v>781.2</v>
      </c>
      <c r="J110" s="91">
        <v>2891.9381400000002</v>
      </c>
      <c r="K110" s="93">
        <v>1717.5944997607601</v>
      </c>
      <c r="L110" s="94">
        <v>568.26852156251323</v>
      </c>
      <c r="M110" s="94">
        <v>934.02674929936893</v>
      </c>
      <c r="N110" s="94">
        <v>635.69459317824521</v>
      </c>
      <c r="O110" s="94">
        <v>2353.2890929390051</v>
      </c>
      <c r="P110" s="94">
        <v>33.165784394924508</v>
      </c>
      <c r="Q110" s="94">
        <v>5315.0956999999999</v>
      </c>
      <c r="R110" s="94">
        <v>446.90684000000005</v>
      </c>
      <c r="S110" s="94">
        <v>65.702749999999995</v>
      </c>
      <c r="T110" s="95" t="s">
        <v>94</v>
      </c>
      <c r="U110" s="95" t="s">
        <v>94</v>
      </c>
      <c r="V110" s="96">
        <v>5827.7052899999999</v>
      </c>
      <c r="W110" s="94">
        <v>2783.6515206011618</v>
      </c>
      <c r="X110" s="94">
        <v>2520.8258200006258</v>
      </c>
      <c r="Y110" s="94">
        <v>1680.5557895370175</v>
      </c>
      <c r="Z110" s="94">
        <v>45437.586445366527</v>
      </c>
      <c r="AA110" s="94">
        <v>8719.6434300000001</v>
      </c>
      <c r="AB110" s="94">
        <v>2624.470586216933</v>
      </c>
      <c r="AC110" s="95" t="s">
        <v>94</v>
      </c>
      <c r="AD110" s="94">
        <v>22.619987937242531</v>
      </c>
      <c r="AE110" s="94">
        <v>2.7347133972316673</v>
      </c>
      <c r="AF110" s="95" t="s">
        <v>94</v>
      </c>
      <c r="AG110" s="97" t="s">
        <v>94</v>
      </c>
      <c r="AH110" s="95">
        <v>598.14</v>
      </c>
      <c r="AI110" s="95" t="s">
        <v>94</v>
      </c>
      <c r="AJ110" s="95" t="s">
        <v>94</v>
      </c>
      <c r="AK110" s="95" t="s">
        <v>94</v>
      </c>
      <c r="AL110" s="95" t="s">
        <v>94</v>
      </c>
      <c r="AM110" s="95" t="s">
        <v>94</v>
      </c>
      <c r="AN110" s="97" t="s">
        <v>94</v>
      </c>
      <c r="AO110" s="94">
        <v>318850.35700000002</v>
      </c>
      <c r="AP110" s="94">
        <v>38548.400000000001</v>
      </c>
      <c r="AQ110" s="94">
        <v>72.986974057474129</v>
      </c>
      <c r="AR110" s="94">
        <v>27.013025942525864</v>
      </c>
      <c r="AS110" s="94">
        <v>66.834215605075485</v>
      </c>
      <c r="AT110" s="95" t="s">
        <v>94</v>
      </c>
      <c r="AU110" s="97" t="s">
        <v>94</v>
      </c>
      <c r="AV110" s="94">
        <f t="shared" si="6"/>
        <v>17.354144794011294</v>
      </c>
      <c r="AW110" s="97" t="s">
        <v>94</v>
      </c>
      <c r="AX110" s="98">
        <v>72.650999999999996</v>
      </c>
      <c r="AZ110" s="70"/>
      <c r="BA110" s="68">
        <f t="shared" si="7"/>
        <v>8719.6434300000001</v>
      </c>
      <c r="BB110" s="123">
        <f t="shared" si="4"/>
        <v>0</v>
      </c>
    </row>
    <row r="111" spans="1:54" x14ac:dyDescent="0.3">
      <c r="A111" s="89">
        <v>2006</v>
      </c>
      <c r="B111" s="90" t="s">
        <v>250</v>
      </c>
      <c r="C111" s="91">
        <v>5953.6642300000003</v>
      </c>
      <c r="D111" s="91">
        <v>2143.0216</v>
      </c>
      <c r="E111" s="91">
        <v>288.62599999999998</v>
      </c>
      <c r="F111" s="92" t="s">
        <v>94</v>
      </c>
      <c r="G111" s="92" t="s">
        <v>94</v>
      </c>
      <c r="H111" s="91">
        <v>8385.3118300000006</v>
      </c>
      <c r="I111" s="91">
        <v>3935.8895000000002</v>
      </c>
      <c r="J111" s="91">
        <v>12321.20133</v>
      </c>
      <c r="K111" s="93">
        <v>2107.7440260812627</v>
      </c>
      <c r="L111" s="94">
        <v>1496.5215925757886</v>
      </c>
      <c r="M111" s="94">
        <v>538.67298756892023</v>
      </c>
      <c r="N111" s="94">
        <v>989.3308381521415</v>
      </c>
      <c r="O111" s="94">
        <v>3097.0748642334042</v>
      </c>
      <c r="P111" s="94">
        <v>22.286535525663787</v>
      </c>
      <c r="Q111" s="94">
        <v>29442.624810000001</v>
      </c>
      <c r="R111" s="94">
        <v>11589.466410000003</v>
      </c>
      <c r="S111" s="94">
        <v>1932.11202</v>
      </c>
      <c r="T111" s="95" t="s">
        <v>94</v>
      </c>
      <c r="U111" s="95" t="s">
        <v>94</v>
      </c>
      <c r="V111" s="96">
        <v>42964.203240000003</v>
      </c>
      <c r="W111" s="94">
        <v>8593.4954723549945</v>
      </c>
      <c r="X111" s="94">
        <v>4251.7635245363663</v>
      </c>
      <c r="Y111" s="94">
        <v>3568.0646314318183</v>
      </c>
      <c r="Z111" s="94">
        <v>27295.500741682561</v>
      </c>
      <c r="AA111" s="94">
        <v>55285.404569999999</v>
      </c>
      <c r="AB111" s="94">
        <v>6157.9068649716855</v>
      </c>
      <c r="AC111" s="95" t="s">
        <v>94</v>
      </c>
      <c r="AD111" s="94">
        <v>8.8547489952892473</v>
      </c>
      <c r="AE111" s="94">
        <v>3.0633648432867018</v>
      </c>
      <c r="AF111" s="95" t="s">
        <v>94</v>
      </c>
      <c r="AG111" s="97" t="s">
        <v>94</v>
      </c>
      <c r="AH111" s="95">
        <v>10628.09</v>
      </c>
      <c r="AI111" s="95" t="s">
        <v>94</v>
      </c>
      <c r="AJ111" s="95" t="s">
        <v>94</v>
      </c>
      <c r="AK111" s="95" t="s">
        <v>94</v>
      </c>
      <c r="AL111" s="95" t="s">
        <v>94</v>
      </c>
      <c r="AM111" s="95" t="s">
        <v>94</v>
      </c>
      <c r="AN111" s="97" t="s">
        <v>94</v>
      </c>
      <c r="AO111" s="94">
        <v>1804728.0490000001</v>
      </c>
      <c r="AP111" s="94">
        <v>624358.80000000005</v>
      </c>
      <c r="AQ111" s="94">
        <v>68.055959848519095</v>
      </c>
      <c r="AR111" s="94">
        <v>31.944040151480912</v>
      </c>
      <c r="AS111" s="94">
        <v>77.71346447433622</v>
      </c>
      <c r="AT111" s="95" t="s">
        <v>94</v>
      </c>
      <c r="AU111" s="97" t="s">
        <v>94</v>
      </c>
      <c r="AV111" s="94">
        <f t="shared" si="6"/>
        <v>4.3134948457893341</v>
      </c>
      <c r="AW111" s="97" t="s">
        <v>94</v>
      </c>
      <c r="AX111" s="98">
        <v>27.665200000000002</v>
      </c>
      <c r="AZ111" s="70"/>
      <c r="BA111" s="68">
        <f t="shared" si="7"/>
        <v>55285.404569999999</v>
      </c>
      <c r="BB111" s="123">
        <f t="shared" si="4"/>
        <v>0</v>
      </c>
    </row>
    <row r="112" spans="1:54" x14ac:dyDescent="0.3">
      <c r="A112" s="89">
        <v>2006</v>
      </c>
      <c r="B112" s="90" t="s">
        <v>8</v>
      </c>
      <c r="C112" s="91">
        <v>2206.3098100000002</v>
      </c>
      <c r="D112" s="91">
        <v>882.22400000000005</v>
      </c>
      <c r="E112" s="91">
        <v>217.05240000000001</v>
      </c>
      <c r="F112" s="92" t="s">
        <v>94</v>
      </c>
      <c r="G112" s="92" t="s">
        <v>94</v>
      </c>
      <c r="H112" s="91">
        <v>3305.5862100000004</v>
      </c>
      <c r="I112" s="91">
        <v>23.689</v>
      </c>
      <c r="J112" s="91">
        <v>3329.2752100000002</v>
      </c>
      <c r="K112" s="93">
        <v>4329.1370763796758</v>
      </c>
      <c r="L112" s="94">
        <v>2889.4776882709702</v>
      </c>
      <c r="M112" s="94">
        <v>1155.398282010616</v>
      </c>
      <c r="N112" s="94">
        <v>31.024127548728533</v>
      </c>
      <c r="O112" s="94">
        <v>4360.1612039284046</v>
      </c>
      <c r="P112" s="94">
        <v>59.82222416074849</v>
      </c>
      <c r="Q112" s="94">
        <v>1854.2173599999999</v>
      </c>
      <c r="R112" s="94">
        <v>331.33246000000003</v>
      </c>
      <c r="S112" s="94">
        <v>50.456530000000001</v>
      </c>
      <c r="T112" s="95" t="s">
        <v>94</v>
      </c>
      <c r="U112" s="95" t="s">
        <v>94</v>
      </c>
      <c r="V112" s="96">
        <v>2236.0063499999997</v>
      </c>
      <c r="W112" s="94">
        <v>2720.4969272828803</v>
      </c>
      <c r="X112" s="94">
        <v>2667.3437722522312</v>
      </c>
      <c r="Y112" s="94">
        <v>1169.6453635323853</v>
      </c>
      <c r="Z112" s="94">
        <v>32323.209481101854</v>
      </c>
      <c r="AA112" s="94">
        <v>5565.2815599999994</v>
      </c>
      <c r="AB112" s="94">
        <v>3510.1600652926118</v>
      </c>
      <c r="AC112" s="95" t="s">
        <v>94</v>
      </c>
      <c r="AD112" s="94">
        <v>22.932403556918104</v>
      </c>
      <c r="AE112" s="94">
        <v>4.8852607823925602</v>
      </c>
      <c r="AF112" s="95" t="s">
        <v>94</v>
      </c>
      <c r="AG112" s="97" t="s">
        <v>94</v>
      </c>
      <c r="AH112" s="95">
        <v>36.549999999999997</v>
      </c>
      <c r="AI112" s="95" t="s">
        <v>94</v>
      </c>
      <c r="AJ112" s="95" t="s">
        <v>94</v>
      </c>
      <c r="AK112" s="95" t="s">
        <v>94</v>
      </c>
      <c r="AL112" s="95" t="s">
        <v>94</v>
      </c>
      <c r="AM112" s="95" t="s">
        <v>94</v>
      </c>
      <c r="AN112" s="97" t="s">
        <v>94</v>
      </c>
      <c r="AO112" s="94">
        <v>113919.84600000001</v>
      </c>
      <c r="AP112" s="94">
        <v>24268.2</v>
      </c>
      <c r="AQ112" s="94">
        <v>99.288463749441732</v>
      </c>
      <c r="AR112" s="94">
        <v>0.71153625055827086</v>
      </c>
      <c r="AS112" s="94">
        <v>40.177775839251517</v>
      </c>
      <c r="AT112" s="95" t="s">
        <v>94</v>
      </c>
      <c r="AU112" s="97" t="s">
        <v>94</v>
      </c>
      <c r="AV112" s="94">
        <f t="shared" si="6"/>
        <v>52.736090619026484</v>
      </c>
      <c r="AW112" s="97" t="s">
        <v>94</v>
      </c>
      <c r="AX112" s="98">
        <v>52.554000000000002</v>
      </c>
      <c r="AZ112" s="70"/>
      <c r="BA112" s="68">
        <f t="shared" si="7"/>
        <v>5565.2815599999994</v>
      </c>
      <c r="BB112" s="123">
        <f t="shared" si="4"/>
        <v>0</v>
      </c>
    </row>
    <row r="113" spans="1:54" x14ac:dyDescent="0.3">
      <c r="A113" s="89">
        <v>2006</v>
      </c>
      <c r="B113" s="90" t="s">
        <v>9</v>
      </c>
      <c r="C113" s="91">
        <v>2125.9506699999997</v>
      </c>
      <c r="D113" s="91">
        <v>1433.491</v>
      </c>
      <c r="E113" s="92">
        <v>0</v>
      </c>
      <c r="F113" s="92" t="s">
        <v>94</v>
      </c>
      <c r="G113" s="92" t="s">
        <v>94</v>
      </c>
      <c r="H113" s="91">
        <v>3559.4416699999997</v>
      </c>
      <c r="I113" s="91">
        <v>697.16399999999999</v>
      </c>
      <c r="J113" s="91">
        <v>4256.6056699999999</v>
      </c>
      <c r="K113" s="93">
        <v>1115.2960431800072</v>
      </c>
      <c r="L113" s="94">
        <v>666.13379009154698</v>
      </c>
      <c r="M113" s="94">
        <v>449.16225308846032</v>
      </c>
      <c r="N113" s="94">
        <v>218.44556611249274</v>
      </c>
      <c r="O113" s="94">
        <v>1333.7416092925</v>
      </c>
      <c r="P113" s="94">
        <v>45.39400018489664</v>
      </c>
      <c r="Q113" s="94">
        <v>4278.6291899999997</v>
      </c>
      <c r="R113" s="94">
        <v>499.90893999999992</v>
      </c>
      <c r="S113" s="94">
        <v>341.87883000000005</v>
      </c>
      <c r="T113" s="95" t="s">
        <v>94</v>
      </c>
      <c r="U113" s="95" t="s">
        <v>94</v>
      </c>
      <c r="V113" s="96">
        <v>5120.4169599999996</v>
      </c>
      <c r="W113" s="94">
        <v>2390.4495126354373</v>
      </c>
      <c r="X113" s="94">
        <v>1912.5202890440055</v>
      </c>
      <c r="Y113" s="94">
        <v>1390.2695111200103</v>
      </c>
      <c r="Z113" s="94">
        <v>18104.153251429787</v>
      </c>
      <c r="AA113" s="94">
        <v>9377.0226299999995</v>
      </c>
      <c r="AB113" s="94">
        <v>1758.1341642311213</v>
      </c>
      <c r="AC113" s="95" t="s">
        <v>94</v>
      </c>
      <c r="AD113" s="94">
        <v>23.875721858823706</v>
      </c>
      <c r="AE113" s="94">
        <v>2.6015684987032248</v>
      </c>
      <c r="AF113" s="95" t="s">
        <v>94</v>
      </c>
      <c r="AG113" s="97" t="s">
        <v>94</v>
      </c>
      <c r="AH113" s="95">
        <v>253.39</v>
      </c>
      <c r="AI113" s="95" t="s">
        <v>94</v>
      </c>
      <c r="AJ113" s="95" t="s">
        <v>94</v>
      </c>
      <c r="AK113" s="95" t="s">
        <v>94</v>
      </c>
      <c r="AL113" s="95" t="s">
        <v>94</v>
      </c>
      <c r="AM113" s="95" t="s">
        <v>94</v>
      </c>
      <c r="AN113" s="97" t="s">
        <v>94</v>
      </c>
      <c r="AO113" s="94">
        <v>360437.27600000001</v>
      </c>
      <c r="AP113" s="94">
        <v>39274.300000000003</v>
      </c>
      <c r="AQ113" s="94">
        <v>83.621597722487635</v>
      </c>
      <c r="AR113" s="94">
        <v>16.378402277512354</v>
      </c>
      <c r="AS113" s="94">
        <v>54.60599981510336</v>
      </c>
      <c r="AT113" s="95" t="s">
        <v>94</v>
      </c>
      <c r="AU113" s="97" t="s">
        <v>94</v>
      </c>
      <c r="AV113" s="94">
        <f t="shared" si="6"/>
        <v>4.3129357961481318</v>
      </c>
      <c r="AW113" s="97" t="s">
        <v>94</v>
      </c>
      <c r="AX113" s="98">
        <v>115.66500000000001</v>
      </c>
      <c r="AZ113" s="70"/>
      <c r="BA113" s="68">
        <f t="shared" si="7"/>
        <v>9377.0226299999995</v>
      </c>
      <c r="BB113" s="123">
        <f t="shared" si="4"/>
        <v>0</v>
      </c>
    </row>
    <row r="114" spans="1:54" x14ac:dyDescent="0.3">
      <c r="A114" s="89">
        <v>2006</v>
      </c>
      <c r="B114" s="90" t="s">
        <v>10</v>
      </c>
      <c r="C114" s="91">
        <v>1299.7315800000001</v>
      </c>
      <c r="D114" s="91">
        <v>1916.63959</v>
      </c>
      <c r="E114" s="92">
        <v>0</v>
      </c>
      <c r="F114" s="92" t="s">
        <v>94</v>
      </c>
      <c r="G114" s="92" t="s">
        <v>94</v>
      </c>
      <c r="H114" s="91">
        <v>3216.3711700000003</v>
      </c>
      <c r="I114" s="91">
        <v>248.89657</v>
      </c>
      <c r="J114" s="91">
        <v>3465.2677400000002</v>
      </c>
      <c r="K114" s="93">
        <v>1274.5685433473695</v>
      </c>
      <c r="L114" s="94">
        <v>515.05155938304688</v>
      </c>
      <c r="M114" s="94">
        <v>759.51698396432255</v>
      </c>
      <c r="N114" s="94">
        <v>98.631570145884808</v>
      </c>
      <c r="O114" s="94">
        <v>1373.200287854399</v>
      </c>
      <c r="P114" s="94">
        <v>60.185672400268672</v>
      </c>
      <c r="Q114" s="94">
        <v>1798.56422</v>
      </c>
      <c r="R114" s="94">
        <v>493.79705999999999</v>
      </c>
      <c r="S114" s="95">
        <v>0</v>
      </c>
      <c r="T114" s="95" t="s">
        <v>94</v>
      </c>
      <c r="U114" s="95" t="s">
        <v>94</v>
      </c>
      <c r="V114" s="96">
        <v>2292.3612800000001</v>
      </c>
      <c r="W114" s="94">
        <v>2858.3735524906447</v>
      </c>
      <c r="X114" s="94">
        <v>2561.1597930070088</v>
      </c>
      <c r="Y114" s="94">
        <v>1130.2497184658907</v>
      </c>
      <c r="Z114" s="94">
        <v>0</v>
      </c>
      <c r="AA114" s="94">
        <v>5757.6290200000003</v>
      </c>
      <c r="AB114" s="94">
        <v>1731.3683291940797</v>
      </c>
      <c r="AC114" s="95" t="s">
        <v>94</v>
      </c>
      <c r="AD114" s="94">
        <v>15.49336557065166</v>
      </c>
      <c r="AE114" s="94">
        <v>3.9564804598224033</v>
      </c>
      <c r="AF114" s="95" t="s">
        <v>94</v>
      </c>
      <c r="AG114" s="97" t="s">
        <v>94</v>
      </c>
      <c r="AH114" s="95">
        <v>32.5</v>
      </c>
      <c r="AI114" s="95" t="s">
        <v>94</v>
      </c>
      <c r="AJ114" s="95" t="s">
        <v>94</v>
      </c>
      <c r="AK114" s="95" t="s">
        <v>94</v>
      </c>
      <c r="AL114" s="95" t="s">
        <v>94</v>
      </c>
      <c r="AM114" s="95" t="s">
        <v>94</v>
      </c>
      <c r="AN114" s="97" t="s">
        <v>94</v>
      </c>
      <c r="AO114" s="94">
        <v>145524.01</v>
      </c>
      <c r="AP114" s="94">
        <v>37161.9</v>
      </c>
      <c r="AQ114" s="94">
        <v>92.817392805555627</v>
      </c>
      <c r="AR114" s="94">
        <v>7.1826071944443752</v>
      </c>
      <c r="AS114" s="94">
        <v>39.814327599731321</v>
      </c>
      <c r="AT114" s="95" t="s">
        <v>94</v>
      </c>
      <c r="AU114" s="97" t="s">
        <v>94</v>
      </c>
      <c r="AV114" s="94">
        <f t="shared" si="6"/>
        <v>9.7003269335631757</v>
      </c>
      <c r="AW114" s="97" t="s">
        <v>94</v>
      </c>
      <c r="AX114" s="98">
        <v>114.27200000000001</v>
      </c>
      <c r="AZ114" s="70"/>
      <c r="BA114" s="68">
        <f t="shared" si="7"/>
        <v>5757.6290200000003</v>
      </c>
      <c r="BB114" s="123">
        <f t="shared" si="4"/>
        <v>0</v>
      </c>
    </row>
    <row r="115" spans="1:54" x14ac:dyDescent="0.3">
      <c r="A115" s="89">
        <v>2006</v>
      </c>
      <c r="B115" s="90" t="s">
        <v>11</v>
      </c>
      <c r="C115" s="91">
        <v>1224.54466</v>
      </c>
      <c r="D115" s="91">
        <v>1239.3085000000003</v>
      </c>
      <c r="E115" s="91">
        <v>317.23399999999998</v>
      </c>
      <c r="F115" s="92" t="s">
        <v>94</v>
      </c>
      <c r="G115" s="92" t="s">
        <v>94</v>
      </c>
      <c r="H115" s="91">
        <v>2781.0871600000005</v>
      </c>
      <c r="I115" s="91">
        <v>66.108099999999993</v>
      </c>
      <c r="J115" s="91">
        <v>2847.1952600000004</v>
      </c>
      <c r="K115" s="93">
        <v>1598.7495307664847</v>
      </c>
      <c r="L115" s="94">
        <v>703.94780456201318</v>
      </c>
      <c r="M115" s="94">
        <v>712.43501870323121</v>
      </c>
      <c r="N115" s="94">
        <v>38.00322959128826</v>
      </c>
      <c r="O115" s="94">
        <v>1636.7527603577732</v>
      </c>
      <c r="P115" s="94">
        <v>58.873726735417911</v>
      </c>
      <c r="Q115" s="94">
        <v>1545.3403000000001</v>
      </c>
      <c r="R115" s="94">
        <v>269.3596</v>
      </c>
      <c r="S115" s="94">
        <v>174.20987</v>
      </c>
      <c r="T115" s="95" t="s">
        <v>94</v>
      </c>
      <c r="U115" s="95" t="s">
        <v>94</v>
      </c>
      <c r="V115" s="96">
        <v>1988.90977</v>
      </c>
      <c r="W115" s="94">
        <v>2509.9757067750966</v>
      </c>
      <c r="X115" s="94">
        <v>2297.8627890654743</v>
      </c>
      <c r="Y115" s="94">
        <v>1231.5101749701676</v>
      </c>
      <c r="Z115" s="94">
        <v>5268.2312205153012</v>
      </c>
      <c r="AA115" s="94">
        <v>4836.1050300000006</v>
      </c>
      <c r="AB115" s="94">
        <v>1910.0385948961687</v>
      </c>
      <c r="AC115" s="95" t="s">
        <v>94</v>
      </c>
      <c r="AD115" s="94">
        <v>14.64332656089142</v>
      </c>
      <c r="AE115" s="94">
        <v>3.2500886261640138</v>
      </c>
      <c r="AF115" s="95" t="s">
        <v>94</v>
      </c>
      <c r="AG115" s="97" t="s">
        <v>94</v>
      </c>
      <c r="AH115" s="95">
        <v>54.84</v>
      </c>
      <c r="AI115" s="95" t="s">
        <v>94</v>
      </c>
      <c r="AJ115" s="95" t="s">
        <v>94</v>
      </c>
      <c r="AK115" s="95" t="s">
        <v>94</v>
      </c>
      <c r="AL115" s="95" t="s">
        <v>94</v>
      </c>
      <c r="AM115" s="95" t="s">
        <v>94</v>
      </c>
      <c r="AN115" s="97" t="s">
        <v>94</v>
      </c>
      <c r="AO115" s="94">
        <v>148799.174</v>
      </c>
      <c r="AP115" s="94">
        <v>33026</v>
      </c>
      <c r="AQ115" s="94">
        <v>97.678132549293437</v>
      </c>
      <c r="AR115" s="94">
        <v>2.3218674507065589</v>
      </c>
      <c r="AS115" s="94">
        <v>41.126273264582089</v>
      </c>
      <c r="AT115" s="95" t="s">
        <v>94</v>
      </c>
      <c r="AU115" s="97" t="s">
        <v>94</v>
      </c>
      <c r="AV115" s="94">
        <f t="shared" si="6"/>
        <v>13.488673440416644</v>
      </c>
      <c r="AW115" s="97" t="s">
        <v>94</v>
      </c>
      <c r="AX115" s="98">
        <v>126.0651</v>
      </c>
      <c r="AZ115" s="70"/>
      <c r="BA115" s="68">
        <f t="shared" si="7"/>
        <v>4836.1050300000006</v>
      </c>
      <c r="BB115" s="123">
        <f t="shared" si="4"/>
        <v>0</v>
      </c>
    </row>
    <row r="116" spans="1:54" x14ac:dyDescent="0.3">
      <c r="A116" s="89">
        <v>2006</v>
      </c>
      <c r="B116" s="90" t="s">
        <v>12</v>
      </c>
      <c r="C116" s="91">
        <v>2018.1579099999999</v>
      </c>
      <c r="D116" s="91">
        <v>2566.23605</v>
      </c>
      <c r="E116" s="92">
        <v>0</v>
      </c>
      <c r="F116" s="92" t="s">
        <v>94</v>
      </c>
      <c r="G116" s="92" t="s">
        <v>94</v>
      </c>
      <c r="H116" s="91">
        <v>4584.3939599999994</v>
      </c>
      <c r="I116" s="91">
        <v>1749.0851100000002</v>
      </c>
      <c r="J116" s="91">
        <v>6333.4790699999994</v>
      </c>
      <c r="K116" s="93">
        <v>1347.0184088448957</v>
      </c>
      <c r="L116" s="94">
        <v>592.98914544550632</v>
      </c>
      <c r="M116" s="94">
        <v>754.02926339938949</v>
      </c>
      <c r="N116" s="94">
        <v>513.92831034235542</v>
      </c>
      <c r="O116" s="94">
        <v>1860.9467015576358</v>
      </c>
      <c r="P116" s="94">
        <v>38.131800085240783</v>
      </c>
      <c r="Q116" s="94">
        <v>9585.7694500000016</v>
      </c>
      <c r="R116" s="94">
        <v>623.38154000000009</v>
      </c>
      <c r="S116" s="94">
        <v>66.811549999999997</v>
      </c>
      <c r="T116" s="95" t="s">
        <v>94</v>
      </c>
      <c r="U116" s="95" t="s">
        <v>94</v>
      </c>
      <c r="V116" s="96">
        <v>10275.962540000002</v>
      </c>
      <c r="W116" s="94">
        <v>2856.3763748237698</v>
      </c>
      <c r="X116" s="94">
        <v>2616.6769396318168</v>
      </c>
      <c r="Y116" s="94">
        <v>1857.7681684617082</v>
      </c>
      <c r="Z116" s="94">
        <v>3418.1699580476829</v>
      </c>
      <c r="AA116" s="94">
        <v>16609.441610000002</v>
      </c>
      <c r="AB116" s="94">
        <v>2372.4669186146502</v>
      </c>
      <c r="AC116" s="95" t="s">
        <v>94</v>
      </c>
      <c r="AD116" s="94">
        <v>34.43349015160782</v>
      </c>
      <c r="AE116" s="94">
        <v>2.5331575830217199</v>
      </c>
      <c r="AF116" s="95" t="s">
        <v>94</v>
      </c>
      <c r="AG116" s="97" t="s">
        <v>94</v>
      </c>
      <c r="AH116" s="95">
        <v>1321.95</v>
      </c>
      <c r="AI116" s="95" t="s">
        <v>94</v>
      </c>
      <c r="AJ116" s="95" t="s">
        <v>94</v>
      </c>
      <c r="AK116" s="95" t="s">
        <v>94</v>
      </c>
      <c r="AL116" s="95" t="s">
        <v>94</v>
      </c>
      <c r="AM116" s="95" t="s">
        <v>94</v>
      </c>
      <c r="AN116" s="97" t="s">
        <v>94</v>
      </c>
      <c r="AO116" s="94">
        <v>655681.34100000001</v>
      </c>
      <c r="AP116" s="94">
        <v>48236.3</v>
      </c>
      <c r="AQ116" s="94">
        <v>72.383502168895618</v>
      </c>
      <c r="AR116" s="94">
        <v>27.616497831104386</v>
      </c>
      <c r="AS116" s="94">
        <v>61.868199914759217</v>
      </c>
      <c r="AT116" s="95" t="s">
        <v>94</v>
      </c>
      <c r="AU116" s="97" t="s">
        <v>94</v>
      </c>
      <c r="AV116" s="94">
        <f t="shared" si="6"/>
        <v>12.096720590896126</v>
      </c>
      <c r="AW116" s="97" t="s">
        <v>94</v>
      </c>
      <c r="AX116" s="98">
        <v>85.786770000000004</v>
      </c>
      <c r="AZ116" s="70"/>
      <c r="BA116" s="68">
        <f t="shared" si="7"/>
        <v>16609.441609999998</v>
      </c>
      <c r="BB116" s="123">
        <f t="shared" si="4"/>
        <v>0</v>
      </c>
    </row>
    <row r="117" spans="1:54" x14ac:dyDescent="0.3">
      <c r="A117" s="89">
        <v>2006</v>
      </c>
      <c r="B117" s="90" t="s">
        <v>13</v>
      </c>
      <c r="C117" s="91">
        <v>4413.5312000000004</v>
      </c>
      <c r="D117" s="91">
        <v>4632.5530799999997</v>
      </c>
      <c r="E117" s="92">
        <v>0</v>
      </c>
      <c r="F117" s="92" t="s">
        <v>94</v>
      </c>
      <c r="G117" s="92" t="s">
        <v>94</v>
      </c>
      <c r="H117" s="91">
        <v>9046.0842799999991</v>
      </c>
      <c r="I117" s="91">
        <v>1744.3985600000001</v>
      </c>
      <c r="J117" s="91">
        <v>10790.482839999999</v>
      </c>
      <c r="K117" s="93">
        <v>1145.3771219698785</v>
      </c>
      <c r="L117" s="94">
        <v>558.82274662825319</v>
      </c>
      <c r="M117" s="94">
        <v>586.55437534162525</v>
      </c>
      <c r="N117" s="94">
        <v>220.86840453593476</v>
      </c>
      <c r="O117" s="94">
        <v>1366.2456164030252</v>
      </c>
      <c r="P117" s="94">
        <v>51.06466587997852</v>
      </c>
      <c r="Q117" s="94">
        <v>9900.3314199999986</v>
      </c>
      <c r="R117" s="94">
        <v>397.93218999999999</v>
      </c>
      <c r="S117" s="94">
        <v>42.269789999999993</v>
      </c>
      <c r="T117" s="95" t="s">
        <v>94</v>
      </c>
      <c r="U117" s="95" t="s">
        <v>94</v>
      </c>
      <c r="V117" s="96">
        <v>10340.533399999998</v>
      </c>
      <c r="W117" s="94">
        <v>1566.957837067218</v>
      </c>
      <c r="X117" s="94">
        <v>2427.2823830309703</v>
      </c>
      <c r="Y117" s="94">
        <v>469.70166501023368</v>
      </c>
      <c r="Z117" s="94">
        <v>8358.6691714455192</v>
      </c>
      <c r="AA117" s="94">
        <v>21131.016239999997</v>
      </c>
      <c r="AB117" s="94">
        <v>1457.6107273886507</v>
      </c>
      <c r="AC117" s="95" t="s">
        <v>94</v>
      </c>
      <c r="AD117" s="94">
        <v>27.915815656148645</v>
      </c>
      <c r="AE117" s="94">
        <v>2.5221882528569042</v>
      </c>
      <c r="AF117" s="95" t="s">
        <v>94</v>
      </c>
      <c r="AG117" s="97" t="s">
        <v>94</v>
      </c>
      <c r="AH117" s="95">
        <v>1038.69</v>
      </c>
      <c r="AI117" s="95" t="s">
        <v>94</v>
      </c>
      <c r="AJ117" s="95" t="s">
        <v>94</v>
      </c>
      <c r="AK117" s="95" t="s">
        <v>94</v>
      </c>
      <c r="AL117" s="95" t="s">
        <v>94</v>
      </c>
      <c r="AM117" s="95" t="s">
        <v>94</v>
      </c>
      <c r="AN117" s="97" t="s">
        <v>94</v>
      </c>
      <c r="AO117" s="94">
        <v>837804.87899999996</v>
      </c>
      <c r="AP117" s="94">
        <v>75695.5</v>
      </c>
      <c r="AQ117" s="94">
        <v>83.833915628561442</v>
      </c>
      <c r="AR117" s="94">
        <v>16.166084371438565</v>
      </c>
      <c r="AS117" s="94">
        <v>48.93533412002148</v>
      </c>
      <c r="AT117" s="95" t="s">
        <v>94</v>
      </c>
      <c r="AU117" s="97" t="s">
        <v>94</v>
      </c>
      <c r="AV117" s="94">
        <f t="shared" si="6"/>
        <v>7.6442234112933383</v>
      </c>
      <c r="AW117" s="97" t="s">
        <v>94</v>
      </c>
      <c r="AX117" s="98">
        <v>303.51059999999995</v>
      </c>
      <c r="AZ117" s="70"/>
      <c r="BA117" s="68">
        <f t="shared" si="7"/>
        <v>21131.016239999997</v>
      </c>
      <c r="BB117" s="123">
        <f t="shared" si="4"/>
        <v>0</v>
      </c>
    </row>
    <row r="118" spans="1:54" x14ac:dyDescent="0.3">
      <c r="A118" s="89">
        <v>2006</v>
      </c>
      <c r="B118" s="90" t="s">
        <v>14</v>
      </c>
      <c r="C118" s="91">
        <v>950.81216000000006</v>
      </c>
      <c r="D118" s="91">
        <v>1582.9305300000001</v>
      </c>
      <c r="E118" s="91">
        <v>410.43779999999998</v>
      </c>
      <c r="F118" s="92" t="s">
        <v>94</v>
      </c>
      <c r="G118" s="92" t="s">
        <v>94</v>
      </c>
      <c r="H118" s="91">
        <v>2944.1804900000002</v>
      </c>
      <c r="I118" s="91">
        <v>281.82734999999997</v>
      </c>
      <c r="J118" s="91">
        <v>3226.0078400000002</v>
      </c>
      <c r="K118" s="93">
        <v>972.85860809782434</v>
      </c>
      <c r="L118" s="94">
        <v>314.18107608616276</v>
      </c>
      <c r="M118" s="94">
        <v>523.05475067235147</v>
      </c>
      <c r="N118" s="94">
        <v>93.125460336468151</v>
      </c>
      <c r="O118" s="94">
        <v>1065.9840585212596</v>
      </c>
      <c r="P118" s="94">
        <v>50.619563355797567</v>
      </c>
      <c r="Q118" s="94">
        <v>2531.4825300000002</v>
      </c>
      <c r="R118" s="94">
        <v>564.68883999999991</v>
      </c>
      <c r="S118" s="94">
        <v>50.86636</v>
      </c>
      <c r="T118" s="95" t="s">
        <v>94</v>
      </c>
      <c r="U118" s="95" t="s">
        <v>94</v>
      </c>
      <c r="V118" s="96">
        <v>3147.03773</v>
      </c>
      <c r="W118" s="94">
        <v>2553.572223763922</v>
      </c>
      <c r="X118" s="94">
        <v>2061.9363275532473</v>
      </c>
      <c r="Y118" s="94">
        <v>1560.2673533783895</v>
      </c>
      <c r="Z118" s="94">
        <v>17655.80006942034</v>
      </c>
      <c r="AA118" s="94">
        <v>6373.0455700000002</v>
      </c>
      <c r="AB118" s="94">
        <v>1496.4679733957935</v>
      </c>
      <c r="AC118" s="95" t="s">
        <v>94</v>
      </c>
      <c r="AD118" s="94">
        <v>20.590292520281601</v>
      </c>
      <c r="AE118" s="94">
        <v>2.8358927122844197</v>
      </c>
      <c r="AF118" s="95" t="s">
        <v>94</v>
      </c>
      <c r="AG118" s="97" t="s">
        <v>94</v>
      </c>
      <c r="AH118" s="95">
        <v>104.23</v>
      </c>
      <c r="AI118" s="95" t="s">
        <v>94</v>
      </c>
      <c r="AJ118" s="95" t="s">
        <v>94</v>
      </c>
      <c r="AK118" s="95" t="s">
        <v>94</v>
      </c>
      <c r="AL118" s="95" t="s">
        <v>94</v>
      </c>
      <c r="AM118" s="95" t="s">
        <v>94</v>
      </c>
      <c r="AN118" s="97" t="s">
        <v>94</v>
      </c>
      <c r="AO118" s="94">
        <v>224728.02100000001</v>
      </c>
      <c r="AP118" s="94">
        <v>30951.7</v>
      </c>
      <c r="AQ118" s="94">
        <v>91.263897548370494</v>
      </c>
      <c r="AR118" s="94">
        <v>8.7361024516295025</v>
      </c>
      <c r="AS118" s="94">
        <v>49.380436644202433</v>
      </c>
      <c r="AT118" s="95" t="s">
        <v>94</v>
      </c>
      <c r="AU118" s="97" t="s">
        <v>94</v>
      </c>
      <c r="AV118" s="94">
        <f t="shared" si="6"/>
        <v>9.7270440238643054</v>
      </c>
      <c r="AW118" s="97" t="s">
        <v>94</v>
      </c>
      <c r="AX118" s="98">
        <v>211.899</v>
      </c>
      <c r="AZ118" s="70"/>
      <c r="BA118" s="68">
        <f t="shared" si="7"/>
        <v>6373.0455699999993</v>
      </c>
      <c r="BB118" s="123">
        <f t="shared" si="4"/>
        <v>0</v>
      </c>
    </row>
    <row r="119" spans="1:54" x14ac:dyDescent="0.3">
      <c r="A119" s="89">
        <v>2006</v>
      </c>
      <c r="B119" s="90" t="s">
        <v>15</v>
      </c>
      <c r="C119" s="91">
        <v>761.32907</v>
      </c>
      <c r="D119" s="91">
        <v>666.69899999999996</v>
      </c>
      <c r="E119" s="92">
        <v>0</v>
      </c>
      <c r="F119" s="92" t="s">
        <v>94</v>
      </c>
      <c r="G119" s="92" t="s">
        <v>94</v>
      </c>
      <c r="H119" s="91">
        <v>1428.0280699999998</v>
      </c>
      <c r="I119" s="91">
        <v>170.535</v>
      </c>
      <c r="J119" s="91">
        <v>1598.5630699999999</v>
      </c>
      <c r="K119" s="93">
        <v>1379.9345896804564</v>
      </c>
      <c r="L119" s="94">
        <v>735.68884246249695</v>
      </c>
      <c r="M119" s="94">
        <v>644.24574721795966</v>
      </c>
      <c r="N119" s="94">
        <v>164.79168035622484</v>
      </c>
      <c r="O119" s="94">
        <v>1544.7262700366814</v>
      </c>
      <c r="P119" s="94">
        <v>42.037303264734824</v>
      </c>
      <c r="Q119" s="94">
        <v>1850.79395</v>
      </c>
      <c r="R119" s="94">
        <v>300.37892999999997</v>
      </c>
      <c r="S119" s="94">
        <v>52.98912</v>
      </c>
      <c r="T119" s="95" t="s">
        <v>94</v>
      </c>
      <c r="U119" s="95" t="s">
        <v>94</v>
      </c>
      <c r="V119" s="96">
        <v>2204.1620000000003</v>
      </c>
      <c r="W119" s="94">
        <v>3291.3070486133925</v>
      </c>
      <c r="X119" s="94">
        <v>3174.0320353967122</v>
      </c>
      <c r="Y119" s="94">
        <v>1688.2713676294534</v>
      </c>
      <c r="Z119" s="94">
        <v>36096.130790190735</v>
      </c>
      <c r="AA119" s="94">
        <v>3802.7250700000004</v>
      </c>
      <c r="AB119" s="94">
        <v>2230.9339447969664</v>
      </c>
      <c r="AC119" s="95" t="s">
        <v>94</v>
      </c>
      <c r="AD119" s="94">
        <v>26.8728628063431</v>
      </c>
      <c r="AE119" s="94">
        <v>2.9882991340087695</v>
      </c>
      <c r="AF119" s="95" t="s">
        <v>94</v>
      </c>
      <c r="AG119" s="97" t="s">
        <v>94</v>
      </c>
      <c r="AH119" s="95">
        <v>103.14</v>
      </c>
      <c r="AI119" s="95" t="s">
        <v>94</v>
      </c>
      <c r="AJ119" s="95" t="s">
        <v>94</v>
      </c>
      <c r="AK119" s="95" t="s">
        <v>94</v>
      </c>
      <c r="AL119" s="95" t="s">
        <v>94</v>
      </c>
      <c r="AM119" s="95" t="s">
        <v>94</v>
      </c>
      <c r="AN119" s="97" t="s">
        <v>94</v>
      </c>
      <c r="AO119" s="94">
        <v>127253.829</v>
      </c>
      <c r="AP119" s="94">
        <v>14150.8</v>
      </c>
      <c r="AQ119" s="94">
        <v>89.331981752837564</v>
      </c>
      <c r="AR119" s="94">
        <v>10.668018247162435</v>
      </c>
      <c r="AS119" s="94">
        <v>57.962696735265162</v>
      </c>
      <c r="AT119" s="95" t="s">
        <v>94</v>
      </c>
      <c r="AU119" s="97" t="s">
        <v>94</v>
      </c>
      <c r="AV119" s="94">
        <f t="shared" si="6"/>
        <v>6.7024733454548402</v>
      </c>
      <c r="AW119" s="97" t="s">
        <v>94</v>
      </c>
      <c r="AX119" s="98">
        <v>40.453000000000003</v>
      </c>
      <c r="AZ119" s="70"/>
      <c r="BA119" s="68">
        <f t="shared" si="7"/>
        <v>3802.72507</v>
      </c>
      <c r="BB119" s="123">
        <f t="shared" si="4"/>
        <v>0</v>
      </c>
    </row>
    <row r="120" spans="1:54" x14ac:dyDescent="0.3">
      <c r="A120" s="89">
        <v>2006</v>
      </c>
      <c r="B120" s="90" t="s">
        <v>16</v>
      </c>
      <c r="C120" s="91">
        <v>456.89848000000001</v>
      </c>
      <c r="D120" s="91">
        <v>564.31979999999999</v>
      </c>
      <c r="E120" s="91">
        <v>92.052399999999992</v>
      </c>
      <c r="F120" s="92" t="s">
        <v>94</v>
      </c>
      <c r="G120" s="92" t="s">
        <v>94</v>
      </c>
      <c r="H120" s="91">
        <v>1113.2706800000001</v>
      </c>
      <c r="I120" s="91">
        <v>80.356999999999999</v>
      </c>
      <c r="J120" s="91">
        <v>1193.6276800000001</v>
      </c>
      <c r="K120" s="93">
        <v>2038.3301108816333</v>
      </c>
      <c r="L120" s="94">
        <v>836.55300200670854</v>
      </c>
      <c r="M120" s="94">
        <v>1033.2348288438723</v>
      </c>
      <c r="N120" s="94">
        <v>147.12872229790099</v>
      </c>
      <c r="O120" s="94">
        <v>2185.4588331795344</v>
      </c>
      <c r="P120" s="94">
        <v>46.274714630402293</v>
      </c>
      <c r="Q120" s="94">
        <v>1173.2366800000002</v>
      </c>
      <c r="R120" s="94">
        <v>212.57387000000003</v>
      </c>
      <c r="S120" s="95">
        <v>0</v>
      </c>
      <c r="T120" s="95" t="s">
        <v>94</v>
      </c>
      <c r="U120" s="95" t="s">
        <v>94</v>
      </c>
      <c r="V120" s="96">
        <v>1385.8105500000001</v>
      </c>
      <c r="W120" s="94">
        <v>2950.1399698559221</v>
      </c>
      <c r="X120" s="94">
        <v>3035.1250151984341</v>
      </c>
      <c r="Y120" s="94">
        <v>1504.6388352125937</v>
      </c>
      <c r="Z120" s="94">
        <v>0</v>
      </c>
      <c r="AA120" s="94">
        <v>2579.4382300000002</v>
      </c>
      <c r="AB120" s="94">
        <v>2539.0370721086083</v>
      </c>
      <c r="AC120" s="95" t="s">
        <v>94</v>
      </c>
      <c r="AD120" s="94">
        <v>23.964456408636519</v>
      </c>
      <c r="AE120" s="94">
        <v>3.8464226599937286</v>
      </c>
      <c r="AF120" s="95" t="s">
        <v>94</v>
      </c>
      <c r="AG120" s="97" t="s">
        <v>94</v>
      </c>
      <c r="AH120" s="95">
        <v>16.14</v>
      </c>
      <c r="AI120" s="95" t="s">
        <v>94</v>
      </c>
      <c r="AJ120" s="95" t="s">
        <v>94</v>
      </c>
      <c r="AK120" s="95" t="s">
        <v>94</v>
      </c>
      <c r="AL120" s="95" t="s">
        <v>94</v>
      </c>
      <c r="AM120" s="95" t="s">
        <v>94</v>
      </c>
      <c r="AN120" s="97" t="s">
        <v>94</v>
      </c>
      <c r="AO120" s="94">
        <v>67060.706999999995</v>
      </c>
      <c r="AP120" s="94">
        <v>10763.6</v>
      </c>
      <c r="AQ120" s="94">
        <v>93.267833735223036</v>
      </c>
      <c r="AR120" s="94">
        <v>6.7321662647769687</v>
      </c>
      <c r="AS120" s="94">
        <v>53.725285369597707</v>
      </c>
      <c r="AT120" s="95" t="s">
        <v>94</v>
      </c>
      <c r="AU120" s="97" t="s">
        <v>94</v>
      </c>
      <c r="AV120" s="94">
        <f t="shared" si="6"/>
        <v>11.509075158285299</v>
      </c>
      <c r="AW120" s="97" t="s">
        <v>94</v>
      </c>
      <c r="AX120" s="98">
        <v>33.726199999999999</v>
      </c>
      <c r="AZ120" s="70"/>
      <c r="BA120" s="68">
        <f t="shared" si="7"/>
        <v>2579.4382300000002</v>
      </c>
      <c r="BB120" s="123">
        <f t="shared" si="4"/>
        <v>0</v>
      </c>
    </row>
    <row r="121" spans="1:54" x14ac:dyDescent="0.3">
      <c r="A121" s="89">
        <v>2006</v>
      </c>
      <c r="B121" s="90" t="s">
        <v>17</v>
      </c>
      <c r="C121" s="91">
        <v>969.80786000000001</v>
      </c>
      <c r="D121" s="91">
        <v>1157.2164000000002</v>
      </c>
      <c r="E121" s="92">
        <v>0</v>
      </c>
      <c r="F121" s="92" t="s">
        <v>94</v>
      </c>
      <c r="G121" s="92" t="s">
        <v>94</v>
      </c>
      <c r="H121" s="91">
        <v>2127.0242600000001</v>
      </c>
      <c r="I121" s="91">
        <v>177.42830000000004</v>
      </c>
      <c r="J121" s="91">
        <v>2304.4525600000002</v>
      </c>
      <c r="K121" s="93">
        <v>1581.2449243880646</v>
      </c>
      <c r="L121" s="94">
        <v>720.96204312058512</v>
      </c>
      <c r="M121" s="94">
        <v>860.28288126747941</v>
      </c>
      <c r="N121" s="94">
        <v>131.90145692922323</v>
      </c>
      <c r="O121" s="94">
        <v>1713.1463813172873</v>
      </c>
      <c r="P121" s="94">
        <v>19.207363190280599</v>
      </c>
      <c r="Q121" s="94">
        <v>8827.8959699999996</v>
      </c>
      <c r="R121" s="94">
        <v>541.23390000000006</v>
      </c>
      <c r="S121" s="94">
        <v>324.17352</v>
      </c>
      <c r="T121" s="95" t="s">
        <v>94</v>
      </c>
      <c r="U121" s="95" t="s">
        <v>94</v>
      </c>
      <c r="V121" s="96">
        <v>9693.3033899999991</v>
      </c>
      <c r="W121" s="94">
        <v>3163.9432701478418</v>
      </c>
      <c r="X121" s="94">
        <v>2772.958364927882</v>
      </c>
      <c r="Y121" s="94">
        <v>2632.396585686146</v>
      </c>
      <c r="Z121" s="94">
        <v>888146.63013698638</v>
      </c>
      <c r="AA121" s="94">
        <v>11997.755949999999</v>
      </c>
      <c r="AB121" s="94">
        <v>2721.2978550347525</v>
      </c>
      <c r="AC121" s="95" t="s">
        <v>94</v>
      </c>
      <c r="AD121" s="94">
        <v>29.940048686633759</v>
      </c>
      <c r="AE121" s="94">
        <v>1.6333604762397713</v>
      </c>
      <c r="AF121" s="95" t="s">
        <v>94</v>
      </c>
      <c r="AG121" s="97" t="s">
        <v>94</v>
      </c>
      <c r="AH121" s="95">
        <v>2837.87</v>
      </c>
      <c r="AI121" s="95" t="s">
        <v>94</v>
      </c>
      <c r="AJ121" s="95" t="s">
        <v>94</v>
      </c>
      <c r="AK121" s="95" t="s">
        <v>94</v>
      </c>
      <c r="AL121" s="95" t="s">
        <v>94</v>
      </c>
      <c r="AM121" s="95" t="s">
        <v>94</v>
      </c>
      <c r="AN121" s="97" t="s">
        <v>94</v>
      </c>
      <c r="AO121" s="94">
        <v>734544.28</v>
      </c>
      <c r="AP121" s="94">
        <v>40072.6</v>
      </c>
      <c r="AQ121" s="94">
        <v>92.300631261422012</v>
      </c>
      <c r="AR121" s="94">
        <v>7.6993687385779825</v>
      </c>
      <c r="AS121" s="94">
        <v>80.792636809719411</v>
      </c>
      <c r="AT121" s="95" t="s">
        <v>94</v>
      </c>
      <c r="AU121" s="97" t="s">
        <v>94</v>
      </c>
      <c r="AV121" s="94">
        <f t="shared" si="6"/>
        <v>7.6741709004328751</v>
      </c>
      <c r="AW121" s="97" t="s">
        <v>94</v>
      </c>
      <c r="AX121" s="98">
        <v>80.682000000000002</v>
      </c>
      <c r="AZ121" s="70"/>
      <c r="BA121" s="68">
        <f t="shared" si="7"/>
        <v>11997.755949999999</v>
      </c>
      <c r="BB121" s="123">
        <f t="shared" si="4"/>
        <v>0</v>
      </c>
    </row>
    <row r="122" spans="1:54" x14ac:dyDescent="0.3">
      <c r="A122" s="89">
        <v>2006</v>
      </c>
      <c r="B122" s="90" t="s">
        <v>18</v>
      </c>
      <c r="C122" s="91">
        <v>1839.7886599999999</v>
      </c>
      <c r="D122" s="91">
        <v>1793.6725100000003</v>
      </c>
      <c r="E122" s="91">
        <v>689.89390000000003</v>
      </c>
      <c r="F122" s="92" t="s">
        <v>94</v>
      </c>
      <c r="G122" s="92" t="s">
        <v>94</v>
      </c>
      <c r="H122" s="91">
        <v>4323.3550700000005</v>
      </c>
      <c r="I122" s="91">
        <v>135.69487000000001</v>
      </c>
      <c r="J122" s="91">
        <v>4459.0499400000008</v>
      </c>
      <c r="K122" s="93">
        <v>1485.5261811505886</v>
      </c>
      <c r="L122" s="94">
        <v>632.16048137678376</v>
      </c>
      <c r="M122" s="94">
        <v>616.31474419127267</v>
      </c>
      <c r="N122" s="94">
        <v>46.625428346514589</v>
      </c>
      <c r="O122" s="94">
        <v>1532.1516850901912</v>
      </c>
      <c r="P122" s="94">
        <v>68.23053149392797</v>
      </c>
      <c r="Q122" s="94">
        <v>1400.3863200000001</v>
      </c>
      <c r="R122" s="94">
        <v>462.11195000000004</v>
      </c>
      <c r="S122" s="94">
        <v>213.7225</v>
      </c>
      <c r="T122" s="95" t="s">
        <v>94</v>
      </c>
      <c r="U122" s="95" t="s">
        <v>94</v>
      </c>
      <c r="V122" s="96">
        <v>2076.2207699999999</v>
      </c>
      <c r="W122" s="94">
        <v>2461.6542905415422</v>
      </c>
      <c r="X122" s="94">
        <v>2067.4974532505385</v>
      </c>
      <c r="Y122" s="94">
        <v>1432.7719902024619</v>
      </c>
      <c r="Z122" s="94">
        <v>7996.5016649829759</v>
      </c>
      <c r="AA122" s="94">
        <v>6535.2707100000007</v>
      </c>
      <c r="AB122" s="94">
        <v>1741.0006409600658</v>
      </c>
      <c r="AC122" s="95" t="s">
        <v>94</v>
      </c>
      <c r="AD122" s="94">
        <v>16.859254173363226</v>
      </c>
      <c r="AE122" s="94">
        <v>3.8301587428663249</v>
      </c>
      <c r="AF122" s="95" t="s">
        <v>94</v>
      </c>
      <c r="AG122" s="97" t="s">
        <v>94</v>
      </c>
      <c r="AH122" s="95">
        <v>31.34</v>
      </c>
      <c r="AI122" s="95" t="s">
        <v>94</v>
      </c>
      <c r="AJ122" s="95" t="s">
        <v>94</v>
      </c>
      <c r="AK122" s="95" t="s">
        <v>94</v>
      </c>
      <c r="AL122" s="95" t="s">
        <v>94</v>
      </c>
      <c r="AM122" s="95" t="s">
        <v>94</v>
      </c>
      <c r="AN122" s="97" t="s">
        <v>94</v>
      </c>
      <c r="AO122" s="94">
        <v>170626.628</v>
      </c>
      <c r="AP122" s="94">
        <v>38763.699999999997</v>
      </c>
      <c r="AQ122" s="94">
        <v>96.956865883408341</v>
      </c>
      <c r="AR122" s="94">
        <v>3.0431341165916606</v>
      </c>
      <c r="AS122" s="94">
        <v>31.769468506072023</v>
      </c>
      <c r="AT122" s="95" t="s">
        <v>94</v>
      </c>
      <c r="AU122" s="97" t="s">
        <v>94</v>
      </c>
      <c r="AV122" s="94">
        <f t="shared" si="6"/>
        <v>10.376309491417812</v>
      </c>
      <c r="AW122" s="97" t="s">
        <v>94</v>
      </c>
      <c r="AX122" s="98">
        <v>62.476849999999999</v>
      </c>
      <c r="AZ122" s="70"/>
      <c r="BA122" s="68">
        <f t="shared" si="7"/>
        <v>6535.2707100000007</v>
      </c>
      <c r="BB122" s="123">
        <f t="shared" si="4"/>
        <v>0</v>
      </c>
    </row>
    <row r="123" spans="1:54" x14ac:dyDescent="0.3">
      <c r="A123" s="89">
        <v>2006</v>
      </c>
      <c r="B123" s="90" t="s">
        <v>19</v>
      </c>
      <c r="C123" s="91">
        <v>1518.0952500000001</v>
      </c>
      <c r="D123" s="91">
        <v>1781.4132000000002</v>
      </c>
      <c r="E123" s="91">
        <v>470.40729999999996</v>
      </c>
      <c r="F123" s="92" t="s">
        <v>94</v>
      </c>
      <c r="G123" s="92" t="s">
        <v>94</v>
      </c>
      <c r="H123" s="91">
        <v>3769.9157500000001</v>
      </c>
      <c r="I123" s="91">
        <v>397.07681999999994</v>
      </c>
      <c r="J123" s="91">
        <v>4166.9925700000003</v>
      </c>
      <c r="K123" s="93">
        <v>942.29142150712005</v>
      </c>
      <c r="L123" s="94">
        <v>379.44830228784468</v>
      </c>
      <c r="M123" s="94">
        <v>445.26469232622713</v>
      </c>
      <c r="N123" s="94">
        <v>99.249454358582625</v>
      </c>
      <c r="O123" s="94">
        <v>1041.5408708666976</v>
      </c>
      <c r="P123" s="94">
        <v>46.528505218098537</v>
      </c>
      <c r="Q123" s="94">
        <v>4199.4421900000007</v>
      </c>
      <c r="R123" s="94">
        <v>464.28040000000004</v>
      </c>
      <c r="S123" s="94">
        <v>125.06914999999999</v>
      </c>
      <c r="T123" s="95" t="s">
        <v>94</v>
      </c>
      <c r="U123" s="95" t="s">
        <v>94</v>
      </c>
      <c r="V123" s="96">
        <v>4788.7917400000006</v>
      </c>
      <c r="W123" s="94">
        <v>3011.8868980681332</v>
      </c>
      <c r="X123" s="94">
        <v>2769.9234674022455</v>
      </c>
      <c r="Y123" s="94">
        <v>1540.3514126842992</v>
      </c>
      <c r="Z123" s="94">
        <v>8580.4850439077927</v>
      </c>
      <c r="AA123" s="94">
        <v>8955.7843100000009</v>
      </c>
      <c r="AB123" s="94">
        <v>1601.8903172377281</v>
      </c>
      <c r="AC123" s="95" t="s">
        <v>94</v>
      </c>
      <c r="AD123" s="94">
        <v>25.29518151339779</v>
      </c>
      <c r="AE123" s="94">
        <v>2.756022299945537</v>
      </c>
      <c r="AF123" s="95" t="s">
        <v>94</v>
      </c>
      <c r="AG123" s="97" t="s">
        <v>94</v>
      </c>
      <c r="AH123" s="95">
        <v>554.11</v>
      </c>
      <c r="AI123" s="95" t="s">
        <v>94</v>
      </c>
      <c r="AJ123" s="95" t="s">
        <v>94</v>
      </c>
      <c r="AK123" s="95" t="s">
        <v>94</v>
      </c>
      <c r="AL123" s="95" t="s">
        <v>94</v>
      </c>
      <c r="AM123" s="95" t="s">
        <v>94</v>
      </c>
      <c r="AN123" s="97" t="s">
        <v>94</v>
      </c>
      <c r="AO123" s="94">
        <v>324953.26</v>
      </c>
      <c r="AP123" s="94">
        <v>35405.1</v>
      </c>
      <c r="AQ123" s="94">
        <v>90.470901655579382</v>
      </c>
      <c r="AR123" s="94">
        <v>9.5290983444206123</v>
      </c>
      <c r="AS123" s="94">
        <v>53.471494781901463</v>
      </c>
      <c r="AT123" s="95" t="s">
        <v>94</v>
      </c>
      <c r="AU123" s="97" t="s">
        <v>94</v>
      </c>
      <c r="AV123" s="94">
        <f t="shared" si="6"/>
        <v>7.6128255246812992</v>
      </c>
      <c r="AW123" s="97" t="s">
        <v>94</v>
      </c>
      <c r="AX123" s="98">
        <v>160.96067000000002</v>
      </c>
      <c r="AZ123" s="70"/>
      <c r="BA123" s="68">
        <f t="shared" si="7"/>
        <v>8955.7843100000009</v>
      </c>
      <c r="BB123" s="123">
        <f t="shared" si="4"/>
        <v>0</v>
      </c>
    </row>
    <row r="124" spans="1:54" x14ac:dyDescent="0.3">
      <c r="A124" s="89">
        <v>2006</v>
      </c>
      <c r="B124" s="90" t="s">
        <v>20</v>
      </c>
      <c r="C124" s="91">
        <v>331.40578000000005</v>
      </c>
      <c r="D124" s="91">
        <v>806.98520999999994</v>
      </c>
      <c r="E124" s="92">
        <v>0</v>
      </c>
      <c r="F124" s="92" t="s">
        <v>94</v>
      </c>
      <c r="G124" s="92" t="s">
        <v>94</v>
      </c>
      <c r="H124" s="91">
        <v>1138.3909899999999</v>
      </c>
      <c r="I124" s="91">
        <v>75.021799999999985</v>
      </c>
      <c r="J124" s="91">
        <v>1213.4127899999999</v>
      </c>
      <c r="K124" s="93">
        <v>1356.611435714771</v>
      </c>
      <c r="L124" s="94">
        <v>394.93361679713712</v>
      </c>
      <c r="M124" s="94">
        <v>961.67781891763377</v>
      </c>
      <c r="N124" s="94">
        <v>89.40287888953371</v>
      </c>
      <c r="O124" s="94">
        <v>1446.0143026873845</v>
      </c>
      <c r="P124" s="94">
        <v>37.853693199512186</v>
      </c>
      <c r="Q124" s="94">
        <v>1767.4644900000001</v>
      </c>
      <c r="R124" s="94">
        <v>162.19912000000002</v>
      </c>
      <c r="S124" s="94">
        <v>62.457029999999996</v>
      </c>
      <c r="T124" s="95" t="s">
        <v>94</v>
      </c>
      <c r="U124" s="95" t="s">
        <v>94</v>
      </c>
      <c r="V124" s="96">
        <v>1992.1206400000001</v>
      </c>
      <c r="W124" s="94">
        <v>2269.7082257129155</v>
      </c>
      <c r="X124" s="94">
        <v>1740.6017826877796</v>
      </c>
      <c r="Y124" s="94">
        <v>1454.3093338115307</v>
      </c>
      <c r="Z124" s="94">
        <v>19973.466581387911</v>
      </c>
      <c r="AA124" s="94">
        <v>3205.53343</v>
      </c>
      <c r="AB124" s="94">
        <v>1867.1103281490084</v>
      </c>
      <c r="AC124" s="95" t="s">
        <v>94</v>
      </c>
      <c r="AD124" s="94">
        <v>18.401349188581008</v>
      </c>
      <c r="AE124" s="94">
        <v>1.7003728883364648</v>
      </c>
      <c r="AF124" s="95" t="s">
        <v>94</v>
      </c>
      <c r="AG124" s="97" t="s">
        <v>94</v>
      </c>
      <c r="AH124" s="95">
        <v>247.74</v>
      </c>
      <c r="AI124" s="95" t="s">
        <v>94</v>
      </c>
      <c r="AJ124" s="95" t="s">
        <v>94</v>
      </c>
      <c r="AK124" s="95" t="s">
        <v>94</v>
      </c>
      <c r="AL124" s="95" t="s">
        <v>94</v>
      </c>
      <c r="AM124" s="95" t="s">
        <v>94</v>
      </c>
      <c r="AN124" s="97" t="s">
        <v>94</v>
      </c>
      <c r="AO124" s="94">
        <v>188519.43900000001</v>
      </c>
      <c r="AP124" s="94">
        <v>17420.099999999999</v>
      </c>
      <c r="AQ124" s="94">
        <v>93.817289497995162</v>
      </c>
      <c r="AR124" s="94">
        <v>6.182710502004845</v>
      </c>
      <c r="AS124" s="94">
        <v>62.146306800487807</v>
      </c>
      <c r="AT124" s="95" t="s">
        <v>94</v>
      </c>
      <c r="AU124" s="97" t="s">
        <v>94</v>
      </c>
      <c r="AV124" s="94">
        <f t="shared" si="6"/>
        <v>8.9029186486389023</v>
      </c>
      <c r="AW124" s="97" t="s">
        <v>94</v>
      </c>
      <c r="AX124" s="98">
        <v>108.35714</v>
      </c>
      <c r="AZ124" s="70"/>
      <c r="BA124" s="68">
        <f t="shared" si="7"/>
        <v>3205.53343</v>
      </c>
      <c r="BB124" s="123">
        <f t="shared" si="4"/>
        <v>0</v>
      </c>
    </row>
    <row r="125" spans="1:54" x14ac:dyDescent="0.3">
      <c r="A125" s="89">
        <v>2006</v>
      </c>
      <c r="B125" s="90" t="s">
        <v>21</v>
      </c>
      <c r="C125" s="91">
        <v>678.76452000000006</v>
      </c>
      <c r="D125" s="91">
        <v>651.32756000000018</v>
      </c>
      <c r="E125" s="92">
        <v>0</v>
      </c>
      <c r="F125" s="92" t="s">
        <v>94</v>
      </c>
      <c r="G125" s="92" t="s">
        <v>94</v>
      </c>
      <c r="H125" s="91">
        <v>1330.0920800000004</v>
      </c>
      <c r="I125" s="91">
        <v>96.937360000000012</v>
      </c>
      <c r="J125" s="91">
        <v>1427.0294400000002</v>
      </c>
      <c r="K125" s="93">
        <v>2559.6217410380955</v>
      </c>
      <c r="L125" s="94">
        <v>1306.2106365126895</v>
      </c>
      <c r="M125" s="94">
        <v>1253.4111045254062</v>
      </c>
      <c r="N125" s="94">
        <v>186.54571206441338</v>
      </c>
      <c r="O125" s="94">
        <v>2746.1672221751815</v>
      </c>
      <c r="P125" s="94">
        <v>46.301708511748465</v>
      </c>
      <c r="Q125" s="94">
        <v>1463.5388999999998</v>
      </c>
      <c r="R125" s="94">
        <v>191.45495000000003</v>
      </c>
      <c r="S125" s="95">
        <v>0</v>
      </c>
      <c r="T125" s="95" t="s">
        <v>94</v>
      </c>
      <c r="U125" s="95" t="s">
        <v>94</v>
      </c>
      <c r="V125" s="96">
        <v>1654.9938499999998</v>
      </c>
      <c r="W125" s="94">
        <v>2526.7081679389307</v>
      </c>
      <c r="X125" s="94">
        <v>2190.277283080763</v>
      </c>
      <c r="Y125" s="94">
        <v>1872.2552538162902</v>
      </c>
      <c r="Z125" s="94">
        <v>0</v>
      </c>
      <c r="AA125" s="94">
        <v>3082.0232900000001</v>
      </c>
      <c r="AB125" s="94">
        <v>2623.7934982854376</v>
      </c>
      <c r="AC125" s="95" t="s">
        <v>94</v>
      </c>
      <c r="AD125" s="94">
        <v>27.896915160347213</v>
      </c>
      <c r="AE125" s="94">
        <v>2.2284514602038383</v>
      </c>
      <c r="AF125" s="95" t="s">
        <v>94</v>
      </c>
      <c r="AG125" s="97" t="s">
        <v>94</v>
      </c>
      <c r="AH125" s="95">
        <v>99.38</v>
      </c>
      <c r="AI125" s="95" t="s">
        <v>94</v>
      </c>
      <c r="AJ125" s="95" t="s">
        <v>94</v>
      </c>
      <c r="AK125" s="95" t="s">
        <v>94</v>
      </c>
      <c r="AL125" s="95" t="s">
        <v>94</v>
      </c>
      <c r="AM125" s="95" t="s">
        <v>94</v>
      </c>
      <c r="AN125" s="97" t="s">
        <v>94</v>
      </c>
      <c r="AO125" s="94">
        <v>138303.36199999999</v>
      </c>
      <c r="AP125" s="94">
        <v>11047.9</v>
      </c>
      <c r="AQ125" s="94">
        <v>93.20705254686267</v>
      </c>
      <c r="AR125" s="94">
        <v>6.7929474531373364</v>
      </c>
      <c r="AS125" s="94">
        <v>53.698291488251527</v>
      </c>
      <c r="AT125" s="95" t="s">
        <v>94</v>
      </c>
      <c r="AU125" s="97" t="s">
        <v>94</v>
      </c>
      <c r="AV125" s="94">
        <f t="shared" si="6"/>
        <v>29.072723642255994</v>
      </c>
      <c r="AW125" s="97" t="s">
        <v>94</v>
      </c>
      <c r="AX125" s="98">
        <v>88.308729999999997</v>
      </c>
      <c r="AZ125" s="70"/>
      <c r="BA125" s="68">
        <f t="shared" si="7"/>
        <v>3082.0232899999996</v>
      </c>
      <c r="BB125" s="123">
        <f t="shared" si="4"/>
        <v>0</v>
      </c>
    </row>
    <row r="126" spans="1:54" x14ac:dyDescent="0.3">
      <c r="A126" s="89">
        <v>2006</v>
      </c>
      <c r="B126" s="90" t="s">
        <v>22</v>
      </c>
      <c r="C126" s="91">
        <v>966.93935999999997</v>
      </c>
      <c r="D126" s="91">
        <v>881.82899999999995</v>
      </c>
      <c r="E126" s="91">
        <v>292.06140000000005</v>
      </c>
      <c r="F126" s="92" t="s">
        <v>94</v>
      </c>
      <c r="G126" s="92" t="s">
        <v>94</v>
      </c>
      <c r="H126" s="91">
        <v>2140.8297600000001</v>
      </c>
      <c r="I126" s="91">
        <v>177.37799999999999</v>
      </c>
      <c r="J126" s="91">
        <v>2318.2077600000002</v>
      </c>
      <c r="K126" s="93">
        <v>1500.1669585252487</v>
      </c>
      <c r="L126" s="94">
        <v>677.57395093832702</v>
      </c>
      <c r="M126" s="94">
        <v>617.93364123888182</v>
      </c>
      <c r="N126" s="94">
        <v>124.29601818002175</v>
      </c>
      <c r="O126" s="94">
        <v>1624.4629767052702</v>
      </c>
      <c r="P126" s="94">
        <v>46.713979845167522</v>
      </c>
      <c r="Q126" s="94">
        <v>2235.8522200000002</v>
      </c>
      <c r="R126" s="94">
        <v>335.43061000000006</v>
      </c>
      <c r="S126" s="94">
        <v>73.066159999999996</v>
      </c>
      <c r="T126" s="95" t="s">
        <v>94</v>
      </c>
      <c r="U126" s="95" t="s">
        <v>94</v>
      </c>
      <c r="V126" s="96">
        <v>2644.34899</v>
      </c>
      <c r="W126" s="94">
        <v>2464.8281605804445</v>
      </c>
      <c r="X126" s="94">
        <v>2085.288159051971</v>
      </c>
      <c r="Y126" s="94">
        <v>1381.9766560370472</v>
      </c>
      <c r="Z126" s="94">
        <v>12989.539555555555</v>
      </c>
      <c r="AA126" s="94">
        <v>4962.5567499999997</v>
      </c>
      <c r="AB126" s="94">
        <v>1985.1068685312257</v>
      </c>
      <c r="AC126" s="95" t="s">
        <v>94</v>
      </c>
      <c r="AD126" s="94">
        <v>21.557307029013522</v>
      </c>
      <c r="AE126" s="94">
        <v>2.5702501942789118</v>
      </c>
      <c r="AF126" s="95" t="s">
        <v>94</v>
      </c>
      <c r="AG126" s="97" t="s">
        <v>94</v>
      </c>
      <c r="AH126" s="95">
        <v>131.54</v>
      </c>
      <c r="AI126" s="95" t="s">
        <v>94</v>
      </c>
      <c r="AJ126" s="95" t="s">
        <v>94</v>
      </c>
      <c r="AK126" s="95" t="s">
        <v>94</v>
      </c>
      <c r="AL126" s="95" t="s">
        <v>94</v>
      </c>
      <c r="AM126" s="95" t="s">
        <v>94</v>
      </c>
      <c r="AN126" s="97" t="s">
        <v>94</v>
      </c>
      <c r="AO126" s="94">
        <v>193076.79699999999</v>
      </c>
      <c r="AP126" s="94">
        <v>23020.3</v>
      </c>
      <c r="AQ126" s="94">
        <v>92.348485624946747</v>
      </c>
      <c r="AR126" s="94">
        <v>7.6515143750532504</v>
      </c>
      <c r="AS126" s="94">
        <v>53.286020154832492</v>
      </c>
      <c r="AT126" s="95" t="s">
        <v>94</v>
      </c>
      <c r="AU126" s="97" t="s">
        <v>94</v>
      </c>
      <c r="AV126" s="94">
        <f t="shared" si="6"/>
        <v>10.339070944618744</v>
      </c>
      <c r="AW126" s="97" t="s">
        <v>94</v>
      </c>
      <c r="AX126" s="98">
        <v>214.18899999999999</v>
      </c>
      <c r="AZ126" s="70"/>
      <c r="BA126" s="68">
        <f t="shared" si="7"/>
        <v>4962.5567500000016</v>
      </c>
      <c r="BB126" s="123">
        <f t="shared" si="4"/>
        <v>0</v>
      </c>
    </row>
    <row r="127" spans="1:54" x14ac:dyDescent="0.3">
      <c r="A127" s="89">
        <v>2006</v>
      </c>
      <c r="B127" s="90" t="s">
        <v>23</v>
      </c>
      <c r="C127" s="91">
        <v>740.95154000000002</v>
      </c>
      <c r="D127" s="91">
        <v>931.30015000000003</v>
      </c>
      <c r="E127" s="91">
        <v>151.51129999999998</v>
      </c>
      <c r="F127" s="92" t="s">
        <v>94</v>
      </c>
      <c r="G127" s="92" t="s">
        <v>94</v>
      </c>
      <c r="H127" s="91">
        <v>1823.7629899999999</v>
      </c>
      <c r="I127" s="91">
        <v>342.38969999999995</v>
      </c>
      <c r="J127" s="91">
        <v>2166.1526899999999</v>
      </c>
      <c r="K127" s="93">
        <v>1506.5498746030751</v>
      </c>
      <c r="L127" s="94">
        <v>612.07539345556916</v>
      </c>
      <c r="M127" s="94">
        <v>769.31604155445928</v>
      </c>
      <c r="N127" s="94">
        <v>282.83672956889228</v>
      </c>
      <c r="O127" s="94">
        <v>1789.3867363426393</v>
      </c>
      <c r="P127" s="94">
        <v>34.392782894601453</v>
      </c>
      <c r="Q127" s="94">
        <v>3493.6922600000003</v>
      </c>
      <c r="R127" s="94">
        <v>561.72840999999994</v>
      </c>
      <c r="S127" s="94">
        <v>76.703509999999994</v>
      </c>
      <c r="T127" s="95" t="s">
        <v>94</v>
      </c>
      <c r="U127" s="95" t="s">
        <v>94</v>
      </c>
      <c r="V127" s="96">
        <v>4132.1241800000007</v>
      </c>
      <c r="W127" s="94">
        <v>2734.506810914404</v>
      </c>
      <c r="X127" s="94">
        <v>2611.9345119722966</v>
      </c>
      <c r="Y127" s="94">
        <v>1820.9556859439831</v>
      </c>
      <c r="Z127" s="94">
        <v>18060.633388274073</v>
      </c>
      <c r="AA127" s="94">
        <v>6298.2768700000006</v>
      </c>
      <c r="AB127" s="94">
        <v>2314.130666578485</v>
      </c>
      <c r="AC127" s="95" t="s">
        <v>94</v>
      </c>
      <c r="AD127" s="94">
        <v>19.997450008572677</v>
      </c>
      <c r="AE127" s="94">
        <v>3.0204729475761072</v>
      </c>
      <c r="AF127" s="95" t="s">
        <v>94</v>
      </c>
      <c r="AG127" s="97" t="s">
        <v>94</v>
      </c>
      <c r="AH127" s="95">
        <v>108.11</v>
      </c>
      <c r="AI127" s="95" t="s">
        <v>94</v>
      </c>
      <c r="AJ127" s="95" t="s">
        <v>94</v>
      </c>
      <c r="AK127" s="95" t="s">
        <v>94</v>
      </c>
      <c r="AL127" s="95" t="s">
        <v>94</v>
      </c>
      <c r="AM127" s="95" t="s">
        <v>94</v>
      </c>
      <c r="AN127" s="97" t="s">
        <v>94</v>
      </c>
      <c r="AO127" s="94">
        <v>208519.55900000001</v>
      </c>
      <c r="AP127" s="94">
        <v>31495.4</v>
      </c>
      <c r="AQ127" s="94">
        <v>84.193648878925515</v>
      </c>
      <c r="AR127" s="94">
        <v>15.806351121074478</v>
      </c>
      <c r="AS127" s="94">
        <v>65.607217105398547</v>
      </c>
      <c r="AT127" s="95" t="s">
        <v>94</v>
      </c>
      <c r="AU127" s="97" t="s">
        <v>94</v>
      </c>
      <c r="AV127" s="94">
        <f t="shared" si="6"/>
        <v>5.144651027406244</v>
      </c>
      <c r="AW127" s="97" t="s">
        <v>94</v>
      </c>
      <c r="AX127" s="98">
        <v>103.67861000000001</v>
      </c>
      <c r="AZ127" s="70"/>
      <c r="BA127" s="68">
        <f t="shared" si="7"/>
        <v>6298.2768700000006</v>
      </c>
      <c r="BB127" s="123">
        <f t="shared" si="4"/>
        <v>0</v>
      </c>
    </row>
    <row r="128" spans="1:54" x14ac:dyDescent="0.3">
      <c r="A128" s="89">
        <v>2006</v>
      </c>
      <c r="B128" s="90" t="s">
        <v>24</v>
      </c>
      <c r="C128" s="91">
        <v>1770.4253799999999</v>
      </c>
      <c r="D128" s="91">
        <v>1139.4719499999999</v>
      </c>
      <c r="E128" s="92">
        <v>0</v>
      </c>
      <c r="F128" s="92" t="s">
        <v>94</v>
      </c>
      <c r="G128" s="92" t="s">
        <v>94</v>
      </c>
      <c r="H128" s="91">
        <v>2909.8973299999998</v>
      </c>
      <c r="I128" s="91">
        <v>464.50867</v>
      </c>
      <c r="J128" s="91">
        <v>3374.4059999999999</v>
      </c>
      <c r="K128" s="93">
        <v>3054.1670174009696</v>
      </c>
      <c r="L128" s="94">
        <v>1858.2012315759532</v>
      </c>
      <c r="M128" s="94">
        <v>1195.9657858250164</v>
      </c>
      <c r="N128" s="94">
        <v>487.5385274197256</v>
      </c>
      <c r="O128" s="94">
        <v>3541.7059436607005</v>
      </c>
      <c r="P128" s="94">
        <v>42.581508391249628</v>
      </c>
      <c r="Q128" s="94">
        <v>4079.1348000000007</v>
      </c>
      <c r="R128" s="94">
        <v>397.1537899999999</v>
      </c>
      <c r="S128" s="94">
        <v>73.886119999999991</v>
      </c>
      <c r="T128" s="95" t="s">
        <v>94</v>
      </c>
      <c r="U128" s="95" t="s">
        <v>94</v>
      </c>
      <c r="V128" s="96">
        <v>4550.1747100000011</v>
      </c>
      <c r="W128" s="94">
        <v>2862.978522193524</v>
      </c>
      <c r="X128" s="94">
        <v>2976.4842891479761</v>
      </c>
      <c r="Y128" s="94">
        <v>1862.2548941457806</v>
      </c>
      <c r="Z128" s="94">
        <v>15319.535558780841</v>
      </c>
      <c r="AA128" s="94">
        <v>7924.5807100000011</v>
      </c>
      <c r="AB128" s="94">
        <v>3117.3633185134372</v>
      </c>
      <c r="AC128" s="95" t="s">
        <v>94</v>
      </c>
      <c r="AD128" s="94">
        <v>23.201138043096385</v>
      </c>
      <c r="AE128" s="94">
        <v>2.5139975639676746</v>
      </c>
      <c r="AF128" s="95" t="s">
        <v>94</v>
      </c>
      <c r="AG128" s="97" t="s">
        <v>94</v>
      </c>
      <c r="AH128" s="95">
        <v>469.56</v>
      </c>
      <c r="AI128" s="95" t="s">
        <v>94</v>
      </c>
      <c r="AJ128" s="95" t="s">
        <v>94</v>
      </c>
      <c r="AK128" s="95" t="s">
        <v>94</v>
      </c>
      <c r="AL128" s="95" t="s">
        <v>94</v>
      </c>
      <c r="AM128" s="95" t="s">
        <v>94</v>
      </c>
      <c r="AN128" s="97" t="s">
        <v>94</v>
      </c>
      <c r="AO128" s="94">
        <v>315218.31300000002</v>
      </c>
      <c r="AP128" s="94">
        <v>34156</v>
      </c>
      <c r="AQ128" s="94">
        <v>86.23435739504967</v>
      </c>
      <c r="AR128" s="94">
        <v>13.765642604950322</v>
      </c>
      <c r="AS128" s="94">
        <v>57.418491608750365</v>
      </c>
      <c r="AT128" s="95" t="s">
        <v>94</v>
      </c>
      <c r="AU128" s="97" t="s">
        <v>94</v>
      </c>
      <c r="AV128" s="94">
        <f t="shared" si="6"/>
        <v>26.643968799788944</v>
      </c>
      <c r="AW128" s="97" t="s">
        <v>94</v>
      </c>
      <c r="AX128" s="98">
        <v>123.53994999999999</v>
      </c>
      <c r="AZ128" s="70"/>
      <c r="BA128" s="68">
        <f t="shared" si="7"/>
        <v>7924.5807100000011</v>
      </c>
      <c r="BB128" s="123">
        <f t="shared" si="4"/>
        <v>0</v>
      </c>
    </row>
    <row r="129" spans="1:54" x14ac:dyDescent="0.3">
      <c r="A129" s="89">
        <v>2006</v>
      </c>
      <c r="B129" s="90" t="s">
        <v>25</v>
      </c>
      <c r="C129" s="91">
        <v>2121.0978</v>
      </c>
      <c r="D129" s="91">
        <v>2384.8778400000001</v>
      </c>
      <c r="E129" s="92">
        <v>0</v>
      </c>
      <c r="F129" s="92" t="s">
        <v>94</v>
      </c>
      <c r="G129" s="92" t="s">
        <v>94</v>
      </c>
      <c r="H129" s="91">
        <v>4505.9756400000006</v>
      </c>
      <c r="I129" s="91">
        <v>2163.7506699999994</v>
      </c>
      <c r="J129" s="91">
        <v>6669.72631</v>
      </c>
      <c r="K129" s="93">
        <v>3136.9747592606004</v>
      </c>
      <c r="L129" s="94">
        <v>1476.6680497463117</v>
      </c>
      <c r="M129" s="94">
        <v>1660.3067095142887</v>
      </c>
      <c r="N129" s="94">
        <v>1506.3621686874478</v>
      </c>
      <c r="O129" s="94">
        <v>4643.3370602224431</v>
      </c>
      <c r="P129" s="94">
        <v>71.805392755894644</v>
      </c>
      <c r="Q129" s="94">
        <v>1395.6579299999999</v>
      </c>
      <c r="R129" s="94">
        <v>207.49735999999999</v>
      </c>
      <c r="S129" s="94">
        <v>1015.73316</v>
      </c>
      <c r="T129" s="95" t="s">
        <v>94</v>
      </c>
      <c r="U129" s="95" t="s">
        <v>94</v>
      </c>
      <c r="V129" s="96">
        <v>2618.8884499999999</v>
      </c>
      <c r="W129" s="94">
        <v>3685.0303862622295</v>
      </c>
      <c r="X129" s="94">
        <v>2286.4532612061212</v>
      </c>
      <c r="Y129" s="94">
        <v>1389.5129611400178</v>
      </c>
      <c r="Z129" s="94">
        <v>9354.0954257876183</v>
      </c>
      <c r="AA129" s="94">
        <v>9288.6147600000004</v>
      </c>
      <c r="AB129" s="94">
        <v>4326.1393019671741</v>
      </c>
      <c r="AC129" s="95" t="s">
        <v>94</v>
      </c>
      <c r="AD129" s="94">
        <v>33.013860638694894</v>
      </c>
      <c r="AE129" s="94">
        <v>3.0272250661215709</v>
      </c>
      <c r="AF129" s="95" t="s">
        <v>94</v>
      </c>
      <c r="AG129" s="97" t="s">
        <v>94</v>
      </c>
      <c r="AH129" s="95">
        <v>57.57</v>
      </c>
      <c r="AI129" s="95" t="s">
        <v>94</v>
      </c>
      <c r="AJ129" s="95" t="s">
        <v>94</v>
      </c>
      <c r="AK129" s="95" t="s">
        <v>94</v>
      </c>
      <c r="AL129" s="95" t="s">
        <v>94</v>
      </c>
      <c r="AM129" s="95" t="s">
        <v>94</v>
      </c>
      <c r="AN129" s="97" t="s">
        <v>94</v>
      </c>
      <c r="AO129" s="94">
        <v>306835.94900000002</v>
      </c>
      <c r="AP129" s="94">
        <v>28135.5</v>
      </c>
      <c r="AQ129" s="94">
        <v>67.558628803765714</v>
      </c>
      <c r="AR129" s="94">
        <v>32.441371196234279</v>
      </c>
      <c r="AS129" s="94">
        <v>28.194607244105363</v>
      </c>
      <c r="AT129" s="95" t="s">
        <v>94</v>
      </c>
      <c r="AU129" s="97" t="s">
        <v>94</v>
      </c>
      <c r="AV129" s="94">
        <f t="shared" si="6"/>
        <v>3.7589757554311154</v>
      </c>
      <c r="AW129" s="97" t="s">
        <v>94</v>
      </c>
      <c r="AX129" s="98">
        <v>43.966529999999999</v>
      </c>
      <c r="AZ129" s="70"/>
      <c r="BA129" s="68">
        <f t="shared" si="7"/>
        <v>9288.6147599999986</v>
      </c>
      <c r="BB129" s="123">
        <f t="shared" si="4"/>
        <v>0</v>
      </c>
    </row>
    <row r="130" spans="1:54" x14ac:dyDescent="0.3">
      <c r="A130" s="89">
        <v>2006</v>
      </c>
      <c r="B130" s="90" t="s">
        <v>26</v>
      </c>
      <c r="C130" s="91">
        <v>618.62765000000002</v>
      </c>
      <c r="D130" s="91">
        <v>1382.5048999999999</v>
      </c>
      <c r="E130" s="91">
        <v>187.17010000000002</v>
      </c>
      <c r="F130" s="92" t="s">
        <v>94</v>
      </c>
      <c r="G130" s="92" t="s">
        <v>94</v>
      </c>
      <c r="H130" s="91">
        <v>2188.3026499999996</v>
      </c>
      <c r="I130" s="91">
        <v>373.37955000000005</v>
      </c>
      <c r="J130" s="91">
        <v>2561.6821999999997</v>
      </c>
      <c r="K130" s="93">
        <v>1666.3057217654305</v>
      </c>
      <c r="L130" s="94">
        <v>471.06043253994238</v>
      </c>
      <c r="M130" s="94">
        <v>1052.7226776601237</v>
      </c>
      <c r="N130" s="94">
        <v>284.31372623672593</v>
      </c>
      <c r="O130" s="94">
        <v>1950.6193337831028</v>
      </c>
      <c r="P130" s="94">
        <v>31.728255537610849</v>
      </c>
      <c r="Q130" s="94">
        <v>3766.0328</v>
      </c>
      <c r="R130" s="94">
        <v>604.53168999999991</v>
      </c>
      <c r="S130" s="94">
        <v>1141.5731800000001</v>
      </c>
      <c r="T130" s="95" t="s">
        <v>94</v>
      </c>
      <c r="U130" s="95" t="s">
        <v>94</v>
      </c>
      <c r="V130" s="96">
        <v>5512.1376700000001</v>
      </c>
      <c r="W130" s="94">
        <v>3035.1175417923923</v>
      </c>
      <c r="X130" s="94">
        <v>2082.4448552282124</v>
      </c>
      <c r="Y130" s="94">
        <v>1793.2559608915676</v>
      </c>
      <c r="Z130" s="94">
        <v>11941.266958859405</v>
      </c>
      <c r="AA130" s="94">
        <v>8073.8198699999994</v>
      </c>
      <c r="AB130" s="94">
        <v>2580.0012750104975</v>
      </c>
      <c r="AC130" s="95" t="s">
        <v>94</v>
      </c>
      <c r="AD130" s="94">
        <v>15.19898019231638</v>
      </c>
      <c r="AE130" s="94">
        <v>2.2483807517081549</v>
      </c>
      <c r="AF130" s="95" t="s">
        <v>94</v>
      </c>
      <c r="AG130" s="97" t="s">
        <v>94</v>
      </c>
      <c r="AH130" s="95">
        <v>361.63</v>
      </c>
      <c r="AI130" s="95" t="s">
        <v>94</v>
      </c>
      <c r="AJ130" s="95" t="s">
        <v>94</v>
      </c>
      <c r="AK130" s="95" t="s">
        <v>94</v>
      </c>
      <c r="AL130" s="95" t="s">
        <v>94</v>
      </c>
      <c r="AM130" s="95" t="s">
        <v>94</v>
      </c>
      <c r="AN130" s="97" t="s">
        <v>94</v>
      </c>
      <c r="AO130" s="94">
        <v>359094.86700000003</v>
      </c>
      <c r="AP130" s="94">
        <v>53120.800000000003</v>
      </c>
      <c r="AQ130" s="94">
        <v>85.424439065860696</v>
      </c>
      <c r="AR130" s="94">
        <v>14.575560934139297</v>
      </c>
      <c r="AS130" s="94">
        <v>68.271744462389165</v>
      </c>
      <c r="AT130" s="95" t="s">
        <v>94</v>
      </c>
      <c r="AU130" s="97" t="s">
        <v>94</v>
      </c>
      <c r="AV130" s="94">
        <f t="shared" si="6"/>
        <v>6.9376411365144719</v>
      </c>
      <c r="AW130" s="97" t="s">
        <v>94</v>
      </c>
      <c r="AX130" s="98">
        <v>442.30709999999999</v>
      </c>
      <c r="AZ130" s="70"/>
      <c r="BA130" s="68">
        <f t="shared" si="7"/>
        <v>8073.8198700000003</v>
      </c>
      <c r="BB130" s="123">
        <f t="shared" si="4"/>
        <v>0</v>
      </c>
    </row>
    <row r="131" spans="1:54" x14ac:dyDescent="0.3">
      <c r="A131" s="89">
        <v>2006</v>
      </c>
      <c r="B131" s="90" t="s">
        <v>27</v>
      </c>
      <c r="C131" s="91">
        <v>1248.52845</v>
      </c>
      <c r="D131" s="91">
        <v>572.55399999999997</v>
      </c>
      <c r="E131" s="92">
        <v>0</v>
      </c>
      <c r="F131" s="92" t="s">
        <v>94</v>
      </c>
      <c r="G131" s="92" t="s">
        <v>94</v>
      </c>
      <c r="H131" s="91">
        <v>1821.0824499999999</v>
      </c>
      <c r="I131" s="91">
        <v>81.698999999999998</v>
      </c>
      <c r="J131" s="91">
        <v>1902.7814499999999</v>
      </c>
      <c r="K131" s="93">
        <v>2390.8571904958208</v>
      </c>
      <c r="L131" s="94">
        <v>1639.1642356561626</v>
      </c>
      <c r="M131" s="94">
        <v>751.69295483965834</v>
      </c>
      <c r="N131" s="94">
        <v>107.26073473846178</v>
      </c>
      <c r="O131" s="94">
        <v>2498.1179252342827</v>
      </c>
      <c r="P131" s="94">
        <v>65.379025971040477</v>
      </c>
      <c r="Q131" s="94">
        <v>878.4460899999998</v>
      </c>
      <c r="R131" s="94">
        <v>129.15759</v>
      </c>
      <c r="S131" s="95">
        <v>0</v>
      </c>
      <c r="T131" s="95" t="s">
        <v>94</v>
      </c>
      <c r="U131" s="95" t="s">
        <v>94</v>
      </c>
      <c r="V131" s="96">
        <v>1007.6036799999998</v>
      </c>
      <c r="W131" s="94">
        <v>2866.924867267212</v>
      </c>
      <c r="X131" s="94">
        <v>2921.3371799135348</v>
      </c>
      <c r="Y131" s="94">
        <v>1285.086214616188</v>
      </c>
      <c r="Z131" s="94">
        <v>0</v>
      </c>
      <c r="AA131" s="94">
        <v>2910.3851299999997</v>
      </c>
      <c r="AB131" s="94">
        <v>2614.5630125123071</v>
      </c>
      <c r="AC131" s="95" t="s">
        <v>94</v>
      </c>
      <c r="AD131" s="94">
        <v>34.908842763071092</v>
      </c>
      <c r="AE131" s="94">
        <v>5.1951206350874637</v>
      </c>
      <c r="AF131" s="95" t="s">
        <v>94</v>
      </c>
      <c r="AG131" s="97" t="s">
        <v>94</v>
      </c>
      <c r="AH131" s="95">
        <v>8.4499999999999993</v>
      </c>
      <c r="AI131" s="95" t="s">
        <v>94</v>
      </c>
      <c r="AJ131" s="95" t="s">
        <v>94</v>
      </c>
      <c r="AK131" s="95" t="s">
        <v>94</v>
      </c>
      <c r="AL131" s="95" t="s">
        <v>94</v>
      </c>
      <c r="AM131" s="95" t="s">
        <v>94</v>
      </c>
      <c r="AN131" s="97" t="s">
        <v>94</v>
      </c>
      <c r="AO131" s="94">
        <v>56021.512000000002</v>
      </c>
      <c r="AP131" s="94">
        <v>8337.1</v>
      </c>
      <c r="AQ131" s="94">
        <v>95.706338213461137</v>
      </c>
      <c r="AR131" s="94">
        <v>4.2936617865388582</v>
      </c>
      <c r="AS131" s="94">
        <v>34.62097402895953</v>
      </c>
      <c r="AT131" s="95" t="s">
        <v>94</v>
      </c>
      <c r="AU131" s="97" t="s">
        <v>94</v>
      </c>
      <c r="AV131" s="94">
        <f t="shared" si="6"/>
        <v>57.577960339962942</v>
      </c>
      <c r="AW131" s="97" t="s">
        <v>94</v>
      </c>
      <c r="AX131" s="98">
        <v>55.21</v>
      </c>
      <c r="AZ131" s="70"/>
      <c r="BA131" s="68">
        <f t="shared" si="7"/>
        <v>2910.3851299999997</v>
      </c>
      <c r="BB131" s="123">
        <f t="shared" si="4"/>
        <v>0</v>
      </c>
    </row>
    <row r="132" spans="1:54" x14ac:dyDescent="0.3">
      <c r="A132" s="89">
        <v>2006</v>
      </c>
      <c r="B132" s="90" t="s">
        <v>28</v>
      </c>
      <c r="C132" s="91">
        <v>1823.7360000000001</v>
      </c>
      <c r="D132" s="91">
        <v>2463.2679399999997</v>
      </c>
      <c r="E132" s="91">
        <v>695.1896999999999</v>
      </c>
      <c r="F132" s="92" t="s">
        <v>94</v>
      </c>
      <c r="G132" s="92" t="s">
        <v>94</v>
      </c>
      <c r="H132" s="91">
        <v>4982.1936399999995</v>
      </c>
      <c r="I132" s="91">
        <v>594.66202999999996</v>
      </c>
      <c r="J132" s="91">
        <v>5576.855669999999</v>
      </c>
      <c r="K132" s="93">
        <v>1022.6527961857477</v>
      </c>
      <c r="L132" s="94">
        <v>374.34288080071707</v>
      </c>
      <c r="M132" s="94">
        <v>505.61419900887404</v>
      </c>
      <c r="N132" s="94">
        <v>122.06125086799976</v>
      </c>
      <c r="O132" s="94">
        <v>1144.7139711069733</v>
      </c>
      <c r="P132" s="94">
        <v>38.722845684581756</v>
      </c>
      <c r="Q132" s="94">
        <v>6311.5319499999996</v>
      </c>
      <c r="R132" s="94">
        <v>669.7586</v>
      </c>
      <c r="S132" s="94">
        <v>1843.8316599999998</v>
      </c>
      <c r="T132" s="95" t="s">
        <v>94</v>
      </c>
      <c r="U132" s="95" t="s">
        <v>94</v>
      </c>
      <c r="V132" s="96">
        <v>8825.1222099999995</v>
      </c>
      <c r="W132" s="94">
        <v>3421.0633835767194</v>
      </c>
      <c r="X132" s="94">
        <v>2687.30204585613</v>
      </c>
      <c r="Y132" s="94">
        <v>1544.3968916457213</v>
      </c>
      <c r="Z132" s="94">
        <v>8453.9103363532995</v>
      </c>
      <c r="AA132" s="94">
        <v>14401.977879999999</v>
      </c>
      <c r="AB132" s="94">
        <v>1932.7684716423964</v>
      </c>
      <c r="AC132" s="95" t="s">
        <v>94</v>
      </c>
      <c r="AD132" s="94">
        <v>13.122447401246642</v>
      </c>
      <c r="AE132" s="94">
        <v>2.9370926365865091</v>
      </c>
      <c r="AF132" s="95" t="s">
        <v>94</v>
      </c>
      <c r="AG132" s="97" t="s">
        <v>94</v>
      </c>
      <c r="AH132" s="95">
        <v>137.79</v>
      </c>
      <c r="AI132" s="95" t="s">
        <v>94</v>
      </c>
      <c r="AJ132" s="95" t="s">
        <v>94</v>
      </c>
      <c r="AK132" s="95" t="s">
        <v>94</v>
      </c>
      <c r="AL132" s="95" t="s">
        <v>94</v>
      </c>
      <c r="AM132" s="95" t="s">
        <v>94</v>
      </c>
      <c r="AN132" s="97" t="s">
        <v>94</v>
      </c>
      <c r="AO132" s="94">
        <v>490348.098</v>
      </c>
      <c r="AP132" s="94">
        <v>109750.7</v>
      </c>
      <c r="AQ132" s="94">
        <v>89.33696575296166</v>
      </c>
      <c r="AR132" s="94">
        <v>10.663034247038352</v>
      </c>
      <c r="AS132" s="94">
        <v>61.277154315418237</v>
      </c>
      <c r="AT132" s="95" t="s">
        <v>94</v>
      </c>
      <c r="AU132" s="97" t="s">
        <v>94</v>
      </c>
      <c r="AV132" s="94">
        <f t="shared" si="6"/>
        <v>5.7789509350478996</v>
      </c>
      <c r="AW132" s="97" t="s">
        <v>94</v>
      </c>
      <c r="AX132" s="98">
        <v>289.53260999999998</v>
      </c>
      <c r="AZ132" s="70"/>
      <c r="BA132" s="68">
        <f t="shared" si="7"/>
        <v>14401.977879999999</v>
      </c>
      <c r="BB132" s="123">
        <f t="shared" ref="BB132:BB195" si="8">AA132-BA132</f>
        <v>0</v>
      </c>
    </row>
    <row r="133" spans="1:54" x14ac:dyDescent="0.3">
      <c r="A133" s="89">
        <v>2006</v>
      </c>
      <c r="B133" s="90" t="s">
        <v>29</v>
      </c>
      <c r="C133" s="91">
        <v>467.56045</v>
      </c>
      <c r="D133" s="91">
        <v>865.05200000000002</v>
      </c>
      <c r="E133" s="91">
        <v>212.5206</v>
      </c>
      <c r="F133" s="92" t="s">
        <v>94</v>
      </c>
      <c r="G133" s="92" t="s">
        <v>94</v>
      </c>
      <c r="H133" s="91">
        <v>1545.1330500000001</v>
      </c>
      <c r="I133" s="91">
        <v>130.83099999999999</v>
      </c>
      <c r="J133" s="91">
        <v>1675.96405</v>
      </c>
      <c r="K133" s="93">
        <v>1670.2335423197492</v>
      </c>
      <c r="L133" s="94">
        <v>505.41611717652148</v>
      </c>
      <c r="M133" s="94">
        <v>935.09026051237709</v>
      </c>
      <c r="N133" s="94">
        <v>141.42362987785103</v>
      </c>
      <c r="O133" s="94">
        <v>1811.6571721976002</v>
      </c>
      <c r="P133" s="94">
        <v>34.0745542801737</v>
      </c>
      <c r="Q133" s="94">
        <v>2803.3578299999995</v>
      </c>
      <c r="R133" s="94">
        <v>358.47535999999997</v>
      </c>
      <c r="S133" s="94">
        <v>80.723590000000002</v>
      </c>
      <c r="T133" s="95" t="s">
        <v>94</v>
      </c>
      <c r="U133" s="95" t="s">
        <v>94</v>
      </c>
      <c r="V133" s="96">
        <v>3242.5567799999994</v>
      </c>
      <c r="W133" s="94">
        <v>3422.3210371166242</v>
      </c>
      <c r="X133" s="94">
        <v>3329.8030167514148</v>
      </c>
      <c r="Y133" s="94">
        <v>2528.3915926082659</v>
      </c>
      <c r="Z133" s="94">
        <v>18777.294719702255</v>
      </c>
      <c r="AA133" s="94">
        <v>4918.5208299999995</v>
      </c>
      <c r="AB133" s="94">
        <v>2626.6109946047491</v>
      </c>
      <c r="AC133" s="95" t="s">
        <v>94</v>
      </c>
      <c r="AD133" s="94">
        <v>19.437797454147383</v>
      </c>
      <c r="AE133" s="94">
        <v>3.6291707488054699</v>
      </c>
      <c r="AF133" s="95" t="s">
        <v>94</v>
      </c>
      <c r="AG133" s="97" t="s">
        <v>94</v>
      </c>
      <c r="AH133" s="95">
        <v>244.23</v>
      </c>
      <c r="AI133" s="95" t="s">
        <v>94</v>
      </c>
      <c r="AJ133" s="95" t="s">
        <v>94</v>
      </c>
      <c r="AK133" s="95" t="s">
        <v>94</v>
      </c>
      <c r="AL133" s="95" t="s">
        <v>94</v>
      </c>
      <c r="AM133" s="95" t="s">
        <v>94</v>
      </c>
      <c r="AN133" s="97" t="s">
        <v>94</v>
      </c>
      <c r="AO133" s="94">
        <v>135527.402</v>
      </c>
      <c r="AP133" s="94">
        <v>25303.9</v>
      </c>
      <c r="AQ133" s="94">
        <v>92.193686970791532</v>
      </c>
      <c r="AR133" s="94">
        <v>7.8063130292084715</v>
      </c>
      <c r="AS133" s="94">
        <v>65.925445719826286</v>
      </c>
      <c r="AT133" s="95" t="s">
        <v>94</v>
      </c>
      <c r="AU133" s="97" t="s">
        <v>94</v>
      </c>
      <c r="AV133" s="94">
        <f t="shared" si="6"/>
        <v>-0.87761122201357455</v>
      </c>
      <c r="AW133" s="97" t="s">
        <v>94</v>
      </c>
      <c r="AX133" s="98">
        <v>30.536999999999999</v>
      </c>
      <c r="AZ133" s="70"/>
      <c r="BA133" s="68">
        <f t="shared" si="7"/>
        <v>4918.5208299999995</v>
      </c>
      <c r="BB133" s="123">
        <f t="shared" si="8"/>
        <v>0</v>
      </c>
    </row>
    <row r="134" spans="1:54" ht="15" thickBot="1" x14ac:dyDescent="0.35">
      <c r="A134" s="103">
        <v>2006</v>
      </c>
      <c r="B134" s="104" t="s">
        <v>30</v>
      </c>
      <c r="C134" s="106">
        <v>318.96996999999999</v>
      </c>
      <c r="D134" s="106">
        <v>581.62337000000002</v>
      </c>
      <c r="E134" s="106">
        <v>248.88</v>
      </c>
      <c r="F134" s="107" t="s">
        <v>94</v>
      </c>
      <c r="G134" s="107" t="s">
        <v>94</v>
      </c>
      <c r="H134" s="106">
        <v>1149.47334</v>
      </c>
      <c r="I134" s="106">
        <v>104.56273999999999</v>
      </c>
      <c r="J134" s="106">
        <v>1254.0360800000001</v>
      </c>
      <c r="K134" s="108">
        <v>1245.2829170738257</v>
      </c>
      <c r="L134" s="109">
        <v>345.55638732826179</v>
      </c>
      <c r="M134" s="109">
        <v>630.10217081842825</v>
      </c>
      <c r="N134" s="109">
        <v>113.27813299648342</v>
      </c>
      <c r="O134" s="109">
        <v>1358.5611475718858</v>
      </c>
      <c r="P134" s="109">
        <v>47.427937799179325</v>
      </c>
      <c r="Q134" s="109">
        <v>1166.5481399999999</v>
      </c>
      <c r="R134" s="109">
        <v>223.50308000000001</v>
      </c>
      <c r="S134" s="111">
        <v>0</v>
      </c>
      <c r="T134" s="111" t="s">
        <v>94</v>
      </c>
      <c r="U134" s="111" t="s">
        <v>94</v>
      </c>
      <c r="V134" s="110">
        <v>1390.0512199999998</v>
      </c>
      <c r="W134" s="109">
        <v>2648.0041071125816</v>
      </c>
      <c r="X134" s="109">
        <v>2040.5828146810943</v>
      </c>
      <c r="Y134" s="109">
        <v>1693.3206051927784</v>
      </c>
      <c r="Z134" s="109">
        <v>0</v>
      </c>
      <c r="AA134" s="109">
        <v>2644.0873000000001</v>
      </c>
      <c r="AB134" s="109">
        <v>1826.0208355634129</v>
      </c>
      <c r="AC134" s="111" t="s">
        <v>94</v>
      </c>
      <c r="AD134" s="109">
        <v>18.026229206435776</v>
      </c>
      <c r="AE134" s="109">
        <v>3.2341064207026466</v>
      </c>
      <c r="AF134" s="111" t="s">
        <v>94</v>
      </c>
      <c r="AG134" s="112" t="s">
        <v>94</v>
      </c>
      <c r="AH134" s="95">
        <v>28.5</v>
      </c>
      <c r="AI134" s="111" t="s">
        <v>94</v>
      </c>
      <c r="AJ134" s="111" t="s">
        <v>94</v>
      </c>
      <c r="AK134" s="111" t="s">
        <v>94</v>
      </c>
      <c r="AL134" s="111" t="s">
        <v>94</v>
      </c>
      <c r="AM134" s="111" t="s">
        <v>94</v>
      </c>
      <c r="AN134" s="112" t="s">
        <v>94</v>
      </c>
      <c r="AO134" s="109">
        <v>81756.347999999998</v>
      </c>
      <c r="AP134" s="109">
        <v>14668</v>
      </c>
      <c r="AQ134" s="109">
        <v>91.661903380004816</v>
      </c>
      <c r="AR134" s="109">
        <v>8.3380966199951754</v>
      </c>
      <c r="AS134" s="109">
        <v>52.572062200820667</v>
      </c>
      <c r="AT134" s="111" t="s">
        <v>94</v>
      </c>
      <c r="AU134" s="112" t="s">
        <v>94</v>
      </c>
      <c r="AV134" s="109">
        <f t="shared" si="6"/>
        <v>-2.8503276137764377</v>
      </c>
      <c r="AW134" s="112" t="s">
        <v>94</v>
      </c>
      <c r="AX134" s="98">
        <v>36.045279999999998</v>
      </c>
      <c r="AZ134" s="70"/>
      <c r="BA134" s="68">
        <f t="shared" si="7"/>
        <v>2644.0872999999997</v>
      </c>
      <c r="BB134" s="123">
        <f t="shared" si="8"/>
        <v>0</v>
      </c>
    </row>
    <row r="135" spans="1:54" x14ac:dyDescent="0.3">
      <c r="A135" s="80">
        <v>2007</v>
      </c>
      <c r="B135" s="81" t="s">
        <v>205</v>
      </c>
      <c r="C135" s="82">
        <v>53144.032000000007</v>
      </c>
      <c r="D135" s="82">
        <v>43500.474224999998</v>
      </c>
      <c r="E135" s="82">
        <v>5790.113800000001</v>
      </c>
      <c r="F135" s="83">
        <v>3011.3079879999996</v>
      </c>
      <c r="G135" s="83">
        <v>1342.0081620000001</v>
      </c>
      <c r="H135" s="82">
        <v>106787.93617500001</v>
      </c>
      <c r="I135" s="82">
        <v>19334.684499999996</v>
      </c>
      <c r="J135" s="82">
        <v>126122.62067500001</v>
      </c>
      <c r="K135" s="84">
        <v>1693.4290398855724</v>
      </c>
      <c r="L135" s="85">
        <v>878.56670980420461</v>
      </c>
      <c r="M135" s="85">
        <v>719.14130479939593</v>
      </c>
      <c r="N135" s="85">
        <v>319.63721055766615</v>
      </c>
      <c r="O135" s="85">
        <v>2085.0344186368843</v>
      </c>
      <c r="P135" s="85">
        <v>41.810107478962394</v>
      </c>
      <c r="Q135" s="85">
        <v>135349.63</v>
      </c>
      <c r="R135" s="85">
        <v>29912.803600000003</v>
      </c>
      <c r="S135" s="85">
        <v>9133.8468999999986</v>
      </c>
      <c r="T135" s="86" t="s">
        <v>94</v>
      </c>
      <c r="U135" s="86">
        <v>1136.9143199999999</v>
      </c>
      <c r="V135" s="87">
        <v>175533.19482000003</v>
      </c>
      <c r="W135" s="85">
        <v>3560.6612055709202</v>
      </c>
      <c r="X135" s="85">
        <v>2782.0816514728485</v>
      </c>
      <c r="Y135" s="85">
        <v>2725.7167730866213</v>
      </c>
      <c r="Z135" s="85">
        <v>12819.452237827702</v>
      </c>
      <c r="AA135" s="85">
        <v>301655.81549500005</v>
      </c>
      <c r="AB135" s="85">
        <v>2747.6363266789808</v>
      </c>
      <c r="AC135" s="85">
        <v>44.732714949980306</v>
      </c>
      <c r="AD135" s="85">
        <v>15.782584246454077</v>
      </c>
      <c r="AE135" s="85">
        <v>2.6221647726524417</v>
      </c>
      <c r="AF135" s="86">
        <v>342686.91399999999</v>
      </c>
      <c r="AG135" s="86" t="s">
        <v>94</v>
      </c>
      <c r="AH135" s="86">
        <v>24442.24927</v>
      </c>
      <c r="AI135" s="86">
        <v>372695.86615000002</v>
      </c>
      <c r="AJ135" s="86">
        <v>3394.705648065878</v>
      </c>
      <c r="AK135" s="86">
        <v>3.2396854987716113</v>
      </c>
      <c r="AL135" s="86">
        <v>674351.68160999997</v>
      </c>
      <c r="AM135" s="86">
        <v>6142.3419747448588</v>
      </c>
      <c r="AN135" s="86">
        <v>5.8618502712936644</v>
      </c>
      <c r="AO135" s="85">
        <v>11504075.512</v>
      </c>
      <c r="AP135" s="85">
        <v>1911320.8</v>
      </c>
      <c r="AQ135" s="85">
        <v>84.669931217316901</v>
      </c>
      <c r="AR135" s="85">
        <v>15.330068782683098</v>
      </c>
      <c r="AS135" s="85">
        <v>58.189892521037613</v>
      </c>
      <c r="AT135" s="86">
        <f>AI135/AL135*100</f>
        <v>55.267285055209882</v>
      </c>
      <c r="AU135" s="86">
        <f>((AF135+AX135)/AL135)*100</f>
        <v>51.642729806582835</v>
      </c>
      <c r="AV135" s="85">
        <f t="shared" si="6"/>
        <v>11.780674462098206</v>
      </c>
      <c r="AW135" s="85">
        <f>((AI135/AI102)-1)*100</f>
        <v>8.4277536799296939</v>
      </c>
      <c r="AX135" s="88">
        <v>5566.7028799999998</v>
      </c>
      <c r="AZ135" s="70"/>
      <c r="BA135" s="68">
        <f>C135+D135+F135+I135+Q135+R135+S135+U135+E135+G135</f>
        <v>301655.81549499999</v>
      </c>
      <c r="BB135" s="123">
        <f t="shared" si="8"/>
        <v>0</v>
      </c>
    </row>
    <row r="136" spans="1:54" x14ac:dyDescent="0.3">
      <c r="A136" s="89">
        <v>2007</v>
      </c>
      <c r="B136" s="90" t="s">
        <v>0</v>
      </c>
      <c r="C136" s="91">
        <v>471.55939000000001</v>
      </c>
      <c r="D136" s="91">
        <v>622.90309999999999</v>
      </c>
      <c r="E136" s="92">
        <v>0</v>
      </c>
      <c r="F136" s="92" t="s">
        <v>94</v>
      </c>
      <c r="G136" s="92" t="s">
        <v>94</v>
      </c>
      <c r="H136" s="91">
        <v>1094.4624899999999</v>
      </c>
      <c r="I136" s="91">
        <v>159.67750000000001</v>
      </c>
      <c r="J136" s="91">
        <v>1254.1399899999999</v>
      </c>
      <c r="K136" s="93">
        <v>2366.3184055937404</v>
      </c>
      <c r="L136" s="94">
        <v>1019.5503949044036</v>
      </c>
      <c r="M136" s="94">
        <v>1346.7680106893367</v>
      </c>
      <c r="N136" s="94">
        <v>345.23595889448387</v>
      </c>
      <c r="O136" s="94">
        <v>2711.5543644882241</v>
      </c>
      <c r="P136" s="94">
        <v>39.217256954078174</v>
      </c>
      <c r="Q136" s="94">
        <v>1675.1846</v>
      </c>
      <c r="R136" s="94">
        <v>202.2722</v>
      </c>
      <c r="S136" s="94">
        <v>66.332100000000011</v>
      </c>
      <c r="T136" s="95" t="s">
        <v>94</v>
      </c>
      <c r="U136" s="95" t="s">
        <v>94</v>
      </c>
      <c r="V136" s="96">
        <v>1943.7889</v>
      </c>
      <c r="W136" s="94">
        <v>2898.9491659396135</v>
      </c>
      <c r="X136" s="94">
        <v>2347.7785454907298</v>
      </c>
      <c r="Y136" s="94">
        <v>1723.6953335378532</v>
      </c>
      <c r="Z136" s="94">
        <v>54910.678807947021</v>
      </c>
      <c r="AA136" s="94">
        <v>3197.9288900000001</v>
      </c>
      <c r="AB136" s="94">
        <v>2822.4524020504277</v>
      </c>
      <c r="AC136" s="95" t="s">
        <v>94</v>
      </c>
      <c r="AD136" s="94">
        <v>21.903022451439689</v>
      </c>
      <c r="AE136" s="94">
        <v>2.6672346301294438</v>
      </c>
      <c r="AF136" s="95" t="s">
        <v>94</v>
      </c>
      <c r="AG136" s="97" t="s">
        <v>94</v>
      </c>
      <c r="AH136" s="95">
        <v>177.06</v>
      </c>
      <c r="AI136" s="95" t="s">
        <v>94</v>
      </c>
      <c r="AJ136" s="95" t="s">
        <v>94</v>
      </c>
      <c r="AK136" s="95" t="s">
        <v>94</v>
      </c>
      <c r="AL136" s="95" t="s">
        <v>94</v>
      </c>
      <c r="AM136" s="95" t="s">
        <v>94</v>
      </c>
      <c r="AN136" s="97" t="s">
        <v>94</v>
      </c>
      <c r="AO136" s="94">
        <v>119896.79700000001</v>
      </c>
      <c r="AP136" s="94">
        <v>14600.4</v>
      </c>
      <c r="AQ136" s="94">
        <v>87.267968386846505</v>
      </c>
      <c r="AR136" s="94">
        <v>12.732031613153492</v>
      </c>
      <c r="AS136" s="94">
        <v>60.782743045921826</v>
      </c>
      <c r="AT136" s="95" t="s">
        <v>94</v>
      </c>
      <c r="AU136" s="97" t="s">
        <v>94</v>
      </c>
      <c r="AV136" s="94">
        <f t="shared" si="6"/>
        <v>9.5259764112858303</v>
      </c>
      <c r="AW136" s="97" t="s">
        <v>94</v>
      </c>
      <c r="AX136" s="98">
        <v>39.113699999999994</v>
      </c>
      <c r="AZ136" s="70"/>
      <c r="BA136" s="68">
        <f>C136+D136+I136+Q136+R136+S136+E136</f>
        <v>3197.9288900000001</v>
      </c>
      <c r="BB136" s="123">
        <f t="shared" si="8"/>
        <v>0</v>
      </c>
    </row>
    <row r="137" spans="1:54" x14ac:dyDescent="0.3">
      <c r="A137" s="89">
        <v>2007</v>
      </c>
      <c r="B137" s="90" t="s">
        <v>1</v>
      </c>
      <c r="C137" s="91">
        <v>1332.4446399999999</v>
      </c>
      <c r="D137" s="91">
        <v>931.97372499999994</v>
      </c>
      <c r="E137" s="91">
        <v>48.331099999999999</v>
      </c>
      <c r="F137" s="92" t="s">
        <v>94</v>
      </c>
      <c r="G137" s="92" t="s">
        <v>94</v>
      </c>
      <c r="H137" s="91">
        <v>2312.7494649999999</v>
      </c>
      <c r="I137" s="91">
        <v>448.89660000000003</v>
      </c>
      <c r="J137" s="91">
        <v>2761.6460649999999</v>
      </c>
      <c r="K137" s="93">
        <v>1985.0665837534782</v>
      </c>
      <c r="L137" s="94">
        <v>1143.6566604353027</v>
      </c>
      <c r="M137" s="94">
        <v>799.92663556134619</v>
      </c>
      <c r="N137" s="94">
        <v>385.29449631525551</v>
      </c>
      <c r="O137" s="94">
        <v>2370.3610843603069</v>
      </c>
      <c r="P137" s="94">
        <v>33.976563610553448</v>
      </c>
      <c r="Q137" s="94">
        <v>4919.3317999999999</v>
      </c>
      <c r="R137" s="94">
        <v>411.32929999999999</v>
      </c>
      <c r="S137" s="94">
        <v>35.783999999999999</v>
      </c>
      <c r="T137" s="95" t="s">
        <v>94</v>
      </c>
      <c r="U137" s="95" t="s">
        <v>94</v>
      </c>
      <c r="V137" s="96">
        <v>5366.4450999999999</v>
      </c>
      <c r="W137" s="94">
        <v>2859.4977164813508</v>
      </c>
      <c r="X137" s="94">
        <v>2668.1989922383914</v>
      </c>
      <c r="Y137" s="94">
        <v>2787.8604881288843</v>
      </c>
      <c r="Z137" s="94">
        <v>12984.034833091437</v>
      </c>
      <c r="AA137" s="94">
        <v>8128.0911649999998</v>
      </c>
      <c r="AB137" s="94">
        <v>2672.1469496673494</v>
      </c>
      <c r="AC137" s="95" t="s">
        <v>94</v>
      </c>
      <c r="AD137" s="94">
        <v>25.28673166125866</v>
      </c>
      <c r="AE137" s="94">
        <v>2.1445831972920404</v>
      </c>
      <c r="AF137" s="95" t="s">
        <v>94</v>
      </c>
      <c r="AG137" s="97" t="s">
        <v>94</v>
      </c>
      <c r="AH137" s="95">
        <v>545.29999999999995</v>
      </c>
      <c r="AI137" s="95" t="s">
        <v>94</v>
      </c>
      <c r="AJ137" s="95" t="s">
        <v>94</v>
      </c>
      <c r="AK137" s="95" t="s">
        <v>94</v>
      </c>
      <c r="AL137" s="95" t="s">
        <v>94</v>
      </c>
      <c r="AM137" s="95" t="s">
        <v>94</v>
      </c>
      <c r="AN137" s="97" t="s">
        <v>94</v>
      </c>
      <c r="AO137" s="94">
        <v>379005.63500000001</v>
      </c>
      <c r="AP137" s="94">
        <v>32143.7</v>
      </c>
      <c r="AQ137" s="94">
        <v>83.745324729003599</v>
      </c>
      <c r="AR137" s="94">
        <v>16.254675270996398</v>
      </c>
      <c r="AS137" s="94">
        <v>66.023436389446559</v>
      </c>
      <c r="AT137" s="95" t="s">
        <v>94</v>
      </c>
      <c r="AU137" s="97" t="s">
        <v>94</v>
      </c>
      <c r="AV137" s="94">
        <f t="shared" si="6"/>
        <v>19.398272492954781</v>
      </c>
      <c r="AW137" s="97" t="s">
        <v>94</v>
      </c>
      <c r="AX137" s="98">
        <v>28.239900000000002</v>
      </c>
      <c r="AZ137" s="70"/>
      <c r="BA137" s="68">
        <f t="shared" ref="BA137:BA167" si="9">C137+D137+I137+Q137+R137+S137+E137</f>
        <v>8128.0911649999998</v>
      </c>
      <c r="BB137" s="123">
        <f t="shared" si="8"/>
        <v>0</v>
      </c>
    </row>
    <row r="138" spans="1:54" x14ac:dyDescent="0.3">
      <c r="A138" s="89">
        <v>2007</v>
      </c>
      <c r="B138" s="90" t="s">
        <v>2</v>
      </c>
      <c r="C138" s="91">
        <v>261.34296000000001</v>
      </c>
      <c r="D138" s="91">
        <v>423.3827</v>
      </c>
      <c r="E138" s="92">
        <v>0</v>
      </c>
      <c r="F138" s="92" t="s">
        <v>94</v>
      </c>
      <c r="G138" s="92" t="s">
        <v>94</v>
      </c>
      <c r="H138" s="91">
        <v>684.72566000000006</v>
      </c>
      <c r="I138" s="91">
        <v>116.62400000000001</v>
      </c>
      <c r="J138" s="91">
        <v>801.34966000000009</v>
      </c>
      <c r="K138" s="93">
        <v>3390.7381400415966</v>
      </c>
      <c r="L138" s="94">
        <v>1294.1614340893334</v>
      </c>
      <c r="M138" s="94">
        <v>2096.5767059522632</v>
      </c>
      <c r="N138" s="94">
        <v>577.51807467564629</v>
      </c>
      <c r="O138" s="94">
        <v>3968.256214717243</v>
      </c>
      <c r="P138" s="94">
        <v>34.397465646367046</v>
      </c>
      <c r="Q138" s="94">
        <v>1244.1561000000002</v>
      </c>
      <c r="R138" s="94">
        <v>284.17070000000001</v>
      </c>
      <c r="S138" s="95">
        <v>0</v>
      </c>
      <c r="T138" s="95" t="s">
        <v>94</v>
      </c>
      <c r="U138" s="95" t="s">
        <v>94</v>
      </c>
      <c r="V138" s="96">
        <v>1528.3268000000003</v>
      </c>
      <c r="W138" s="94">
        <v>3993.5479319256128</v>
      </c>
      <c r="X138" s="94">
        <v>3546.8172449477029</v>
      </c>
      <c r="Y138" s="94">
        <v>2664.7665041260316</v>
      </c>
      <c r="Z138" s="94">
        <v>0</v>
      </c>
      <c r="AA138" s="94">
        <v>2329.6764600000006</v>
      </c>
      <c r="AB138" s="94">
        <v>3984.81192667612</v>
      </c>
      <c r="AC138" s="95" t="s">
        <v>94</v>
      </c>
      <c r="AD138" s="94">
        <v>20.693887438042957</v>
      </c>
      <c r="AE138" s="94">
        <v>2.7647293819768755</v>
      </c>
      <c r="AF138" s="95" t="s">
        <v>94</v>
      </c>
      <c r="AG138" s="97" t="s">
        <v>94</v>
      </c>
      <c r="AH138" s="95">
        <v>55.05</v>
      </c>
      <c r="AI138" s="95" t="s">
        <v>94</v>
      </c>
      <c r="AJ138" s="95" t="s">
        <v>94</v>
      </c>
      <c r="AK138" s="95" t="s">
        <v>94</v>
      </c>
      <c r="AL138" s="95" t="s">
        <v>94</v>
      </c>
      <c r="AM138" s="95" t="s">
        <v>94</v>
      </c>
      <c r="AN138" s="97" t="s">
        <v>94</v>
      </c>
      <c r="AO138" s="94">
        <v>84264.176999999996</v>
      </c>
      <c r="AP138" s="94">
        <v>11257.8</v>
      </c>
      <c r="AQ138" s="94">
        <v>85.446552757007467</v>
      </c>
      <c r="AR138" s="94">
        <v>14.553447242992529</v>
      </c>
      <c r="AS138" s="94">
        <v>65.602534353632947</v>
      </c>
      <c r="AT138" s="95" t="s">
        <v>94</v>
      </c>
      <c r="AU138" s="97" t="s">
        <v>94</v>
      </c>
      <c r="AV138" s="94">
        <f t="shared" si="6"/>
        <v>4.5162817864413896</v>
      </c>
      <c r="AW138" s="97" t="s">
        <v>94</v>
      </c>
      <c r="AX138" s="98">
        <v>40.059899999999999</v>
      </c>
      <c r="AZ138" s="70"/>
      <c r="BA138" s="68">
        <f t="shared" si="9"/>
        <v>2329.6764600000001</v>
      </c>
      <c r="BB138" s="123">
        <f t="shared" si="8"/>
        <v>0</v>
      </c>
    </row>
    <row r="139" spans="1:54" x14ac:dyDescent="0.3">
      <c r="A139" s="89">
        <v>2007</v>
      </c>
      <c r="B139" s="90" t="s">
        <v>3</v>
      </c>
      <c r="C139" s="91">
        <v>459.26708000000002</v>
      </c>
      <c r="D139" s="91">
        <v>723.29009999999994</v>
      </c>
      <c r="E139" s="91">
        <v>71.234100000000012</v>
      </c>
      <c r="F139" s="92" t="s">
        <v>94</v>
      </c>
      <c r="G139" s="92" t="s">
        <v>94</v>
      </c>
      <c r="H139" s="91">
        <v>1253.7912799999999</v>
      </c>
      <c r="I139" s="91">
        <v>547.54499999999996</v>
      </c>
      <c r="J139" s="91">
        <v>1801.33628</v>
      </c>
      <c r="K139" s="93">
        <v>2883.6775539399569</v>
      </c>
      <c r="L139" s="94">
        <v>1056.298756408281</v>
      </c>
      <c r="M139" s="94">
        <v>1663.5427759211939</v>
      </c>
      <c r="N139" s="94">
        <v>1259.3349877756796</v>
      </c>
      <c r="O139" s="94">
        <v>4143.0125417156369</v>
      </c>
      <c r="P139" s="94">
        <v>53.513873955152476</v>
      </c>
      <c r="Q139" s="94">
        <v>1002.6115</v>
      </c>
      <c r="R139" s="94">
        <v>174.91740000000001</v>
      </c>
      <c r="S139" s="94">
        <v>387.24559999999997</v>
      </c>
      <c r="T139" s="95" t="s">
        <v>94</v>
      </c>
      <c r="U139" s="95" t="s">
        <v>94</v>
      </c>
      <c r="V139" s="96">
        <v>1564.7745</v>
      </c>
      <c r="W139" s="94">
        <v>4338.6296272677118</v>
      </c>
      <c r="X139" s="94">
        <v>2549.0209288845044</v>
      </c>
      <c r="Y139" s="94">
        <v>2009.2053573479755</v>
      </c>
      <c r="Z139" s="94">
        <v>14838.133190282779</v>
      </c>
      <c r="AA139" s="94">
        <v>3366.11078</v>
      </c>
      <c r="AB139" s="94">
        <v>4231.7063046074554</v>
      </c>
      <c r="AC139" s="95" t="s">
        <v>94</v>
      </c>
      <c r="AD139" s="94">
        <v>9.3563373618554184</v>
      </c>
      <c r="AE139" s="94">
        <v>0.51228340684386187</v>
      </c>
      <c r="AF139" s="95" t="s">
        <v>94</v>
      </c>
      <c r="AG139" s="97" t="s">
        <v>94</v>
      </c>
      <c r="AH139" s="95">
        <v>28.3</v>
      </c>
      <c r="AI139" s="95" t="s">
        <v>94</v>
      </c>
      <c r="AJ139" s="95" t="s">
        <v>94</v>
      </c>
      <c r="AK139" s="95" t="s">
        <v>94</v>
      </c>
      <c r="AL139" s="95" t="s">
        <v>94</v>
      </c>
      <c r="AM139" s="95" t="s">
        <v>94</v>
      </c>
      <c r="AN139" s="97" t="s">
        <v>94</v>
      </c>
      <c r="AO139" s="94">
        <v>657079.799</v>
      </c>
      <c r="AP139" s="94">
        <v>35976.800000000003</v>
      </c>
      <c r="AQ139" s="94">
        <v>69.603399094365642</v>
      </c>
      <c r="AR139" s="94">
        <v>30.39660090563434</v>
      </c>
      <c r="AS139" s="94">
        <v>46.486126044847524</v>
      </c>
      <c r="AT139" s="95" t="s">
        <v>94</v>
      </c>
      <c r="AU139" s="97" t="s">
        <v>94</v>
      </c>
      <c r="AV139" s="94">
        <f t="shared" si="6"/>
        <v>10.576733327120525</v>
      </c>
      <c r="AW139" s="97" t="s">
        <v>94</v>
      </c>
      <c r="AX139" s="98">
        <v>16.610799999999998</v>
      </c>
      <c r="AZ139" s="70"/>
      <c r="BA139" s="68">
        <f t="shared" si="9"/>
        <v>3366.1107799999995</v>
      </c>
      <c r="BB139" s="123">
        <f t="shared" si="8"/>
        <v>0</v>
      </c>
    </row>
    <row r="140" spans="1:54" x14ac:dyDescent="0.3">
      <c r="A140" s="89">
        <v>2007</v>
      </c>
      <c r="B140" s="90" t="s">
        <v>4</v>
      </c>
      <c r="C140" s="91">
        <v>384.79967999999997</v>
      </c>
      <c r="D140" s="91">
        <v>788.15449999999998</v>
      </c>
      <c r="E140" s="91">
        <v>169.21889999999999</v>
      </c>
      <c r="F140" s="92" t="s">
        <v>94</v>
      </c>
      <c r="G140" s="92" t="s">
        <v>94</v>
      </c>
      <c r="H140" s="91">
        <v>1342.17308</v>
      </c>
      <c r="I140" s="91">
        <v>96.591399999999993</v>
      </c>
      <c r="J140" s="91">
        <v>1438.76448</v>
      </c>
      <c r="K140" s="93">
        <v>1830.5313993849006</v>
      </c>
      <c r="L140" s="94">
        <v>524.81152185920905</v>
      </c>
      <c r="M140" s="94">
        <v>1074.9295909112607</v>
      </c>
      <c r="N140" s="94">
        <v>131.73680298411787</v>
      </c>
      <c r="O140" s="94">
        <v>1962.2682023690184</v>
      </c>
      <c r="P140" s="94">
        <v>20.202153512304815</v>
      </c>
      <c r="Q140" s="94">
        <v>5179.6200999999992</v>
      </c>
      <c r="R140" s="94">
        <v>463.93959999999993</v>
      </c>
      <c r="S140" s="94">
        <v>39.512999999999998</v>
      </c>
      <c r="T140" s="95" t="s">
        <v>94</v>
      </c>
      <c r="U140" s="95" t="s">
        <v>94</v>
      </c>
      <c r="V140" s="96">
        <v>5683.0726999999988</v>
      </c>
      <c r="W140" s="94">
        <v>2943.3711034367029</v>
      </c>
      <c r="X140" s="94">
        <v>2793.9922064555662</v>
      </c>
      <c r="Y140" s="94">
        <v>1699.5556402187729</v>
      </c>
      <c r="Z140" s="94">
        <v>22260.845070422536</v>
      </c>
      <c r="AA140" s="94">
        <v>7121.8371799999986</v>
      </c>
      <c r="AB140" s="94">
        <v>2673.3432381675948</v>
      </c>
      <c r="AC140" s="95" t="s">
        <v>94</v>
      </c>
      <c r="AD140" s="94">
        <v>24.055628409394135</v>
      </c>
      <c r="AE140" s="94">
        <v>1.9265081160946496</v>
      </c>
      <c r="AF140" s="95" t="s">
        <v>94</v>
      </c>
      <c r="AG140" s="97" t="s">
        <v>94</v>
      </c>
      <c r="AH140" s="95">
        <v>572.15</v>
      </c>
      <c r="AI140" s="95" t="s">
        <v>94</v>
      </c>
      <c r="AJ140" s="95" t="s">
        <v>94</v>
      </c>
      <c r="AK140" s="95" t="s">
        <v>94</v>
      </c>
      <c r="AL140" s="95" t="s">
        <v>94</v>
      </c>
      <c r="AM140" s="95" t="s">
        <v>94</v>
      </c>
      <c r="AN140" s="97" t="s">
        <v>94</v>
      </c>
      <c r="AO140" s="94">
        <v>369675.95</v>
      </c>
      <c r="AP140" s="94">
        <v>29605.7</v>
      </c>
      <c r="AQ140" s="94">
        <v>93.286503709071269</v>
      </c>
      <c r="AR140" s="94">
        <v>6.7134962909287275</v>
      </c>
      <c r="AS140" s="94">
        <v>79.797846487695196</v>
      </c>
      <c r="AT140" s="95" t="s">
        <v>94</v>
      </c>
      <c r="AU140" s="97" t="s">
        <v>94</v>
      </c>
      <c r="AV140" s="94">
        <f t="shared" si="6"/>
        <v>4.9970715659048537</v>
      </c>
      <c r="AW140" s="97" t="s">
        <v>94</v>
      </c>
      <c r="AX140" s="98">
        <v>124.8283</v>
      </c>
      <c r="AZ140" s="70"/>
      <c r="BA140" s="68">
        <f t="shared" si="9"/>
        <v>7121.8371799999986</v>
      </c>
      <c r="BB140" s="123">
        <f t="shared" si="8"/>
        <v>0</v>
      </c>
    </row>
    <row r="141" spans="1:54" x14ac:dyDescent="0.3">
      <c r="A141" s="89">
        <v>2007</v>
      </c>
      <c r="B141" s="90" t="s">
        <v>5</v>
      </c>
      <c r="C141" s="91">
        <v>321.85265999999996</v>
      </c>
      <c r="D141" s="91">
        <v>516.28070000000002</v>
      </c>
      <c r="E141" s="92">
        <v>0</v>
      </c>
      <c r="F141" s="92" t="s">
        <v>94</v>
      </c>
      <c r="G141" s="92" t="s">
        <v>94</v>
      </c>
      <c r="H141" s="91">
        <v>838.13336000000004</v>
      </c>
      <c r="I141" s="91">
        <v>12.0253</v>
      </c>
      <c r="J141" s="91">
        <v>850.15866000000005</v>
      </c>
      <c r="K141" s="93">
        <v>3043.1100137971098</v>
      </c>
      <c r="L141" s="94">
        <v>1168.5885556604458</v>
      </c>
      <c r="M141" s="94">
        <v>1874.521458136664</v>
      </c>
      <c r="N141" s="94">
        <v>43.661680342749257</v>
      </c>
      <c r="O141" s="94">
        <v>3086.7716941398589</v>
      </c>
      <c r="P141" s="94">
        <v>42.555091275498768</v>
      </c>
      <c r="Q141" s="94">
        <v>985.3578</v>
      </c>
      <c r="R141" s="94">
        <v>162.2672</v>
      </c>
      <c r="S141" s="95">
        <v>0</v>
      </c>
      <c r="T141" s="95" t="s">
        <v>94</v>
      </c>
      <c r="U141" s="95" t="s">
        <v>94</v>
      </c>
      <c r="V141" s="96">
        <v>1147.625</v>
      </c>
      <c r="W141" s="94">
        <v>3358.3192382200946</v>
      </c>
      <c r="X141" s="94">
        <v>3126.8791749305833</v>
      </c>
      <c r="Y141" s="94">
        <v>2297.8164207425871</v>
      </c>
      <c r="Z141" s="94">
        <v>0</v>
      </c>
      <c r="AA141" s="94">
        <v>1997.7836600000001</v>
      </c>
      <c r="AB141" s="94">
        <v>3237.1329636747223</v>
      </c>
      <c r="AC141" s="95" t="s">
        <v>94</v>
      </c>
      <c r="AD141" s="94">
        <v>13.795895725433327</v>
      </c>
      <c r="AE141" s="94">
        <v>3.3025194190738509</v>
      </c>
      <c r="AF141" s="95" t="s">
        <v>94</v>
      </c>
      <c r="AG141" s="97" t="s">
        <v>94</v>
      </c>
      <c r="AH141" s="95">
        <v>33.200000000000003</v>
      </c>
      <c r="AI141" s="95" t="s">
        <v>94</v>
      </c>
      <c r="AJ141" s="95" t="s">
        <v>94</v>
      </c>
      <c r="AK141" s="95" t="s">
        <v>94</v>
      </c>
      <c r="AL141" s="95" t="s">
        <v>94</v>
      </c>
      <c r="AM141" s="95" t="s">
        <v>94</v>
      </c>
      <c r="AN141" s="97" t="s">
        <v>94</v>
      </c>
      <c r="AO141" s="94">
        <v>60492.714999999997</v>
      </c>
      <c r="AP141" s="94">
        <v>14481</v>
      </c>
      <c r="AQ141" s="94">
        <v>98.585522848170484</v>
      </c>
      <c r="AR141" s="94">
        <v>1.4144771518295183</v>
      </c>
      <c r="AS141" s="94">
        <v>57.444908724501232</v>
      </c>
      <c r="AT141" s="95" t="s">
        <v>94</v>
      </c>
      <c r="AU141" s="97" t="s">
        <v>94</v>
      </c>
      <c r="AV141" s="94">
        <f t="shared" si="6"/>
        <v>-11.870749390303859</v>
      </c>
      <c r="AW141" s="97" t="s">
        <v>94</v>
      </c>
      <c r="AX141" s="98">
        <v>9.5582999999999991</v>
      </c>
      <c r="AZ141" s="70"/>
      <c r="BA141" s="68">
        <f t="shared" si="9"/>
        <v>1997.7836600000001</v>
      </c>
      <c r="BB141" s="123">
        <f t="shared" si="8"/>
        <v>0</v>
      </c>
    </row>
    <row r="142" spans="1:54" x14ac:dyDescent="0.3">
      <c r="A142" s="89">
        <v>2007</v>
      </c>
      <c r="B142" s="90" t="s">
        <v>6</v>
      </c>
      <c r="C142" s="91">
        <v>2895.7509</v>
      </c>
      <c r="D142" s="91">
        <v>2038.4301</v>
      </c>
      <c r="E142" s="91">
        <v>862.38909999999998</v>
      </c>
      <c r="F142" s="92" t="s">
        <v>94</v>
      </c>
      <c r="G142" s="92" t="s">
        <v>94</v>
      </c>
      <c r="H142" s="91">
        <v>5796.5701000000008</v>
      </c>
      <c r="I142" s="91">
        <v>246.66149999999999</v>
      </c>
      <c r="J142" s="91">
        <v>6043.231600000001</v>
      </c>
      <c r="K142" s="93">
        <v>1505.4207998254756</v>
      </c>
      <c r="L142" s="94">
        <v>752.05225862330917</v>
      </c>
      <c r="M142" s="94">
        <v>529.39842330731494</v>
      </c>
      <c r="N142" s="94">
        <v>64.060184938702207</v>
      </c>
      <c r="O142" s="94">
        <v>1569.4809847641777</v>
      </c>
      <c r="P142" s="94">
        <v>74.122303761944835</v>
      </c>
      <c r="Q142" s="94">
        <v>1640.3487</v>
      </c>
      <c r="R142" s="94">
        <v>402.3818</v>
      </c>
      <c r="S142" s="94">
        <v>67.092099999999988</v>
      </c>
      <c r="T142" s="95" t="s">
        <v>94</v>
      </c>
      <c r="U142" s="95" t="s">
        <v>94</v>
      </c>
      <c r="V142" s="96">
        <v>2109.8226</v>
      </c>
      <c r="W142" s="94">
        <v>2519.0437813190633</v>
      </c>
      <c r="X142" s="94">
        <v>2140.4358514644514</v>
      </c>
      <c r="Y142" s="94">
        <v>1493.8161973530339</v>
      </c>
      <c r="Z142" s="94">
        <v>7048.9703719268746</v>
      </c>
      <c r="AA142" s="94">
        <v>8153.0542000000005</v>
      </c>
      <c r="AB142" s="94">
        <v>1739.1275282027741</v>
      </c>
      <c r="AC142" s="95" t="s">
        <v>94</v>
      </c>
      <c r="AD142" s="94">
        <v>20.612516591284297</v>
      </c>
      <c r="AE142" s="94">
        <v>4.1156099403176922</v>
      </c>
      <c r="AF142" s="95" t="s">
        <v>94</v>
      </c>
      <c r="AG142" s="97" t="s">
        <v>94</v>
      </c>
      <c r="AH142" s="95">
        <v>63.2</v>
      </c>
      <c r="AI142" s="95" t="s">
        <v>94</v>
      </c>
      <c r="AJ142" s="95" t="s">
        <v>94</v>
      </c>
      <c r="AK142" s="95" t="s">
        <v>94</v>
      </c>
      <c r="AL142" s="95" t="s">
        <v>94</v>
      </c>
      <c r="AM142" s="95" t="s">
        <v>94</v>
      </c>
      <c r="AN142" s="97" t="s">
        <v>94</v>
      </c>
      <c r="AO142" s="94">
        <v>198100.75099999999</v>
      </c>
      <c r="AP142" s="94">
        <v>39553.9</v>
      </c>
      <c r="AQ142" s="94">
        <v>95.918384130768715</v>
      </c>
      <c r="AR142" s="94">
        <v>4.0816158692312889</v>
      </c>
      <c r="AS142" s="94">
        <v>25.877696238055179</v>
      </c>
      <c r="AT142" s="95" t="s">
        <v>94</v>
      </c>
      <c r="AU142" s="97" t="s">
        <v>94</v>
      </c>
      <c r="AV142" s="94">
        <f t="shared" si="6"/>
        <v>23.709514486946382</v>
      </c>
      <c r="AW142" s="97" t="s">
        <v>94</v>
      </c>
      <c r="AX142" s="98">
        <v>56.305500000000002</v>
      </c>
      <c r="AZ142" s="70"/>
      <c r="BA142" s="68">
        <f t="shared" si="9"/>
        <v>8153.0542000000014</v>
      </c>
      <c r="BB142" s="123">
        <f t="shared" si="8"/>
        <v>0</v>
      </c>
    </row>
    <row r="143" spans="1:54" x14ac:dyDescent="0.3">
      <c r="A143" s="89">
        <v>2007</v>
      </c>
      <c r="B143" s="90" t="s">
        <v>7</v>
      </c>
      <c r="C143" s="91">
        <v>987.00072999999998</v>
      </c>
      <c r="D143" s="91">
        <v>1201.366</v>
      </c>
      <c r="E143" s="91">
        <v>264.01679999999999</v>
      </c>
      <c r="F143" s="92" t="s">
        <v>94</v>
      </c>
      <c r="G143" s="92" t="s">
        <v>94</v>
      </c>
      <c r="H143" s="91">
        <v>2452.3835299999996</v>
      </c>
      <c r="I143" s="91">
        <v>1075.0350000000001</v>
      </c>
      <c r="J143" s="91">
        <v>3527.4185299999999</v>
      </c>
      <c r="K143" s="93">
        <v>1968.9462004558698</v>
      </c>
      <c r="L143" s="94">
        <v>792.43369293899548</v>
      </c>
      <c r="M143" s="94">
        <v>964.54122779762213</v>
      </c>
      <c r="N143" s="94">
        <v>863.1138044737545</v>
      </c>
      <c r="O143" s="94">
        <v>2832.060004929624</v>
      </c>
      <c r="P143" s="94">
        <v>35.224605857090211</v>
      </c>
      <c r="Q143" s="94">
        <v>5949.0369000000001</v>
      </c>
      <c r="R143" s="94">
        <v>470.01570000000004</v>
      </c>
      <c r="S143" s="94">
        <v>67.604100000000003</v>
      </c>
      <c r="T143" s="95" t="s">
        <v>94</v>
      </c>
      <c r="U143" s="95" t="s">
        <v>94</v>
      </c>
      <c r="V143" s="96">
        <v>6486.6566999999995</v>
      </c>
      <c r="W143" s="94">
        <v>3043.9310787874124</v>
      </c>
      <c r="X143" s="94">
        <v>2758.9659576599443</v>
      </c>
      <c r="Y143" s="94">
        <v>1671.9159516796858</v>
      </c>
      <c r="Z143" s="94">
        <v>14232.442105263159</v>
      </c>
      <c r="AA143" s="94">
        <v>10014.075229999999</v>
      </c>
      <c r="AB143" s="94">
        <v>2965.7766136025475</v>
      </c>
      <c r="AC143" s="95" t="s">
        <v>94</v>
      </c>
      <c r="AD143" s="94">
        <v>25.884858557138056</v>
      </c>
      <c r="AE143" s="94">
        <v>2.8797245215368186</v>
      </c>
      <c r="AF143" s="95" t="s">
        <v>94</v>
      </c>
      <c r="AG143" s="97" t="s">
        <v>94</v>
      </c>
      <c r="AH143" s="95">
        <v>818.41</v>
      </c>
      <c r="AI143" s="95" t="s">
        <v>94</v>
      </c>
      <c r="AJ143" s="95" t="s">
        <v>94</v>
      </c>
      <c r="AK143" s="95" t="s">
        <v>94</v>
      </c>
      <c r="AL143" s="95" t="s">
        <v>94</v>
      </c>
      <c r="AM143" s="95" t="s">
        <v>94</v>
      </c>
      <c r="AN143" s="97" t="s">
        <v>94</v>
      </c>
      <c r="AO143" s="94">
        <v>347744.20799999998</v>
      </c>
      <c r="AP143" s="94">
        <v>38687</v>
      </c>
      <c r="AQ143" s="94">
        <v>69.523463381023845</v>
      </c>
      <c r="AR143" s="94">
        <v>30.476536618976148</v>
      </c>
      <c r="AS143" s="94">
        <v>64.775394142909789</v>
      </c>
      <c r="AT143" s="95" t="s">
        <v>94</v>
      </c>
      <c r="AU143" s="97" t="s">
        <v>94</v>
      </c>
      <c r="AV143" s="94">
        <f t="shared" si="6"/>
        <v>14.845008404202575</v>
      </c>
      <c r="AW143" s="97" t="s">
        <v>94</v>
      </c>
      <c r="AX143" s="98">
        <v>52.231999999999999</v>
      </c>
      <c r="AZ143" s="70"/>
      <c r="BA143" s="68">
        <f t="shared" si="9"/>
        <v>10014.07523</v>
      </c>
      <c r="BB143" s="123">
        <f t="shared" si="8"/>
        <v>0</v>
      </c>
    </row>
    <row r="144" spans="1:54" x14ac:dyDescent="0.3">
      <c r="A144" s="89">
        <v>2007</v>
      </c>
      <c r="B144" s="90" t="s">
        <v>250</v>
      </c>
      <c r="C144" s="91">
        <v>8847.7323800000013</v>
      </c>
      <c r="D144" s="91">
        <v>2162.5841</v>
      </c>
      <c r="E144" s="91">
        <v>120.1808</v>
      </c>
      <c r="F144" s="92" t="s">
        <v>94</v>
      </c>
      <c r="G144" s="92" t="s">
        <v>94</v>
      </c>
      <c r="H144" s="91">
        <v>11130.497280000001</v>
      </c>
      <c r="I144" s="91">
        <v>4341.9497000000001</v>
      </c>
      <c r="J144" s="91">
        <v>15472.446980000001</v>
      </c>
      <c r="K144" s="93">
        <v>2790.177330032398</v>
      </c>
      <c r="L144" s="94">
        <v>2217.9370505959637</v>
      </c>
      <c r="M144" s="94">
        <v>542.11352631573675</v>
      </c>
      <c r="N144" s="94">
        <v>1088.4338153381204</v>
      </c>
      <c r="O144" s="94">
        <v>3878.611145370518</v>
      </c>
      <c r="P144" s="94">
        <v>23.563670582117261</v>
      </c>
      <c r="Q144" s="94">
        <v>30624.422600000002</v>
      </c>
      <c r="R144" s="94">
        <v>17441.157999999999</v>
      </c>
      <c r="S144" s="94">
        <v>2124.2677999999996</v>
      </c>
      <c r="T144" s="95" t="s">
        <v>94</v>
      </c>
      <c r="U144" s="95" t="s">
        <v>94</v>
      </c>
      <c r="V144" s="96">
        <v>50189.848400000003</v>
      </c>
      <c r="W144" s="94">
        <v>10069.632632850737</v>
      </c>
      <c r="X144" s="94">
        <v>4222.6371538406383</v>
      </c>
      <c r="Y144" s="94">
        <v>5751.6646237081468</v>
      </c>
      <c r="Z144" s="94">
        <v>30086.22213409625</v>
      </c>
      <c r="AA144" s="94">
        <v>65662.295379999996</v>
      </c>
      <c r="AB144" s="94">
        <v>7317.3969186879067</v>
      </c>
      <c r="AC144" s="95" t="s">
        <v>94</v>
      </c>
      <c r="AD144" s="94">
        <v>8.9606861767892756</v>
      </c>
      <c r="AE144" s="94">
        <v>3.4096473834996095</v>
      </c>
      <c r="AF144" s="95" t="s">
        <v>94</v>
      </c>
      <c r="AG144" s="97" t="s">
        <v>94</v>
      </c>
      <c r="AH144" s="95">
        <v>11497.78</v>
      </c>
      <c r="AI144" s="95" t="s">
        <v>94</v>
      </c>
      <c r="AJ144" s="95" t="s">
        <v>94</v>
      </c>
      <c r="AK144" s="95" t="s">
        <v>94</v>
      </c>
      <c r="AL144" s="95" t="s">
        <v>94</v>
      </c>
      <c r="AM144" s="95" t="s">
        <v>94</v>
      </c>
      <c r="AN144" s="97" t="s">
        <v>94</v>
      </c>
      <c r="AO144" s="94">
        <v>1925779.648</v>
      </c>
      <c r="AP144" s="94">
        <v>732782</v>
      </c>
      <c r="AQ144" s="94">
        <v>71.937537057890765</v>
      </c>
      <c r="AR144" s="94">
        <v>28.062462942109239</v>
      </c>
      <c r="AS144" s="94">
        <v>76.43632941788276</v>
      </c>
      <c r="AT144" s="95" t="s">
        <v>94</v>
      </c>
      <c r="AU144" s="97" t="s">
        <v>94</v>
      </c>
      <c r="AV144" s="94">
        <f t="shared" si="6"/>
        <v>18.769675090034333</v>
      </c>
      <c r="AW144" s="97" t="s">
        <v>94</v>
      </c>
      <c r="AX144" s="98">
        <v>26.784099999999999</v>
      </c>
      <c r="AZ144" s="70"/>
      <c r="BA144" s="68">
        <f t="shared" si="9"/>
        <v>65662.29538000001</v>
      </c>
      <c r="BB144" s="123">
        <f t="shared" si="8"/>
        <v>0</v>
      </c>
    </row>
    <row r="145" spans="1:54" x14ac:dyDescent="0.3">
      <c r="A145" s="89">
        <v>2007</v>
      </c>
      <c r="B145" s="90" t="s">
        <v>8</v>
      </c>
      <c r="C145" s="91">
        <v>466.47320999999999</v>
      </c>
      <c r="D145" s="91">
        <v>1041.8440000000001</v>
      </c>
      <c r="E145" s="91">
        <v>243.8809</v>
      </c>
      <c r="F145" s="92" t="s">
        <v>94</v>
      </c>
      <c r="G145" s="92" t="s">
        <v>94</v>
      </c>
      <c r="H145" s="91">
        <v>1752.1981100000003</v>
      </c>
      <c r="I145" s="91">
        <v>32.414999999999999</v>
      </c>
      <c r="J145" s="91">
        <v>1784.6131100000002</v>
      </c>
      <c r="K145" s="93">
        <v>2276.9688420609432</v>
      </c>
      <c r="L145" s="94">
        <v>606.17858149964081</v>
      </c>
      <c r="M145" s="94">
        <v>1353.8687850132094</v>
      </c>
      <c r="N145" s="94">
        <v>42.123059369927923</v>
      </c>
      <c r="O145" s="94">
        <v>2319.0918884359435</v>
      </c>
      <c r="P145" s="94">
        <v>42.429515970343218</v>
      </c>
      <c r="Q145" s="94">
        <v>1982.8101999999999</v>
      </c>
      <c r="R145" s="94">
        <v>383.98660000000001</v>
      </c>
      <c r="S145" s="94">
        <v>54.655299999999997</v>
      </c>
      <c r="T145" s="95" t="s">
        <v>94</v>
      </c>
      <c r="U145" s="95" t="s">
        <v>94</v>
      </c>
      <c r="V145" s="96">
        <v>2421.4521</v>
      </c>
      <c r="W145" s="94">
        <v>2896.8757626656325</v>
      </c>
      <c r="X145" s="94">
        <v>2724.1455489685586</v>
      </c>
      <c r="Y145" s="94">
        <v>1288.536989684633</v>
      </c>
      <c r="Z145" s="94">
        <v>33510.30042918455</v>
      </c>
      <c r="AA145" s="94">
        <v>4206.0652100000007</v>
      </c>
      <c r="AB145" s="94">
        <v>2619.9239511279011</v>
      </c>
      <c r="AC145" s="95" t="s">
        <v>94</v>
      </c>
      <c r="AD145" s="94">
        <v>17.892211138430643</v>
      </c>
      <c r="AE145" s="94">
        <v>3.4347480824464616</v>
      </c>
      <c r="AF145" s="95" t="s">
        <v>94</v>
      </c>
      <c r="AG145" s="97" t="s">
        <v>94</v>
      </c>
      <c r="AH145" s="95">
        <v>72.44</v>
      </c>
      <c r="AI145" s="95" t="s">
        <v>94</v>
      </c>
      <c r="AJ145" s="95" t="s">
        <v>94</v>
      </c>
      <c r="AK145" s="95" t="s">
        <v>94</v>
      </c>
      <c r="AL145" s="95" t="s">
        <v>94</v>
      </c>
      <c r="AM145" s="95" t="s">
        <v>94</v>
      </c>
      <c r="AN145" s="97" t="s">
        <v>94</v>
      </c>
      <c r="AO145" s="94">
        <v>122456.29399999999</v>
      </c>
      <c r="AP145" s="94">
        <v>23507.8</v>
      </c>
      <c r="AQ145" s="94">
        <v>98.18363992630313</v>
      </c>
      <c r="AR145" s="94">
        <v>1.8163600736968697</v>
      </c>
      <c r="AS145" s="94">
        <v>57.570484029656775</v>
      </c>
      <c r="AT145" s="95" t="s">
        <v>94</v>
      </c>
      <c r="AU145" s="97" t="s">
        <v>94</v>
      </c>
      <c r="AV145" s="94">
        <f t="shared" si="6"/>
        <v>-24.42313718265854</v>
      </c>
      <c r="AW145" s="97" t="s">
        <v>94</v>
      </c>
      <c r="AX145" s="98">
        <v>65.432000000000002</v>
      </c>
      <c r="AZ145" s="70"/>
      <c r="BA145" s="68">
        <f t="shared" si="9"/>
        <v>4206.0652099999998</v>
      </c>
      <c r="BB145" s="123">
        <f t="shared" si="8"/>
        <v>0</v>
      </c>
    </row>
    <row r="146" spans="1:54" x14ac:dyDescent="0.3">
      <c r="A146" s="89">
        <v>2007</v>
      </c>
      <c r="B146" s="90" t="s">
        <v>9</v>
      </c>
      <c r="C146" s="91">
        <v>3820.5573899999999</v>
      </c>
      <c r="D146" s="91">
        <v>1501.6504</v>
      </c>
      <c r="E146" s="92">
        <v>0</v>
      </c>
      <c r="F146" s="92" t="s">
        <v>94</v>
      </c>
      <c r="G146" s="92" t="s">
        <v>94</v>
      </c>
      <c r="H146" s="91">
        <v>5322.2077900000004</v>
      </c>
      <c r="I146" s="91">
        <v>653.82410000000004</v>
      </c>
      <c r="J146" s="91">
        <v>5976.0318900000002</v>
      </c>
      <c r="K146" s="93">
        <v>1658.5305002508576</v>
      </c>
      <c r="L146" s="94">
        <v>1190.5794003720798</v>
      </c>
      <c r="M146" s="94">
        <v>467.95109987877805</v>
      </c>
      <c r="N146" s="94">
        <v>203.74762775826665</v>
      </c>
      <c r="O146" s="94">
        <v>1862.2781280091244</v>
      </c>
      <c r="P146" s="94">
        <v>51.947590890693974</v>
      </c>
      <c r="Q146" s="94">
        <v>4610.1772999999994</v>
      </c>
      <c r="R146" s="94">
        <v>555.16370000000006</v>
      </c>
      <c r="S146" s="94">
        <v>362.59059999999999</v>
      </c>
      <c r="T146" s="95" t="s">
        <v>94</v>
      </c>
      <c r="U146" s="95" t="s">
        <v>94</v>
      </c>
      <c r="V146" s="96">
        <v>5527.9315999999999</v>
      </c>
      <c r="W146" s="94">
        <v>2549.7204405425323</v>
      </c>
      <c r="X146" s="94">
        <v>1998.0935626588446</v>
      </c>
      <c r="Y146" s="94">
        <v>1478.2054286064235</v>
      </c>
      <c r="Z146" s="94">
        <v>11028.030049575716</v>
      </c>
      <c r="AA146" s="94">
        <v>11503.96349</v>
      </c>
      <c r="AB146" s="94">
        <v>2139.4586858504413</v>
      </c>
      <c r="AC146" s="95" t="s">
        <v>94</v>
      </c>
      <c r="AD146" s="94">
        <v>27.240501644522642</v>
      </c>
      <c r="AE146" s="94">
        <v>3.0273700383273261</v>
      </c>
      <c r="AF146" s="95" t="s">
        <v>94</v>
      </c>
      <c r="AG146" s="97" t="s">
        <v>94</v>
      </c>
      <c r="AH146" s="95">
        <v>325.56</v>
      </c>
      <c r="AI146" s="95" t="s">
        <v>94</v>
      </c>
      <c r="AJ146" s="95" t="s">
        <v>94</v>
      </c>
      <c r="AK146" s="95" t="s">
        <v>94</v>
      </c>
      <c r="AL146" s="95" t="s">
        <v>94</v>
      </c>
      <c r="AM146" s="95" t="s">
        <v>94</v>
      </c>
      <c r="AN146" s="97" t="s">
        <v>94</v>
      </c>
      <c r="AO146" s="94">
        <v>379998.59100000001</v>
      </c>
      <c r="AP146" s="94">
        <v>42231.1</v>
      </c>
      <c r="AQ146" s="94">
        <v>89.059226723771729</v>
      </c>
      <c r="AR146" s="94">
        <v>10.940773276228285</v>
      </c>
      <c r="AS146" s="94">
        <v>48.052409109306033</v>
      </c>
      <c r="AT146" s="95" t="s">
        <v>94</v>
      </c>
      <c r="AU146" s="97" t="s">
        <v>94</v>
      </c>
      <c r="AV146" s="94">
        <f t="shared" si="6"/>
        <v>22.682475492756705</v>
      </c>
      <c r="AW146" s="97" t="s">
        <v>94</v>
      </c>
      <c r="AX146" s="98">
        <v>109.73099999999999</v>
      </c>
      <c r="AZ146" s="70"/>
      <c r="BA146" s="68">
        <f t="shared" si="9"/>
        <v>11503.963489999998</v>
      </c>
      <c r="BB146" s="123">
        <f t="shared" si="8"/>
        <v>0</v>
      </c>
    </row>
    <row r="147" spans="1:54" x14ac:dyDescent="0.3">
      <c r="A147" s="89">
        <v>2007</v>
      </c>
      <c r="B147" s="90" t="s">
        <v>10</v>
      </c>
      <c r="C147" s="91">
        <v>1564.7745400000001</v>
      </c>
      <c r="D147" s="91">
        <v>2044.3767</v>
      </c>
      <c r="E147" s="92">
        <v>0</v>
      </c>
      <c r="F147" s="92" t="s">
        <v>94</v>
      </c>
      <c r="G147" s="92" t="s">
        <v>94</v>
      </c>
      <c r="H147" s="91">
        <v>3609.1512400000001</v>
      </c>
      <c r="I147" s="91">
        <v>249.4837</v>
      </c>
      <c r="J147" s="91">
        <v>3858.6349399999999</v>
      </c>
      <c r="K147" s="93">
        <v>1418.109565099857</v>
      </c>
      <c r="L147" s="94">
        <v>614.83201862128908</v>
      </c>
      <c r="M147" s="94">
        <v>803.27754647856773</v>
      </c>
      <c r="N147" s="94">
        <v>98.02726396871725</v>
      </c>
      <c r="O147" s="94">
        <v>1516.1368290685741</v>
      </c>
      <c r="P147" s="94">
        <v>60.247504299477541</v>
      </c>
      <c r="Q147" s="94">
        <v>1990.9277999999999</v>
      </c>
      <c r="R147" s="94">
        <v>555.07590000000005</v>
      </c>
      <c r="S147" s="95">
        <v>0</v>
      </c>
      <c r="T147" s="95" t="s">
        <v>94</v>
      </c>
      <c r="U147" s="95" t="s">
        <v>94</v>
      </c>
      <c r="V147" s="96">
        <v>2546.0037000000002</v>
      </c>
      <c r="W147" s="94">
        <v>3163.5392074513297</v>
      </c>
      <c r="X147" s="94">
        <v>2780.3419483767716</v>
      </c>
      <c r="Y147" s="94">
        <v>1218.2334737951014</v>
      </c>
      <c r="Z147" s="94">
        <v>0</v>
      </c>
      <c r="AA147" s="94">
        <v>6404.6386400000001</v>
      </c>
      <c r="AB147" s="94">
        <v>1911.9237456117307</v>
      </c>
      <c r="AC147" s="95" t="s">
        <v>94</v>
      </c>
      <c r="AD147" s="94">
        <v>16.379144604934737</v>
      </c>
      <c r="AE147" s="94">
        <v>4.0324819161944303</v>
      </c>
      <c r="AF147" s="95" t="s">
        <v>94</v>
      </c>
      <c r="AG147" s="97" t="s">
        <v>94</v>
      </c>
      <c r="AH147" s="95">
        <v>53.77</v>
      </c>
      <c r="AI147" s="95" t="s">
        <v>94</v>
      </c>
      <c r="AJ147" s="95" t="s">
        <v>94</v>
      </c>
      <c r="AK147" s="95" t="s">
        <v>94</v>
      </c>
      <c r="AL147" s="95" t="s">
        <v>94</v>
      </c>
      <c r="AM147" s="95" t="s">
        <v>94</v>
      </c>
      <c r="AN147" s="97" t="s">
        <v>94</v>
      </c>
      <c r="AO147" s="94">
        <v>158826.22099999999</v>
      </c>
      <c r="AP147" s="94">
        <v>39102.400000000001</v>
      </c>
      <c r="AQ147" s="94">
        <v>93.534405200819549</v>
      </c>
      <c r="AR147" s="94">
        <v>6.465594799180459</v>
      </c>
      <c r="AS147" s="94">
        <v>39.752495700522459</v>
      </c>
      <c r="AT147" s="95" t="s">
        <v>94</v>
      </c>
      <c r="AU147" s="97" t="s">
        <v>94</v>
      </c>
      <c r="AV147" s="94">
        <f t="shared" si="6"/>
        <v>11.237431549558231</v>
      </c>
      <c r="AW147" s="97" t="s">
        <v>94</v>
      </c>
      <c r="AX147" s="98">
        <v>109.688</v>
      </c>
      <c r="AZ147" s="70"/>
      <c r="BA147" s="68">
        <f t="shared" si="9"/>
        <v>6404.6386399999992</v>
      </c>
      <c r="BB147" s="123">
        <f t="shared" si="8"/>
        <v>0</v>
      </c>
    </row>
    <row r="148" spans="1:54" x14ac:dyDescent="0.3">
      <c r="A148" s="89">
        <v>2007</v>
      </c>
      <c r="B148" s="90" t="s">
        <v>11</v>
      </c>
      <c r="C148" s="91">
        <v>1215.8912600000001</v>
      </c>
      <c r="D148" s="91">
        <v>1365.0311000000002</v>
      </c>
      <c r="E148" s="91">
        <v>372.01440000000002</v>
      </c>
      <c r="F148" s="92" t="s">
        <v>94</v>
      </c>
      <c r="G148" s="92" t="s">
        <v>94</v>
      </c>
      <c r="H148" s="91">
        <v>2952.9367600000005</v>
      </c>
      <c r="I148" s="91">
        <v>78.102299999999985</v>
      </c>
      <c r="J148" s="91">
        <v>3031.0390600000005</v>
      </c>
      <c r="K148" s="93">
        <v>1679.9125038684897</v>
      </c>
      <c r="L148" s="94">
        <v>691.71509484626165</v>
      </c>
      <c r="M148" s="94">
        <v>776.56008219402531</v>
      </c>
      <c r="N148" s="94">
        <v>44.432048843094051</v>
      </c>
      <c r="O148" s="94">
        <v>1724.3445527115837</v>
      </c>
      <c r="P148" s="94">
        <v>58.544491896140613</v>
      </c>
      <c r="Q148" s="94">
        <v>1616.3989999999999</v>
      </c>
      <c r="R148" s="94">
        <v>302.25769999999994</v>
      </c>
      <c r="S148" s="94">
        <v>227.62999999999997</v>
      </c>
      <c r="T148" s="95" t="s">
        <v>94</v>
      </c>
      <c r="U148" s="95" t="s">
        <v>94</v>
      </c>
      <c r="V148" s="96">
        <v>2146.2866999999997</v>
      </c>
      <c r="W148" s="94">
        <v>2658.1409865017663</v>
      </c>
      <c r="X148" s="94">
        <v>2293.8740582324217</v>
      </c>
      <c r="Y148" s="94">
        <v>1328.3892290045135</v>
      </c>
      <c r="Z148" s="94">
        <v>11690.119145439605</v>
      </c>
      <c r="AA148" s="94">
        <v>5177.3257599999997</v>
      </c>
      <c r="AB148" s="94">
        <v>2018.2688264721578</v>
      </c>
      <c r="AC148" s="95" t="s">
        <v>94</v>
      </c>
      <c r="AD148" s="94">
        <v>16.129544650200632</v>
      </c>
      <c r="AE148" s="94">
        <v>3.334675445549693</v>
      </c>
      <c r="AF148" s="95" t="s">
        <v>94</v>
      </c>
      <c r="AG148" s="97" t="s">
        <v>94</v>
      </c>
      <c r="AH148" s="95">
        <v>66.3</v>
      </c>
      <c r="AI148" s="95" t="s">
        <v>94</v>
      </c>
      <c r="AJ148" s="95" t="s">
        <v>94</v>
      </c>
      <c r="AK148" s="95" t="s">
        <v>94</v>
      </c>
      <c r="AL148" s="95" t="s">
        <v>94</v>
      </c>
      <c r="AM148" s="95" t="s">
        <v>94</v>
      </c>
      <c r="AN148" s="97" t="s">
        <v>94</v>
      </c>
      <c r="AO148" s="94">
        <v>155257.261</v>
      </c>
      <c r="AP148" s="94">
        <v>32098.400000000001</v>
      </c>
      <c r="AQ148" s="94">
        <v>97.423249966300347</v>
      </c>
      <c r="AR148" s="94">
        <v>2.5767500336996636</v>
      </c>
      <c r="AS148" s="94">
        <v>41.455508103859387</v>
      </c>
      <c r="AT148" s="95" t="s">
        <v>94</v>
      </c>
      <c r="AU148" s="97" t="s">
        <v>94</v>
      </c>
      <c r="AV148" s="94">
        <f t="shared" si="6"/>
        <v>7.0556931225292052</v>
      </c>
      <c r="AW148" s="97" t="s">
        <v>94</v>
      </c>
      <c r="AX148" s="98">
        <v>164.30449999999999</v>
      </c>
      <c r="AZ148" s="70"/>
      <c r="BA148" s="68">
        <f t="shared" si="9"/>
        <v>5177.3257600000006</v>
      </c>
      <c r="BB148" s="123">
        <f t="shared" si="8"/>
        <v>0</v>
      </c>
    </row>
    <row r="149" spans="1:54" x14ac:dyDescent="0.3">
      <c r="A149" s="89">
        <v>2007</v>
      </c>
      <c r="B149" s="90" t="s">
        <v>12</v>
      </c>
      <c r="C149" s="91">
        <v>2098.0996299999997</v>
      </c>
      <c r="D149" s="91">
        <v>2564.2522999999997</v>
      </c>
      <c r="E149" s="92">
        <v>0</v>
      </c>
      <c r="F149" s="92" t="s">
        <v>94</v>
      </c>
      <c r="G149" s="92" t="s">
        <v>94</v>
      </c>
      <c r="H149" s="91">
        <v>4662.3519299999989</v>
      </c>
      <c r="I149" s="91">
        <v>2101.2512999999999</v>
      </c>
      <c r="J149" s="91">
        <v>6763.6032299999988</v>
      </c>
      <c r="K149" s="93">
        <v>1352.646478496082</v>
      </c>
      <c r="L149" s="94">
        <v>608.70288615330514</v>
      </c>
      <c r="M149" s="94">
        <v>743.94359234277681</v>
      </c>
      <c r="N149" s="94">
        <v>609.61725199073817</v>
      </c>
      <c r="O149" s="94">
        <v>1962.2637304868201</v>
      </c>
      <c r="P149" s="94">
        <v>38.563368770767489</v>
      </c>
      <c r="Q149" s="94">
        <v>10009.761500000001</v>
      </c>
      <c r="R149" s="94">
        <v>681.55600000000004</v>
      </c>
      <c r="S149" s="94">
        <v>84.011799999999994</v>
      </c>
      <c r="T149" s="95" t="s">
        <v>94</v>
      </c>
      <c r="U149" s="95" t="s">
        <v>94</v>
      </c>
      <c r="V149" s="96">
        <v>10775.329300000001</v>
      </c>
      <c r="W149" s="94">
        <v>2948.2589660587105</v>
      </c>
      <c r="X149" s="94">
        <v>2602.892503959039</v>
      </c>
      <c r="Y149" s="94">
        <v>1940.7044619721519</v>
      </c>
      <c r="Z149" s="94">
        <v>16619.545004945598</v>
      </c>
      <c r="AA149" s="94">
        <v>17538.932529999998</v>
      </c>
      <c r="AB149" s="94">
        <v>2469.6989388941834</v>
      </c>
      <c r="AC149" s="95" t="s">
        <v>94</v>
      </c>
      <c r="AD149" s="94">
        <v>32.326075552516485</v>
      </c>
      <c r="AE149" s="94">
        <v>2.4860309202373041</v>
      </c>
      <c r="AF149" s="95" t="s">
        <v>94</v>
      </c>
      <c r="AG149" s="97" t="s">
        <v>94</v>
      </c>
      <c r="AH149" s="95">
        <v>1717.9</v>
      </c>
      <c r="AI149" s="95" t="s">
        <v>94</v>
      </c>
      <c r="AJ149" s="95" t="s">
        <v>94</v>
      </c>
      <c r="AK149" s="95" t="s">
        <v>94</v>
      </c>
      <c r="AL149" s="95" t="s">
        <v>94</v>
      </c>
      <c r="AM149" s="95" t="s">
        <v>94</v>
      </c>
      <c r="AN149" s="97" t="s">
        <v>94</v>
      </c>
      <c r="AO149" s="94">
        <v>705499.37199999997</v>
      </c>
      <c r="AP149" s="94">
        <v>54256.3</v>
      </c>
      <c r="AQ149" s="94">
        <v>68.93296030908661</v>
      </c>
      <c r="AR149" s="94">
        <v>31.067039690913393</v>
      </c>
      <c r="AS149" s="94">
        <v>61.436631229232532</v>
      </c>
      <c r="AT149" s="95" t="s">
        <v>94</v>
      </c>
      <c r="AU149" s="97" t="s">
        <v>94</v>
      </c>
      <c r="AV149" s="94">
        <f t="shared" si="6"/>
        <v>5.5961599542297735</v>
      </c>
      <c r="AW149" s="97" t="s">
        <v>94</v>
      </c>
      <c r="AX149" s="98">
        <v>60.282899999999998</v>
      </c>
      <c r="AZ149" s="70"/>
      <c r="BA149" s="68">
        <f t="shared" si="9"/>
        <v>17538.932530000002</v>
      </c>
      <c r="BB149" s="123">
        <f t="shared" si="8"/>
        <v>0</v>
      </c>
    </row>
    <row r="150" spans="1:54" x14ac:dyDescent="0.3">
      <c r="A150" s="89">
        <v>2007</v>
      </c>
      <c r="B150" s="90" t="s">
        <v>13</v>
      </c>
      <c r="C150" s="91">
        <v>6471.1268700000001</v>
      </c>
      <c r="D150" s="91">
        <v>4828.6790000000001</v>
      </c>
      <c r="E150" s="92">
        <v>0</v>
      </c>
      <c r="F150" s="92" t="s">
        <v>94</v>
      </c>
      <c r="G150" s="92" t="s">
        <v>94</v>
      </c>
      <c r="H150" s="91">
        <v>11299.80587</v>
      </c>
      <c r="I150" s="91">
        <v>3377.4560000000001</v>
      </c>
      <c r="J150" s="91">
        <v>14677.26187</v>
      </c>
      <c r="K150" s="93">
        <v>1402.4452698742011</v>
      </c>
      <c r="L150" s="94">
        <v>803.14665349090137</v>
      </c>
      <c r="M150" s="94">
        <v>599.29861638329965</v>
      </c>
      <c r="N150" s="94">
        <v>419.18394403427391</v>
      </c>
      <c r="O150" s="94">
        <v>1821.6292139084749</v>
      </c>
      <c r="P150" s="94">
        <v>57.38359798902826</v>
      </c>
      <c r="Q150" s="94">
        <v>10419.838099999999</v>
      </c>
      <c r="R150" s="94">
        <v>441.68829999999997</v>
      </c>
      <c r="S150" s="94">
        <v>38.663100000000007</v>
      </c>
      <c r="T150" s="95" t="s">
        <v>94</v>
      </c>
      <c r="U150" s="95" t="s">
        <v>94</v>
      </c>
      <c r="V150" s="96">
        <v>10900.189499999999</v>
      </c>
      <c r="W150" s="94">
        <v>1624.9336062180505</v>
      </c>
      <c r="X150" s="94">
        <v>2397.974738485515</v>
      </c>
      <c r="Y150" s="94">
        <v>487.07652608304892</v>
      </c>
      <c r="Z150" s="94">
        <v>2038.4404492012447</v>
      </c>
      <c r="AA150" s="94">
        <v>25577.451369999999</v>
      </c>
      <c r="AB150" s="94">
        <v>1732.2676389914191</v>
      </c>
      <c r="AC150" s="95" t="s">
        <v>94</v>
      </c>
      <c r="AD150" s="94">
        <v>31.835914651829999</v>
      </c>
      <c r="AE150" s="94">
        <v>2.8133202439677674</v>
      </c>
      <c r="AF150" s="95" t="s">
        <v>94</v>
      </c>
      <c r="AG150" s="97" t="s">
        <v>94</v>
      </c>
      <c r="AH150" s="95">
        <v>1336.34</v>
      </c>
      <c r="AI150" s="95" t="s">
        <v>94</v>
      </c>
      <c r="AJ150" s="95" t="s">
        <v>94</v>
      </c>
      <c r="AK150" s="95" t="s">
        <v>94</v>
      </c>
      <c r="AL150" s="95" t="s">
        <v>94</v>
      </c>
      <c r="AM150" s="95" t="s">
        <v>94</v>
      </c>
      <c r="AN150" s="97" t="s">
        <v>94</v>
      </c>
      <c r="AO150" s="94">
        <v>909155.34499999997</v>
      </c>
      <c r="AP150" s="94">
        <v>80341.5</v>
      </c>
      <c r="AQ150" s="94">
        <v>76.988514411509911</v>
      </c>
      <c r="AR150" s="94">
        <v>23.011485588490082</v>
      </c>
      <c r="AS150" s="94">
        <v>42.61640201097174</v>
      </c>
      <c r="AT150" s="95" t="s">
        <v>94</v>
      </c>
      <c r="AU150" s="97" t="s">
        <v>94</v>
      </c>
      <c r="AV150" s="94">
        <f t="shared" si="6"/>
        <v>21.042220967977453</v>
      </c>
      <c r="AW150" s="97" t="s">
        <v>94</v>
      </c>
      <c r="AX150" s="98">
        <v>335.44009999999997</v>
      </c>
      <c r="AZ150" s="70"/>
      <c r="BA150" s="68">
        <f t="shared" si="9"/>
        <v>25577.451370000002</v>
      </c>
      <c r="BB150" s="123">
        <f t="shared" si="8"/>
        <v>0</v>
      </c>
    </row>
    <row r="151" spans="1:54" x14ac:dyDescent="0.3">
      <c r="A151" s="89">
        <v>2007</v>
      </c>
      <c r="B151" s="90" t="s">
        <v>14</v>
      </c>
      <c r="C151" s="91">
        <v>1336.28683</v>
      </c>
      <c r="D151" s="91">
        <v>1765.3507</v>
      </c>
      <c r="E151" s="91">
        <v>404.96019999999999</v>
      </c>
      <c r="F151" s="92" t="s">
        <v>94</v>
      </c>
      <c r="G151" s="92" t="s">
        <v>94</v>
      </c>
      <c r="H151" s="91">
        <v>3506.59773</v>
      </c>
      <c r="I151" s="91">
        <v>303.91250000000002</v>
      </c>
      <c r="J151" s="91">
        <v>3810.5102299999999</v>
      </c>
      <c r="K151" s="93">
        <v>1152.1550531096971</v>
      </c>
      <c r="L151" s="94">
        <v>439.06080541164289</v>
      </c>
      <c r="M151" s="94">
        <v>580.03737129999809</v>
      </c>
      <c r="N151" s="94">
        <v>99.855857312210361</v>
      </c>
      <c r="O151" s="94">
        <v>1252.0109104219075</v>
      </c>
      <c r="P151" s="94">
        <v>53.363471684574179</v>
      </c>
      <c r="Q151" s="94">
        <v>2683.3952999999997</v>
      </c>
      <c r="R151" s="94">
        <v>592.64869999999996</v>
      </c>
      <c r="S151" s="94">
        <v>54.1173</v>
      </c>
      <c r="T151" s="95" t="s">
        <v>94</v>
      </c>
      <c r="U151" s="95" t="s">
        <v>94</v>
      </c>
      <c r="V151" s="96">
        <v>3330.1612999999998</v>
      </c>
      <c r="W151" s="94">
        <v>2671.0802592667155</v>
      </c>
      <c r="X151" s="94">
        <v>2062.0691271578221</v>
      </c>
      <c r="Y151" s="94">
        <v>1568.1067579688786</v>
      </c>
      <c r="Z151" s="94">
        <v>18732.191069574248</v>
      </c>
      <c r="AA151" s="94">
        <v>7140.6715299999996</v>
      </c>
      <c r="AB151" s="94">
        <v>1664.3917138802112</v>
      </c>
      <c r="AC151" s="95" t="s">
        <v>94</v>
      </c>
      <c r="AD151" s="94">
        <v>22.611945616101739</v>
      </c>
      <c r="AE151" s="94">
        <v>2.9071322158760053</v>
      </c>
      <c r="AF151" s="95" t="s">
        <v>94</v>
      </c>
      <c r="AG151" s="97" t="s">
        <v>94</v>
      </c>
      <c r="AH151" s="95">
        <v>146.5</v>
      </c>
      <c r="AI151" s="95" t="s">
        <v>94</v>
      </c>
      <c r="AJ151" s="95" t="s">
        <v>94</v>
      </c>
      <c r="AK151" s="95" t="s">
        <v>94</v>
      </c>
      <c r="AL151" s="95" t="s">
        <v>94</v>
      </c>
      <c r="AM151" s="95" t="s">
        <v>94</v>
      </c>
      <c r="AN151" s="97" t="s">
        <v>94</v>
      </c>
      <c r="AO151" s="94">
        <v>245625.96400000001</v>
      </c>
      <c r="AP151" s="94">
        <v>31579.200000000001</v>
      </c>
      <c r="AQ151" s="94">
        <v>92.0243620498035</v>
      </c>
      <c r="AR151" s="94">
        <v>7.9756379501965027</v>
      </c>
      <c r="AS151" s="94">
        <v>46.636528315425821</v>
      </c>
      <c r="AT151" s="95" t="s">
        <v>94</v>
      </c>
      <c r="AU151" s="97" t="s">
        <v>94</v>
      </c>
      <c r="AV151" s="94">
        <f t="shared" si="6"/>
        <v>12.044884216950603</v>
      </c>
      <c r="AW151" s="97" t="s">
        <v>94</v>
      </c>
      <c r="AX151" s="98">
        <v>204.65970000000002</v>
      </c>
      <c r="AZ151" s="70"/>
      <c r="BA151" s="68">
        <f t="shared" si="9"/>
        <v>7140.6715299999996</v>
      </c>
      <c r="BB151" s="123">
        <f t="shared" si="8"/>
        <v>0</v>
      </c>
    </row>
    <row r="152" spans="1:54" x14ac:dyDescent="0.3">
      <c r="A152" s="89">
        <v>2007</v>
      </c>
      <c r="B152" s="90" t="s">
        <v>15</v>
      </c>
      <c r="C152" s="91">
        <v>1053.58044</v>
      </c>
      <c r="D152" s="91">
        <v>740.23109999999997</v>
      </c>
      <c r="E152" s="92">
        <v>0</v>
      </c>
      <c r="F152" s="92" t="s">
        <v>94</v>
      </c>
      <c r="G152" s="92" t="s">
        <v>94</v>
      </c>
      <c r="H152" s="91">
        <v>1793.8115399999999</v>
      </c>
      <c r="I152" s="91">
        <v>177.91750000000002</v>
      </c>
      <c r="J152" s="91">
        <v>1971.7290399999999</v>
      </c>
      <c r="K152" s="93">
        <v>1708.5318797539608</v>
      </c>
      <c r="L152" s="94">
        <v>1003.492133641422</v>
      </c>
      <c r="M152" s="94">
        <v>705.03974611253875</v>
      </c>
      <c r="N152" s="94">
        <v>169.45911760391809</v>
      </c>
      <c r="O152" s="94">
        <v>1877.9909973578788</v>
      </c>
      <c r="P152" s="94">
        <v>46.495501694260561</v>
      </c>
      <c r="Q152" s="94">
        <v>1893.5097000000001</v>
      </c>
      <c r="R152" s="94">
        <v>317.33910000000003</v>
      </c>
      <c r="S152" s="94">
        <v>58.109900000000003</v>
      </c>
      <c r="T152" s="95" t="s">
        <v>94</v>
      </c>
      <c r="U152" s="95" t="s">
        <v>94</v>
      </c>
      <c r="V152" s="96">
        <v>2268.9587000000001</v>
      </c>
      <c r="W152" s="94">
        <v>3348.482751089125</v>
      </c>
      <c r="X152" s="94">
        <v>3162.4326305926838</v>
      </c>
      <c r="Y152" s="94">
        <v>1707.9882882931374</v>
      </c>
      <c r="Z152" s="94">
        <v>38921.567314132619</v>
      </c>
      <c r="AA152" s="94">
        <v>4240.6877400000003</v>
      </c>
      <c r="AB152" s="94">
        <v>2454.7807437474021</v>
      </c>
      <c r="AC152" s="95" t="s">
        <v>94</v>
      </c>
      <c r="AD152" s="94">
        <v>27.069544296848569</v>
      </c>
      <c r="AE152" s="94">
        <v>3.1558295022889675</v>
      </c>
      <c r="AF152" s="95" t="s">
        <v>94</v>
      </c>
      <c r="AG152" s="97" t="s">
        <v>94</v>
      </c>
      <c r="AH152" s="95">
        <v>171.67</v>
      </c>
      <c r="AI152" s="95" t="s">
        <v>94</v>
      </c>
      <c r="AJ152" s="95" t="s">
        <v>94</v>
      </c>
      <c r="AK152" s="95" t="s">
        <v>94</v>
      </c>
      <c r="AL152" s="95" t="s">
        <v>94</v>
      </c>
      <c r="AM152" s="95" t="s">
        <v>94</v>
      </c>
      <c r="AN152" s="97" t="s">
        <v>94</v>
      </c>
      <c r="AO152" s="94">
        <v>134376.326</v>
      </c>
      <c r="AP152" s="94">
        <v>15665.9</v>
      </c>
      <c r="AQ152" s="94">
        <v>90.976574550020317</v>
      </c>
      <c r="AR152" s="94">
        <v>9.0234254499796798</v>
      </c>
      <c r="AS152" s="94">
        <v>53.504498305739432</v>
      </c>
      <c r="AT152" s="95" t="s">
        <v>94</v>
      </c>
      <c r="AU152" s="97" t="s">
        <v>94</v>
      </c>
      <c r="AV152" s="94">
        <f t="shared" si="6"/>
        <v>11.517074254332037</v>
      </c>
      <c r="AW152" s="97" t="s">
        <v>94</v>
      </c>
      <c r="AX152" s="98">
        <v>36.157699999999998</v>
      </c>
      <c r="AZ152" s="70"/>
      <c r="BA152" s="68">
        <f t="shared" si="9"/>
        <v>4240.6877400000003</v>
      </c>
      <c r="BB152" s="123">
        <f t="shared" si="8"/>
        <v>0</v>
      </c>
    </row>
    <row r="153" spans="1:54" x14ac:dyDescent="0.3">
      <c r="A153" s="89">
        <v>2007</v>
      </c>
      <c r="B153" s="90" t="s">
        <v>16</v>
      </c>
      <c r="C153" s="91">
        <v>527.59037999999998</v>
      </c>
      <c r="D153" s="91">
        <v>647.44459999999992</v>
      </c>
      <c r="E153" s="91">
        <v>112.62739999999999</v>
      </c>
      <c r="F153" s="92" t="s">
        <v>94</v>
      </c>
      <c r="G153" s="92" t="s">
        <v>94</v>
      </c>
      <c r="H153" s="91">
        <v>1287.66238</v>
      </c>
      <c r="I153" s="91">
        <v>114.14790000000001</v>
      </c>
      <c r="J153" s="91">
        <v>1401.8102799999999</v>
      </c>
      <c r="K153" s="93">
        <v>2319.2223164803413</v>
      </c>
      <c r="L153" s="94">
        <v>950.24860729125578</v>
      </c>
      <c r="M153" s="94">
        <v>1166.1193091660318</v>
      </c>
      <c r="N153" s="94">
        <v>205.59298863679345</v>
      </c>
      <c r="O153" s="94">
        <v>2524.8153051171348</v>
      </c>
      <c r="P153" s="94">
        <v>48.82278124899085</v>
      </c>
      <c r="Q153" s="94">
        <v>1241.145</v>
      </c>
      <c r="R153" s="94">
        <v>228.26640000000006</v>
      </c>
      <c r="S153" s="95">
        <v>0</v>
      </c>
      <c r="T153" s="95" t="s">
        <v>94</v>
      </c>
      <c r="U153" s="95" t="s">
        <v>94</v>
      </c>
      <c r="V153" s="96">
        <v>1469.4114</v>
      </c>
      <c r="W153" s="94">
        <v>3056.9112828567568</v>
      </c>
      <c r="X153" s="94">
        <v>3144.6868349042261</v>
      </c>
      <c r="Y153" s="94">
        <v>1521.0965768623353</v>
      </c>
      <c r="Z153" s="94">
        <v>0</v>
      </c>
      <c r="AA153" s="94">
        <v>2871.2216799999997</v>
      </c>
      <c r="AB153" s="94">
        <v>2771.7223896561241</v>
      </c>
      <c r="AC153" s="95" t="s">
        <v>94</v>
      </c>
      <c r="AD153" s="94">
        <v>23.876110598311918</v>
      </c>
      <c r="AE153" s="94">
        <v>4.0737159382379264</v>
      </c>
      <c r="AF153" s="95" t="s">
        <v>94</v>
      </c>
      <c r="AG153" s="97" t="s">
        <v>94</v>
      </c>
      <c r="AH153" s="95">
        <v>28.73</v>
      </c>
      <c r="AI153" s="95" t="s">
        <v>94</v>
      </c>
      <c r="AJ153" s="95" t="s">
        <v>94</v>
      </c>
      <c r="AK153" s="95" t="s">
        <v>94</v>
      </c>
      <c r="AL153" s="95" t="s">
        <v>94</v>
      </c>
      <c r="AM153" s="95" t="s">
        <v>94</v>
      </c>
      <c r="AN153" s="97" t="s">
        <v>94</v>
      </c>
      <c r="AO153" s="94">
        <v>70481.637000000002</v>
      </c>
      <c r="AP153" s="94">
        <v>12025.5</v>
      </c>
      <c r="AQ153" s="94">
        <v>91.857107796356004</v>
      </c>
      <c r="AR153" s="94">
        <v>8.1428922036439921</v>
      </c>
      <c r="AS153" s="94">
        <v>51.177218751009157</v>
      </c>
      <c r="AT153" s="95" t="s">
        <v>94</v>
      </c>
      <c r="AU153" s="97" t="s">
        <v>94</v>
      </c>
      <c r="AV153" s="94">
        <f t="shared" si="6"/>
        <v>11.311899102929846</v>
      </c>
      <c r="AW153" s="97" t="s">
        <v>94</v>
      </c>
      <c r="AX153" s="98">
        <v>24.315300000000001</v>
      </c>
      <c r="AZ153" s="70"/>
      <c r="BA153" s="68">
        <f t="shared" si="9"/>
        <v>2871.2216799999997</v>
      </c>
      <c r="BB153" s="123">
        <f t="shared" si="8"/>
        <v>0</v>
      </c>
    </row>
    <row r="154" spans="1:54" x14ac:dyDescent="0.3">
      <c r="A154" s="89">
        <v>2007</v>
      </c>
      <c r="B154" s="90" t="s">
        <v>17</v>
      </c>
      <c r="C154" s="91">
        <v>805.19037000000003</v>
      </c>
      <c r="D154" s="91">
        <v>1250.4136000000001</v>
      </c>
      <c r="E154" s="92">
        <v>0</v>
      </c>
      <c r="F154" s="92" t="s">
        <v>94</v>
      </c>
      <c r="G154" s="92" t="s">
        <v>94</v>
      </c>
      <c r="H154" s="91">
        <v>2055.6039700000001</v>
      </c>
      <c r="I154" s="91">
        <v>192.6465</v>
      </c>
      <c r="J154" s="91">
        <v>2248.25047</v>
      </c>
      <c r="K154" s="93">
        <v>1501.9098753525348</v>
      </c>
      <c r="L154" s="94">
        <v>588.30562009556797</v>
      </c>
      <c r="M154" s="94">
        <v>913.60425525696678</v>
      </c>
      <c r="N154" s="94">
        <v>140.75555652974441</v>
      </c>
      <c r="O154" s="94">
        <v>1642.6654318822791</v>
      </c>
      <c r="P154" s="94">
        <v>18.118617151291605</v>
      </c>
      <c r="Q154" s="94">
        <v>9225.1165000000001</v>
      </c>
      <c r="R154" s="94">
        <v>591.14410000000009</v>
      </c>
      <c r="S154" s="94">
        <v>343.99920000000003</v>
      </c>
      <c r="T154" s="95" t="s">
        <v>94</v>
      </c>
      <c r="U154" s="95" t="s">
        <v>94</v>
      </c>
      <c r="V154" s="96">
        <v>10160.2598</v>
      </c>
      <c r="W154" s="94">
        <v>3258.0118426984882</v>
      </c>
      <c r="X154" s="94">
        <v>2755.0391942306478</v>
      </c>
      <c r="Y154" s="94">
        <v>2718.7664132529403</v>
      </c>
      <c r="Z154" s="94">
        <v>14353.035423707599</v>
      </c>
      <c r="AA154" s="94">
        <v>12408.510269999999</v>
      </c>
      <c r="AB154" s="94">
        <v>2765.3088068611069</v>
      </c>
      <c r="AC154" s="95" t="s">
        <v>94</v>
      </c>
      <c r="AD154" s="94">
        <v>27.684528648337505</v>
      </c>
      <c r="AE154" s="94">
        <v>1.5260787199368797</v>
      </c>
      <c r="AF154" s="95" t="s">
        <v>94</v>
      </c>
      <c r="AG154" s="97" t="s">
        <v>94</v>
      </c>
      <c r="AH154" s="95">
        <v>3794.91</v>
      </c>
      <c r="AI154" s="95" t="s">
        <v>94</v>
      </c>
      <c r="AJ154" s="95" t="s">
        <v>94</v>
      </c>
      <c r="AK154" s="95" t="s">
        <v>94</v>
      </c>
      <c r="AL154" s="95" t="s">
        <v>94</v>
      </c>
      <c r="AM154" s="95" t="s">
        <v>94</v>
      </c>
      <c r="AN154" s="97" t="s">
        <v>94</v>
      </c>
      <c r="AO154" s="94">
        <v>813097.65399999998</v>
      </c>
      <c r="AP154" s="94">
        <v>44821.1</v>
      </c>
      <c r="AQ154" s="94">
        <v>91.431270555900298</v>
      </c>
      <c r="AR154" s="94">
        <v>8.5687294440997057</v>
      </c>
      <c r="AS154" s="94">
        <v>81.881382848708412</v>
      </c>
      <c r="AT154" s="95" t="s">
        <v>94</v>
      </c>
      <c r="AU154" s="97" t="s">
        <v>94</v>
      </c>
      <c r="AV154" s="94">
        <f t="shared" si="6"/>
        <v>3.4235928928025849</v>
      </c>
      <c r="AW154" s="97" t="s">
        <v>94</v>
      </c>
      <c r="AX154" s="98">
        <v>101.29039999999999</v>
      </c>
      <c r="AZ154" s="70"/>
      <c r="BA154" s="68">
        <f t="shared" si="9"/>
        <v>12408.510269999999</v>
      </c>
      <c r="BB154" s="123">
        <f t="shared" si="8"/>
        <v>0</v>
      </c>
    </row>
    <row r="155" spans="1:54" x14ac:dyDescent="0.3">
      <c r="A155" s="89">
        <v>2007</v>
      </c>
      <c r="B155" s="90" t="s">
        <v>18</v>
      </c>
      <c r="C155" s="91">
        <v>2108.6235899999997</v>
      </c>
      <c r="D155" s="91">
        <v>2028.0345</v>
      </c>
      <c r="E155" s="91">
        <v>763.09230000000002</v>
      </c>
      <c r="F155" s="92" t="s">
        <v>94</v>
      </c>
      <c r="G155" s="92" t="s">
        <v>94</v>
      </c>
      <c r="H155" s="91">
        <v>4899.7503900000002</v>
      </c>
      <c r="I155" s="91">
        <v>48.745099999999994</v>
      </c>
      <c r="J155" s="91">
        <v>4948.4954900000002</v>
      </c>
      <c r="K155" s="93">
        <v>1675.0143802182347</v>
      </c>
      <c r="L155" s="94">
        <v>720.84791154379582</v>
      </c>
      <c r="M155" s="94">
        <v>693.29796024133736</v>
      </c>
      <c r="N155" s="94">
        <v>16.663857740960527</v>
      </c>
      <c r="O155" s="94">
        <v>1691.678237959195</v>
      </c>
      <c r="P155" s="94">
        <v>69.433407681144061</v>
      </c>
      <c r="Q155" s="94">
        <v>1424.4588999999999</v>
      </c>
      <c r="R155" s="94">
        <v>498.976</v>
      </c>
      <c r="S155" s="94">
        <v>255.03580000000002</v>
      </c>
      <c r="T155" s="95" t="s">
        <v>94</v>
      </c>
      <c r="U155" s="95" t="s">
        <v>94</v>
      </c>
      <c r="V155" s="96">
        <v>2178.4706999999999</v>
      </c>
      <c r="W155" s="94">
        <v>2567.8218189404893</v>
      </c>
      <c r="X155" s="94">
        <v>1997.2979263677573</v>
      </c>
      <c r="Y155" s="94">
        <v>1474.2626854735299</v>
      </c>
      <c r="Z155" s="94">
        <v>9468.9166109749767</v>
      </c>
      <c r="AA155" s="94">
        <v>7126.9661900000001</v>
      </c>
      <c r="AB155" s="94">
        <v>1888.6524995415484</v>
      </c>
      <c r="AC155" s="95" t="s">
        <v>94</v>
      </c>
      <c r="AD155" s="94">
        <v>19.206993432346703</v>
      </c>
      <c r="AE155" s="94">
        <v>4.1051395508116215</v>
      </c>
      <c r="AF155" s="95" t="s">
        <v>94</v>
      </c>
      <c r="AG155" s="97" t="s">
        <v>94</v>
      </c>
      <c r="AH155" s="95">
        <v>33.590000000000003</v>
      </c>
      <c r="AI155" s="95" t="s">
        <v>94</v>
      </c>
      <c r="AJ155" s="95" t="s">
        <v>94</v>
      </c>
      <c r="AK155" s="95" t="s">
        <v>94</v>
      </c>
      <c r="AL155" s="95" t="s">
        <v>94</v>
      </c>
      <c r="AM155" s="95" t="s">
        <v>94</v>
      </c>
      <c r="AN155" s="97" t="s">
        <v>94</v>
      </c>
      <c r="AO155" s="94">
        <v>173610.81400000001</v>
      </c>
      <c r="AP155" s="94">
        <v>37106.1</v>
      </c>
      <c r="AQ155" s="94">
        <v>99.014951107897247</v>
      </c>
      <c r="AR155" s="94">
        <v>0.98504889210275881</v>
      </c>
      <c r="AS155" s="94">
        <v>30.566592318855939</v>
      </c>
      <c r="AT155" s="95" t="s">
        <v>94</v>
      </c>
      <c r="AU155" s="97" t="s">
        <v>94</v>
      </c>
      <c r="AV155" s="94">
        <f t="shared" si="6"/>
        <v>9.0538786571551011</v>
      </c>
      <c r="AW155" s="97" t="s">
        <v>94</v>
      </c>
      <c r="AX155" s="98">
        <v>45.129800000000003</v>
      </c>
      <c r="AZ155" s="70"/>
      <c r="BA155" s="68">
        <f t="shared" si="9"/>
        <v>7126.9661899999992</v>
      </c>
      <c r="BB155" s="123">
        <f t="shared" si="8"/>
        <v>0</v>
      </c>
    </row>
    <row r="156" spans="1:54" x14ac:dyDescent="0.3">
      <c r="A156" s="89">
        <v>2007</v>
      </c>
      <c r="B156" s="90" t="s">
        <v>19</v>
      </c>
      <c r="C156" s="91">
        <v>2819.47111</v>
      </c>
      <c r="D156" s="91">
        <v>1600.8222000000001</v>
      </c>
      <c r="E156" s="91">
        <v>499.41179999999997</v>
      </c>
      <c r="F156" s="92" t="s">
        <v>94</v>
      </c>
      <c r="G156" s="92" t="s">
        <v>94</v>
      </c>
      <c r="H156" s="91">
        <v>4919.7051099999999</v>
      </c>
      <c r="I156" s="91">
        <v>226.28210000000001</v>
      </c>
      <c r="J156" s="91">
        <v>5145.9872100000002</v>
      </c>
      <c r="K156" s="93">
        <v>1217.506192454226</v>
      </c>
      <c r="L156" s="94">
        <v>697.74985677358836</v>
      </c>
      <c r="M156" s="94">
        <v>396.16418015717164</v>
      </c>
      <c r="N156" s="94">
        <v>55.999262523185358</v>
      </c>
      <c r="O156" s="94">
        <v>1273.5054549774113</v>
      </c>
      <c r="P156" s="94">
        <v>51.404057009454505</v>
      </c>
      <c r="Q156" s="94">
        <v>4227.1687000000002</v>
      </c>
      <c r="R156" s="94">
        <v>515.76030000000003</v>
      </c>
      <c r="S156" s="94">
        <v>121.9419</v>
      </c>
      <c r="T156" s="95" t="s">
        <v>94</v>
      </c>
      <c r="U156" s="95" t="s">
        <v>94</v>
      </c>
      <c r="V156" s="96">
        <v>4864.8708999999999</v>
      </c>
      <c r="W156" s="94">
        <v>3021.214206355959</v>
      </c>
      <c r="X156" s="94">
        <v>2708.4543717014658</v>
      </c>
      <c r="Y156" s="94">
        <v>1647.3122915948029</v>
      </c>
      <c r="Z156" s="94">
        <v>8335.6278624649676</v>
      </c>
      <c r="AA156" s="94">
        <v>10010.858110000001</v>
      </c>
      <c r="AB156" s="94">
        <v>1771.5065840954639</v>
      </c>
      <c r="AC156" s="95" t="s">
        <v>94</v>
      </c>
      <c r="AD156" s="94">
        <v>27.488311220090832</v>
      </c>
      <c r="AE156" s="94">
        <v>2.8133192345194686</v>
      </c>
      <c r="AF156" s="95" t="s">
        <v>94</v>
      </c>
      <c r="AG156" s="97" t="s">
        <v>94</v>
      </c>
      <c r="AH156" s="95">
        <v>371.97</v>
      </c>
      <c r="AI156" s="95" t="s">
        <v>94</v>
      </c>
      <c r="AJ156" s="95" t="s">
        <v>94</v>
      </c>
      <c r="AK156" s="95" t="s">
        <v>94</v>
      </c>
      <c r="AL156" s="95" t="s">
        <v>94</v>
      </c>
      <c r="AM156" s="95" t="s">
        <v>94</v>
      </c>
      <c r="AN156" s="97" t="s">
        <v>94</v>
      </c>
      <c r="AO156" s="94">
        <v>355837.97200000001</v>
      </c>
      <c r="AP156" s="94">
        <v>36418.6</v>
      </c>
      <c r="AQ156" s="94">
        <v>95.602746552492874</v>
      </c>
      <c r="AR156" s="94">
        <v>4.3972534475071106</v>
      </c>
      <c r="AS156" s="94">
        <v>48.595942990545488</v>
      </c>
      <c r="AT156" s="95" t="s">
        <v>94</v>
      </c>
      <c r="AU156" s="97" t="s">
        <v>94</v>
      </c>
      <c r="AV156" s="94">
        <f t="shared" si="6"/>
        <v>11.780920168230358</v>
      </c>
      <c r="AW156" s="97" t="s">
        <v>94</v>
      </c>
      <c r="AX156" s="98">
        <v>91.141999999999996</v>
      </c>
      <c r="AZ156" s="70"/>
      <c r="BA156" s="68">
        <f t="shared" si="9"/>
        <v>10010.858109999999</v>
      </c>
      <c r="BB156" s="123">
        <f t="shared" si="8"/>
        <v>0</v>
      </c>
    </row>
    <row r="157" spans="1:54" x14ac:dyDescent="0.3">
      <c r="A157" s="89">
        <v>2007</v>
      </c>
      <c r="B157" s="90" t="s">
        <v>20</v>
      </c>
      <c r="C157" s="91">
        <v>458.45202</v>
      </c>
      <c r="D157" s="91">
        <v>854.55709999999999</v>
      </c>
      <c r="E157" s="92">
        <v>0</v>
      </c>
      <c r="F157" s="92" t="s">
        <v>94</v>
      </c>
      <c r="G157" s="92" t="s">
        <v>94</v>
      </c>
      <c r="H157" s="91">
        <v>1313.0091199999999</v>
      </c>
      <c r="I157" s="91">
        <v>61.807000000000009</v>
      </c>
      <c r="J157" s="91">
        <v>1374.81612</v>
      </c>
      <c r="K157" s="93">
        <v>1539.9427891184389</v>
      </c>
      <c r="L157" s="94">
        <v>537.68848334867789</v>
      </c>
      <c r="M157" s="94">
        <v>1002.2543057697608</v>
      </c>
      <c r="N157" s="94">
        <v>72.489400505491815</v>
      </c>
      <c r="O157" s="94">
        <v>1612.4321778955823</v>
      </c>
      <c r="P157" s="94">
        <v>39.462278849501025</v>
      </c>
      <c r="Q157" s="94">
        <v>1851.1296</v>
      </c>
      <c r="R157" s="94">
        <v>192.66970000000001</v>
      </c>
      <c r="S157" s="94">
        <v>65.25869999999999</v>
      </c>
      <c r="T157" s="95" t="s">
        <v>94</v>
      </c>
      <c r="U157" s="95" t="s">
        <v>94</v>
      </c>
      <c r="V157" s="96">
        <v>2109.058</v>
      </c>
      <c r="W157" s="94">
        <v>2358.1730419819287</v>
      </c>
      <c r="X157" s="94">
        <v>1747.2189921017264</v>
      </c>
      <c r="Y157" s="94">
        <v>1668.6126772151351</v>
      </c>
      <c r="Z157" s="94">
        <v>20664.566181127295</v>
      </c>
      <c r="AA157" s="94">
        <v>3483.8741199999999</v>
      </c>
      <c r="AB157" s="94">
        <v>1994.2084126122786</v>
      </c>
      <c r="AC157" s="95" t="s">
        <v>94</v>
      </c>
      <c r="AD157" s="94">
        <v>19.769465853312525</v>
      </c>
      <c r="AE157" s="94">
        <v>1.6797603607013596</v>
      </c>
      <c r="AF157" s="95" t="s">
        <v>94</v>
      </c>
      <c r="AG157" s="97" t="s">
        <v>94</v>
      </c>
      <c r="AH157" s="95">
        <v>338.11</v>
      </c>
      <c r="AI157" s="95" t="s">
        <v>94</v>
      </c>
      <c r="AJ157" s="95" t="s">
        <v>94</v>
      </c>
      <c r="AK157" s="95" t="s">
        <v>94</v>
      </c>
      <c r="AL157" s="95" t="s">
        <v>94</v>
      </c>
      <c r="AM157" s="95" t="s">
        <v>94</v>
      </c>
      <c r="AN157" s="97" t="s">
        <v>94</v>
      </c>
      <c r="AO157" s="94">
        <v>207403.04399999999</v>
      </c>
      <c r="AP157" s="94">
        <v>17622.5</v>
      </c>
      <c r="AQ157" s="94">
        <v>95.504344246414561</v>
      </c>
      <c r="AR157" s="94">
        <v>4.4956557535854325</v>
      </c>
      <c r="AS157" s="94">
        <v>60.537721150498982</v>
      </c>
      <c r="AT157" s="95" t="s">
        <v>94</v>
      </c>
      <c r="AU157" s="97" t="s">
        <v>94</v>
      </c>
      <c r="AV157" s="94">
        <f t="shared" si="6"/>
        <v>8.6831317182675569</v>
      </c>
      <c r="AW157" s="97" t="s">
        <v>94</v>
      </c>
      <c r="AX157" s="98">
        <v>890.66700000000003</v>
      </c>
      <c r="AZ157" s="70"/>
      <c r="BA157" s="68">
        <f t="shared" si="9"/>
        <v>3483.8741199999995</v>
      </c>
      <c r="BB157" s="123">
        <f t="shared" si="8"/>
        <v>0</v>
      </c>
    </row>
    <row r="158" spans="1:54" x14ac:dyDescent="0.3">
      <c r="A158" s="89">
        <v>2007</v>
      </c>
      <c r="B158" s="90" t="s">
        <v>21</v>
      </c>
      <c r="C158" s="91">
        <v>330.14019999999999</v>
      </c>
      <c r="D158" s="91">
        <v>689.53930000000003</v>
      </c>
      <c r="E158" s="92">
        <v>0</v>
      </c>
      <c r="F158" s="92" t="s">
        <v>94</v>
      </c>
      <c r="G158" s="92" t="s">
        <v>94</v>
      </c>
      <c r="H158" s="91">
        <v>1019.6795</v>
      </c>
      <c r="I158" s="91">
        <v>172.73990000000003</v>
      </c>
      <c r="J158" s="91">
        <v>1192.4194</v>
      </c>
      <c r="K158" s="93">
        <v>1894.1461774518327</v>
      </c>
      <c r="L158" s="94">
        <v>613.26504833448507</v>
      </c>
      <c r="M158" s="94">
        <v>1280.8811291173477</v>
      </c>
      <c r="N158" s="94">
        <v>320.87986595632441</v>
      </c>
      <c r="O158" s="94">
        <v>2215.026043408157</v>
      </c>
      <c r="P158" s="94">
        <v>39.800229064548951</v>
      </c>
      <c r="Q158" s="94">
        <v>1602.1396000000002</v>
      </c>
      <c r="R158" s="94">
        <v>201.45240000000001</v>
      </c>
      <c r="S158" s="95">
        <v>0</v>
      </c>
      <c r="T158" s="95" t="s">
        <v>94</v>
      </c>
      <c r="U158" s="95" t="s">
        <v>94</v>
      </c>
      <c r="V158" s="96">
        <v>1803.5920000000001</v>
      </c>
      <c r="W158" s="94">
        <v>2652.8795549685083</v>
      </c>
      <c r="X158" s="94">
        <v>2277.2965358827737</v>
      </c>
      <c r="Y158" s="94">
        <v>1807.4936745204302</v>
      </c>
      <c r="Z158" s="94">
        <v>0</v>
      </c>
      <c r="AA158" s="94">
        <v>2996.0114000000003</v>
      </c>
      <c r="AB158" s="94">
        <v>2459.387749406088</v>
      </c>
      <c r="AC158" s="95" t="s">
        <v>94</v>
      </c>
      <c r="AD158" s="94">
        <v>26.299026518376767</v>
      </c>
      <c r="AE158" s="94">
        <v>1.8871147851844823</v>
      </c>
      <c r="AF158" s="95" t="s">
        <v>94</v>
      </c>
      <c r="AG158" s="97" t="s">
        <v>94</v>
      </c>
      <c r="AH158" s="95">
        <v>166.13</v>
      </c>
      <c r="AI158" s="95" t="s">
        <v>94</v>
      </c>
      <c r="AJ158" s="95" t="s">
        <v>94</v>
      </c>
      <c r="AK158" s="95" t="s">
        <v>94</v>
      </c>
      <c r="AL158" s="95" t="s">
        <v>94</v>
      </c>
      <c r="AM158" s="95" t="s">
        <v>94</v>
      </c>
      <c r="AN158" s="97" t="s">
        <v>94</v>
      </c>
      <c r="AO158" s="94">
        <v>158761.48199999999</v>
      </c>
      <c r="AP158" s="94">
        <v>11392.1</v>
      </c>
      <c r="AQ158" s="94">
        <v>85.513494664712766</v>
      </c>
      <c r="AR158" s="94">
        <v>14.486505335287234</v>
      </c>
      <c r="AS158" s="94">
        <v>60.199770935451049</v>
      </c>
      <c r="AT158" s="95" t="s">
        <v>94</v>
      </c>
      <c r="AU158" s="97" t="s">
        <v>94</v>
      </c>
      <c r="AV158" s="94">
        <f t="shared" si="6"/>
        <v>-2.7907605461346074</v>
      </c>
      <c r="AW158" s="97" t="s">
        <v>94</v>
      </c>
      <c r="AX158" s="98">
        <v>76.876199999999997</v>
      </c>
      <c r="AZ158" s="70"/>
      <c r="BA158" s="68">
        <f t="shared" si="9"/>
        <v>2996.0114000000003</v>
      </c>
      <c r="BB158" s="123">
        <f t="shared" si="8"/>
        <v>0</v>
      </c>
    </row>
    <row r="159" spans="1:54" x14ac:dyDescent="0.3">
      <c r="A159" s="89">
        <v>2007</v>
      </c>
      <c r="B159" s="90" t="s">
        <v>22</v>
      </c>
      <c r="C159" s="91">
        <v>1156.9791599999999</v>
      </c>
      <c r="D159" s="91">
        <v>1054.8514</v>
      </c>
      <c r="E159" s="91">
        <v>318.64870000000002</v>
      </c>
      <c r="F159" s="92" t="s">
        <v>94</v>
      </c>
      <c r="G159" s="92" t="s">
        <v>94</v>
      </c>
      <c r="H159" s="91">
        <v>2530.4792600000001</v>
      </c>
      <c r="I159" s="91">
        <v>146.45250000000004</v>
      </c>
      <c r="J159" s="91">
        <v>2676.9317599999999</v>
      </c>
      <c r="K159" s="93">
        <v>1761.0709041281982</v>
      </c>
      <c r="L159" s="94">
        <v>805.1922683447259</v>
      </c>
      <c r="M159" s="94">
        <v>734.11710504155474</v>
      </c>
      <c r="N159" s="94">
        <v>101.92268344725933</v>
      </c>
      <c r="O159" s="94">
        <v>1862.9935875754575</v>
      </c>
      <c r="P159" s="94">
        <v>48.498004246286968</v>
      </c>
      <c r="Q159" s="94">
        <v>2378.5996</v>
      </c>
      <c r="R159" s="94">
        <v>384.75729999999999</v>
      </c>
      <c r="S159" s="94">
        <v>79.38539999999999</v>
      </c>
      <c r="T159" s="95" t="s">
        <v>94</v>
      </c>
      <c r="U159" s="95" t="s">
        <v>94</v>
      </c>
      <c r="V159" s="96">
        <v>2842.7422999999999</v>
      </c>
      <c r="W159" s="94">
        <v>2612.3416072641257</v>
      </c>
      <c r="X159" s="94">
        <v>2123.9696254254909</v>
      </c>
      <c r="Y159" s="94">
        <v>1491.0068513322897</v>
      </c>
      <c r="Z159" s="94">
        <v>14587.541345093716</v>
      </c>
      <c r="AA159" s="94">
        <v>5519.6740599999994</v>
      </c>
      <c r="AB159" s="94">
        <v>2185.9272859040948</v>
      </c>
      <c r="AC159" s="95" t="s">
        <v>94</v>
      </c>
      <c r="AD159" s="94">
        <v>22.392641067770136</v>
      </c>
      <c r="AE159" s="94">
        <v>2.6434847746041124</v>
      </c>
      <c r="AF159" s="95" t="s">
        <v>94</v>
      </c>
      <c r="AG159" s="97" t="s">
        <v>94</v>
      </c>
      <c r="AH159" s="95">
        <v>210.34</v>
      </c>
      <c r="AI159" s="95" t="s">
        <v>94</v>
      </c>
      <c r="AJ159" s="95" t="s">
        <v>94</v>
      </c>
      <c r="AK159" s="95" t="s">
        <v>94</v>
      </c>
      <c r="AL159" s="95" t="s">
        <v>94</v>
      </c>
      <c r="AM159" s="95" t="s">
        <v>94</v>
      </c>
      <c r="AN159" s="97" t="s">
        <v>94</v>
      </c>
      <c r="AO159" s="94">
        <v>208802.94500000001</v>
      </c>
      <c r="AP159" s="94">
        <v>24649.5</v>
      </c>
      <c r="AQ159" s="94">
        <v>94.529091021730054</v>
      </c>
      <c r="AR159" s="94">
        <v>5.4709089782699598</v>
      </c>
      <c r="AS159" s="94">
        <v>51.50199575371304</v>
      </c>
      <c r="AT159" s="95" t="s">
        <v>94</v>
      </c>
      <c r="AU159" s="97" t="s">
        <v>94</v>
      </c>
      <c r="AV159" s="94">
        <f t="shared" si="6"/>
        <v>11.226416906970371</v>
      </c>
      <c r="AW159" s="97" t="s">
        <v>94</v>
      </c>
      <c r="AX159" s="98">
        <v>122.79600000000001</v>
      </c>
      <c r="AZ159" s="70"/>
      <c r="BA159" s="68">
        <f t="shared" si="9"/>
        <v>5519.6740599999994</v>
      </c>
      <c r="BB159" s="123">
        <f t="shared" si="8"/>
        <v>0</v>
      </c>
    </row>
    <row r="160" spans="1:54" x14ac:dyDescent="0.3">
      <c r="A160" s="89">
        <v>2007</v>
      </c>
      <c r="B160" s="90" t="s">
        <v>23</v>
      </c>
      <c r="C160" s="91">
        <v>1025.7624499999999</v>
      </c>
      <c r="D160" s="91">
        <v>1010.3261</v>
      </c>
      <c r="E160" s="91">
        <v>172.86240000000001</v>
      </c>
      <c r="F160" s="92" t="s">
        <v>94</v>
      </c>
      <c r="G160" s="92" t="s">
        <v>94</v>
      </c>
      <c r="H160" s="91">
        <v>2208.9509499999999</v>
      </c>
      <c r="I160" s="91">
        <v>445.94130000000001</v>
      </c>
      <c r="J160" s="91">
        <v>2654.8922499999999</v>
      </c>
      <c r="K160" s="93">
        <v>1804.7206052361751</v>
      </c>
      <c r="L160" s="94">
        <v>838.05148755907953</v>
      </c>
      <c r="M160" s="94">
        <v>825.43993594692745</v>
      </c>
      <c r="N160" s="94">
        <v>364.33559234794541</v>
      </c>
      <c r="O160" s="94">
        <v>2169.0561975841206</v>
      </c>
      <c r="P160" s="94">
        <v>37.60094466470688</v>
      </c>
      <c r="Q160" s="94">
        <v>3717.6318999999999</v>
      </c>
      <c r="R160" s="94">
        <v>618.93409999999994</v>
      </c>
      <c r="S160" s="94">
        <v>69.248000000000005</v>
      </c>
      <c r="T160" s="95" t="s">
        <v>94</v>
      </c>
      <c r="U160" s="95" t="s">
        <v>94</v>
      </c>
      <c r="V160" s="96">
        <v>4405.8139999999994</v>
      </c>
      <c r="W160" s="94">
        <v>2880.0518248179956</v>
      </c>
      <c r="X160" s="94">
        <v>2564.0485217327732</v>
      </c>
      <c r="Y160" s="94">
        <v>1901.8495074330594</v>
      </c>
      <c r="Z160" s="94">
        <v>16602.253656197554</v>
      </c>
      <c r="AA160" s="94">
        <v>7060.7062499999993</v>
      </c>
      <c r="AB160" s="94">
        <v>2564.0294122132914</v>
      </c>
      <c r="AC160" s="95" t="s">
        <v>94</v>
      </c>
      <c r="AD160" s="94">
        <v>23.015461355168672</v>
      </c>
      <c r="AE160" s="94">
        <v>3.0338830037660682</v>
      </c>
      <c r="AF160" s="95" t="s">
        <v>94</v>
      </c>
      <c r="AG160" s="97" t="s">
        <v>94</v>
      </c>
      <c r="AH160" s="95">
        <v>195.61</v>
      </c>
      <c r="AI160" s="95" t="s">
        <v>94</v>
      </c>
      <c r="AJ160" s="95" t="s">
        <v>94</v>
      </c>
      <c r="AK160" s="95" t="s">
        <v>94</v>
      </c>
      <c r="AL160" s="95" t="s">
        <v>94</v>
      </c>
      <c r="AM160" s="95" t="s">
        <v>94</v>
      </c>
      <c r="AN160" s="97" t="s">
        <v>94</v>
      </c>
      <c r="AO160" s="94">
        <v>232728.36300000001</v>
      </c>
      <c r="AP160" s="94">
        <v>30678.1</v>
      </c>
      <c r="AQ160" s="94">
        <v>83.203035829420202</v>
      </c>
      <c r="AR160" s="94">
        <v>16.796964170579805</v>
      </c>
      <c r="AS160" s="94">
        <v>62.39905533529312</v>
      </c>
      <c r="AT160" s="95" t="s">
        <v>94</v>
      </c>
      <c r="AU160" s="97" t="s">
        <v>94</v>
      </c>
      <c r="AV160" s="94">
        <f t="shared" si="6"/>
        <v>12.105364621736591</v>
      </c>
      <c r="AW160" s="97" t="s">
        <v>94</v>
      </c>
      <c r="AX160" s="98">
        <v>102.18730000000001</v>
      </c>
      <c r="AZ160" s="70"/>
      <c r="BA160" s="68">
        <f t="shared" si="9"/>
        <v>7060.7062499999993</v>
      </c>
      <c r="BB160" s="123">
        <f t="shared" si="8"/>
        <v>0</v>
      </c>
    </row>
    <row r="161" spans="1:54" x14ac:dyDescent="0.3">
      <c r="A161" s="89">
        <v>2007</v>
      </c>
      <c r="B161" s="90" t="s">
        <v>24</v>
      </c>
      <c r="C161" s="91">
        <v>721.68432999999993</v>
      </c>
      <c r="D161" s="91">
        <v>1239.5387000000001</v>
      </c>
      <c r="E161" s="92">
        <v>0</v>
      </c>
      <c r="F161" s="92" t="s">
        <v>94</v>
      </c>
      <c r="G161" s="92" t="s">
        <v>94</v>
      </c>
      <c r="H161" s="91">
        <v>1961.2230300000001</v>
      </c>
      <c r="I161" s="91">
        <v>530.99369999999999</v>
      </c>
      <c r="J161" s="91">
        <v>2492.2167300000001</v>
      </c>
      <c r="K161" s="93">
        <v>2024.3399245061778</v>
      </c>
      <c r="L161" s="94">
        <v>744.90987499238759</v>
      </c>
      <c r="M161" s="94">
        <v>1279.4300495137904</v>
      </c>
      <c r="N161" s="94">
        <v>548.08235989930017</v>
      </c>
      <c r="O161" s="94">
        <v>2572.422284405478</v>
      </c>
      <c r="P161" s="94">
        <v>34.409255567573673</v>
      </c>
      <c r="Q161" s="94">
        <v>4231.47</v>
      </c>
      <c r="R161" s="94">
        <v>441.04649999999998</v>
      </c>
      <c r="S161" s="94">
        <v>78.134100000000004</v>
      </c>
      <c r="T161" s="95" t="s">
        <v>94</v>
      </c>
      <c r="U161" s="95" t="s">
        <v>94</v>
      </c>
      <c r="V161" s="96">
        <v>4750.6506000000008</v>
      </c>
      <c r="W161" s="94">
        <v>2937.5068249034307</v>
      </c>
      <c r="X161" s="94">
        <v>2977.0383341693819</v>
      </c>
      <c r="Y161" s="94">
        <v>1937.6183426103687</v>
      </c>
      <c r="Z161" s="94">
        <v>16076.975308641977</v>
      </c>
      <c r="AA161" s="94">
        <v>7242.8673300000009</v>
      </c>
      <c r="AB161" s="94">
        <v>2800.7344493167211</v>
      </c>
      <c r="AC161" s="95" t="s">
        <v>94</v>
      </c>
      <c r="AD161" s="94">
        <v>19.303811606486068</v>
      </c>
      <c r="AE161" s="94">
        <v>2.1344025047871114</v>
      </c>
      <c r="AF161" s="95" t="s">
        <v>94</v>
      </c>
      <c r="AG161" s="97" t="s">
        <v>94</v>
      </c>
      <c r="AH161" s="95">
        <v>513.82000000000005</v>
      </c>
      <c r="AI161" s="95" t="s">
        <v>94</v>
      </c>
      <c r="AJ161" s="95" t="s">
        <v>94</v>
      </c>
      <c r="AK161" s="95" t="s">
        <v>94</v>
      </c>
      <c r="AL161" s="95" t="s">
        <v>94</v>
      </c>
      <c r="AM161" s="95" t="s">
        <v>94</v>
      </c>
      <c r="AN161" s="97" t="s">
        <v>94</v>
      </c>
      <c r="AO161" s="94">
        <v>339339.33799999999</v>
      </c>
      <c r="AP161" s="94">
        <v>37520.400000000001</v>
      </c>
      <c r="AQ161" s="94">
        <v>78.693919609471536</v>
      </c>
      <c r="AR161" s="94">
        <v>21.306080390528471</v>
      </c>
      <c r="AS161" s="94">
        <v>65.590744432426334</v>
      </c>
      <c r="AT161" s="95" t="s">
        <v>94</v>
      </c>
      <c r="AU161" s="97" t="s">
        <v>94</v>
      </c>
      <c r="AV161" s="94">
        <f t="shared" si="6"/>
        <v>-8.6025167128369162</v>
      </c>
      <c r="AW161" s="97" t="s">
        <v>94</v>
      </c>
      <c r="AX161" s="98">
        <v>120.62089999999999</v>
      </c>
      <c r="AZ161" s="70"/>
      <c r="BA161" s="68">
        <f t="shared" si="9"/>
        <v>7242.8673300000009</v>
      </c>
      <c r="BB161" s="123">
        <f t="shared" si="8"/>
        <v>0</v>
      </c>
    </row>
    <row r="162" spans="1:54" x14ac:dyDescent="0.3">
      <c r="A162" s="89">
        <v>2007</v>
      </c>
      <c r="B162" s="90" t="s">
        <v>25</v>
      </c>
      <c r="C162" s="91">
        <v>2864.0525400000001</v>
      </c>
      <c r="D162" s="91">
        <v>1020.7713</v>
      </c>
      <c r="E162" s="92">
        <v>0</v>
      </c>
      <c r="F162" s="92" t="s">
        <v>94</v>
      </c>
      <c r="G162" s="92" t="s">
        <v>94</v>
      </c>
      <c r="H162" s="91">
        <v>3884.82384</v>
      </c>
      <c r="I162" s="91">
        <v>1820.3017000000002</v>
      </c>
      <c r="J162" s="91">
        <v>5705.12554</v>
      </c>
      <c r="K162" s="93">
        <v>2667.803772589803</v>
      </c>
      <c r="L162" s="94">
        <v>1966.8150953036284</v>
      </c>
      <c r="M162" s="94">
        <v>700.98867728617461</v>
      </c>
      <c r="N162" s="94">
        <v>1250.0458045252401</v>
      </c>
      <c r="O162" s="94">
        <v>3917.8495771150428</v>
      </c>
      <c r="P162" s="94">
        <v>67.715634690600311</v>
      </c>
      <c r="Q162" s="94">
        <v>1411.1471000000001</v>
      </c>
      <c r="R162" s="94">
        <v>233.47110000000004</v>
      </c>
      <c r="S162" s="94">
        <v>1075.3792999999998</v>
      </c>
      <c r="T162" s="95" t="s">
        <v>94</v>
      </c>
      <c r="U162" s="95" t="s">
        <v>94</v>
      </c>
      <c r="V162" s="96">
        <v>2719.9974999999999</v>
      </c>
      <c r="W162" s="94">
        <v>3786.8416875964112</v>
      </c>
      <c r="X162" s="94">
        <v>2237.1568716043867</v>
      </c>
      <c r="Y162" s="94">
        <v>1501.7019251178679</v>
      </c>
      <c r="Z162" s="94">
        <v>9975.3190976216083</v>
      </c>
      <c r="AA162" s="94">
        <v>8425.1230400000004</v>
      </c>
      <c r="AB162" s="94">
        <v>3874.5746262067337</v>
      </c>
      <c r="AC162" s="95" t="s">
        <v>94</v>
      </c>
      <c r="AD162" s="94">
        <v>21.940024634967589</v>
      </c>
      <c r="AE162" s="94">
        <v>2.4686161327295943</v>
      </c>
      <c r="AF162" s="95" t="s">
        <v>94</v>
      </c>
      <c r="AG162" s="97" t="s">
        <v>94</v>
      </c>
      <c r="AH162" s="95">
        <v>80.92</v>
      </c>
      <c r="AI162" s="95" t="s">
        <v>94</v>
      </c>
      <c r="AJ162" s="95" t="s">
        <v>94</v>
      </c>
      <c r="AK162" s="95" t="s">
        <v>94</v>
      </c>
      <c r="AL162" s="95" t="s">
        <v>94</v>
      </c>
      <c r="AM162" s="95" t="s">
        <v>94</v>
      </c>
      <c r="AN162" s="97" t="s">
        <v>94</v>
      </c>
      <c r="AO162" s="94">
        <v>341289.31300000002</v>
      </c>
      <c r="AP162" s="94">
        <v>38400.699999999997</v>
      </c>
      <c r="AQ162" s="94">
        <v>68.093573274813508</v>
      </c>
      <c r="AR162" s="94">
        <v>31.906426725186492</v>
      </c>
      <c r="AS162" s="94">
        <v>32.284365309399682</v>
      </c>
      <c r="AT162" s="95" t="s">
        <v>94</v>
      </c>
      <c r="AU162" s="97" t="s">
        <v>94</v>
      </c>
      <c r="AV162" s="94">
        <f t="shared" si="6"/>
        <v>-9.29623783859026</v>
      </c>
      <c r="AW162" s="97" t="s">
        <v>94</v>
      </c>
      <c r="AX162" s="98">
        <v>29.674700000000001</v>
      </c>
      <c r="AZ162" s="70"/>
      <c r="BA162" s="68">
        <f t="shared" si="9"/>
        <v>8425.1230400000004</v>
      </c>
      <c r="BB162" s="123">
        <f t="shared" si="8"/>
        <v>0</v>
      </c>
    </row>
    <row r="163" spans="1:54" x14ac:dyDescent="0.3">
      <c r="A163" s="89">
        <v>2007</v>
      </c>
      <c r="B163" s="90" t="s">
        <v>26</v>
      </c>
      <c r="C163" s="91">
        <v>1277.94893</v>
      </c>
      <c r="D163" s="91">
        <v>1504.1188999999999</v>
      </c>
      <c r="E163" s="91">
        <v>177.71089999999998</v>
      </c>
      <c r="F163" s="92" t="s">
        <v>94</v>
      </c>
      <c r="G163" s="92" t="s">
        <v>94</v>
      </c>
      <c r="H163" s="91">
        <v>2959.77873</v>
      </c>
      <c r="I163" s="91">
        <v>361.96969999999999</v>
      </c>
      <c r="J163" s="91">
        <v>3321.7484300000001</v>
      </c>
      <c r="K163" s="93">
        <v>2217.9498990607481</v>
      </c>
      <c r="L163" s="94">
        <v>957.64817537501892</v>
      </c>
      <c r="M163" s="94">
        <v>1127.1316766406935</v>
      </c>
      <c r="N163" s="94">
        <v>271.24685080024517</v>
      </c>
      <c r="O163" s="94">
        <v>2489.1967498609929</v>
      </c>
      <c r="P163" s="94">
        <v>36.39897041495437</v>
      </c>
      <c r="Q163" s="94">
        <v>3892.5787999999998</v>
      </c>
      <c r="R163" s="94">
        <v>643.93419999999992</v>
      </c>
      <c r="S163" s="94">
        <v>1267.6792</v>
      </c>
      <c r="T163" s="95" t="s">
        <v>94</v>
      </c>
      <c r="U163" s="95" t="s">
        <v>94</v>
      </c>
      <c r="V163" s="96">
        <v>5804.1921999999995</v>
      </c>
      <c r="W163" s="94">
        <v>3137.2655236530313</v>
      </c>
      <c r="X163" s="94">
        <v>2092.4738049622742</v>
      </c>
      <c r="Y163" s="94">
        <v>1828.7766392511473</v>
      </c>
      <c r="Z163" s="94">
        <v>13228.140913264881</v>
      </c>
      <c r="AA163" s="94">
        <v>9125.9406299999991</v>
      </c>
      <c r="AB163" s="94">
        <v>2865.6959673372598</v>
      </c>
      <c r="AC163" s="95" t="s">
        <v>94</v>
      </c>
      <c r="AD163" s="94">
        <v>14.416557870392314</v>
      </c>
      <c r="AE163" s="94">
        <v>2.380085649997052</v>
      </c>
      <c r="AF163" s="95" t="s">
        <v>94</v>
      </c>
      <c r="AG163" s="97" t="s">
        <v>94</v>
      </c>
      <c r="AH163" s="95">
        <v>558.36</v>
      </c>
      <c r="AI163" s="95" t="s">
        <v>94</v>
      </c>
      <c r="AJ163" s="95" t="s">
        <v>94</v>
      </c>
      <c r="AK163" s="95" t="s">
        <v>94</v>
      </c>
      <c r="AL163" s="95" t="s">
        <v>94</v>
      </c>
      <c r="AM163" s="95" t="s">
        <v>94</v>
      </c>
      <c r="AN163" s="97" t="s">
        <v>94</v>
      </c>
      <c r="AO163" s="94">
        <v>383429.08500000002</v>
      </c>
      <c r="AP163" s="94">
        <v>63301.8</v>
      </c>
      <c r="AQ163" s="94">
        <v>89.103036920830263</v>
      </c>
      <c r="AR163" s="94">
        <v>10.896963079169725</v>
      </c>
      <c r="AS163" s="94">
        <v>63.60102958504563</v>
      </c>
      <c r="AT163" s="95" t="s">
        <v>94</v>
      </c>
      <c r="AU163" s="97" t="s">
        <v>94</v>
      </c>
      <c r="AV163" s="94">
        <f t="shared" si="6"/>
        <v>13.03126372572887</v>
      </c>
      <c r="AW163" s="97" t="s">
        <v>94</v>
      </c>
      <c r="AX163" s="98">
        <v>485.14148</v>
      </c>
      <c r="AZ163" s="70"/>
      <c r="BA163" s="68">
        <f t="shared" si="9"/>
        <v>9125.9406299999991</v>
      </c>
      <c r="BB163" s="123">
        <f t="shared" si="8"/>
        <v>0</v>
      </c>
    </row>
    <row r="164" spans="1:54" x14ac:dyDescent="0.3">
      <c r="A164" s="89">
        <v>2007</v>
      </c>
      <c r="B164" s="90" t="s">
        <v>27</v>
      </c>
      <c r="C164" s="91">
        <v>517.71766000000002</v>
      </c>
      <c r="D164" s="91">
        <v>635.00619999999992</v>
      </c>
      <c r="E164" s="92">
        <v>0</v>
      </c>
      <c r="F164" s="92" t="s">
        <v>94</v>
      </c>
      <c r="G164" s="92" t="s">
        <v>94</v>
      </c>
      <c r="H164" s="91">
        <v>1152.7238600000001</v>
      </c>
      <c r="I164" s="91">
        <v>91.792100000000005</v>
      </c>
      <c r="J164" s="91">
        <v>1244.5159600000002</v>
      </c>
      <c r="K164" s="93">
        <v>1489.2130343169488</v>
      </c>
      <c r="L164" s="94">
        <v>668.84352282607426</v>
      </c>
      <c r="M164" s="94">
        <v>820.36951149087452</v>
      </c>
      <c r="N164" s="94">
        <v>118.58693700269622</v>
      </c>
      <c r="O164" s="94">
        <v>1607.7999713196452</v>
      </c>
      <c r="P164" s="94">
        <v>53.854261790305777</v>
      </c>
      <c r="Q164" s="94">
        <v>929.85440000000006</v>
      </c>
      <c r="R164" s="94">
        <v>136.52559999999997</v>
      </c>
      <c r="S164" s="95">
        <v>0</v>
      </c>
      <c r="T164" s="95" t="s">
        <v>94</v>
      </c>
      <c r="U164" s="95" t="s">
        <v>94</v>
      </c>
      <c r="V164" s="96">
        <v>1066.3800000000001</v>
      </c>
      <c r="W164" s="94">
        <v>2992.4569812210261</v>
      </c>
      <c r="X164" s="94">
        <v>3082.1723104664425</v>
      </c>
      <c r="Y164" s="94">
        <v>1288.5000519078492</v>
      </c>
      <c r="Z164" s="94">
        <v>0</v>
      </c>
      <c r="AA164" s="94">
        <v>2310.8959600000003</v>
      </c>
      <c r="AB164" s="94">
        <v>2044.3079781140386</v>
      </c>
      <c r="AC164" s="95" t="s">
        <v>94</v>
      </c>
      <c r="AD164" s="94">
        <v>24.669819051380866</v>
      </c>
      <c r="AE164" s="94">
        <v>3.8639611745880633</v>
      </c>
      <c r="AF164" s="95" t="s">
        <v>94</v>
      </c>
      <c r="AG164" s="97" t="s">
        <v>94</v>
      </c>
      <c r="AH164" s="95">
        <v>10.3</v>
      </c>
      <c r="AI164" s="95" t="s">
        <v>94</v>
      </c>
      <c r="AJ164" s="95" t="s">
        <v>94</v>
      </c>
      <c r="AK164" s="95" t="s">
        <v>94</v>
      </c>
      <c r="AL164" s="95" t="s">
        <v>94</v>
      </c>
      <c r="AM164" s="95" t="s">
        <v>94</v>
      </c>
      <c r="AN164" s="97" t="s">
        <v>94</v>
      </c>
      <c r="AO164" s="94">
        <v>59806.396999999997</v>
      </c>
      <c r="AP164" s="94">
        <v>9367.2999999999993</v>
      </c>
      <c r="AQ164" s="94">
        <v>92.624272974369887</v>
      </c>
      <c r="AR164" s="94">
        <v>7.3757270256301091</v>
      </c>
      <c r="AS164" s="94">
        <v>46.145738209694215</v>
      </c>
      <c r="AT164" s="95" t="s">
        <v>94</v>
      </c>
      <c r="AU164" s="97" t="s">
        <v>94</v>
      </c>
      <c r="AV164" s="94">
        <f t="shared" si="6"/>
        <v>-20.598276283798889</v>
      </c>
      <c r="AW164" s="97" t="s">
        <v>94</v>
      </c>
      <c r="AX164" s="98">
        <v>54.3658</v>
      </c>
      <c r="AZ164" s="70"/>
      <c r="BA164" s="68">
        <f t="shared" si="9"/>
        <v>2310.8959600000003</v>
      </c>
      <c r="BB164" s="123">
        <f t="shared" si="8"/>
        <v>0</v>
      </c>
    </row>
    <row r="165" spans="1:54" x14ac:dyDescent="0.3">
      <c r="A165" s="89">
        <v>2007</v>
      </c>
      <c r="B165" s="90" t="s">
        <v>28</v>
      </c>
      <c r="C165" s="91">
        <v>3346.65499</v>
      </c>
      <c r="D165" s="91">
        <v>3066.6803999999997</v>
      </c>
      <c r="E165" s="91">
        <v>677.52700000000004</v>
      </c>
      <c r="F165" s="92" t="s">
        <v>94</v>
      </c>
      <c r="G165" s="92" t="s">
        <v>94</v>
      </c>
      <c r="H165" s="91">
        <v>7090.8623900000002</v>
      </c>
      <c r="I165" s="91">
        <v>803.04899999999986</v>
      </c>
      <c r="J165" s="91">
        <v>7893.9113900000002</v>
      </c>
      <c r="K165" s="93">
        <v>1444.3372245577536</v>
      </c>
      <c r="L165" s="94">
        <v>681.67990209847471</v>
      </c>
      <c r="M165" s="94">
        <v>624.65189901135022</v>
      </c>
      <c r="N165" s="94">
        <v>163.57299014568514</v>
      </c>
      <c r="O165" s="94">
        <v>1607.9102147034387</v>
      </c>
      <c r="P165" s="94">
        <v>45.674260470325109</v>
      </c>
      <c r="Q165" s="94">
        <v>6615.2203</v>
      </c>
      <c r="R165" s="94">
        <v>746.99130000000014</v>
      </c>
      <c r="S165" s="94">
        <v>2026.9404000000002</v>
      </c>
      <c r="T165" s="95" t="s">
        <v>94</v>
      </c>
      <c r="U165" s="95" t="s">
        <v>94</v>
      </c>
      <c r="V165" s="96">
        <v>9389.152</v>
      </c>
      <c r="W165" s="94">
        <v>3616.9758195463</v>
      </c>
      <c r="X165" s="94">
        <v>2746.5571817068358</v>
      </c>
      <c r="Y165" s="94">
        <v>1662.9814242588852</v>
      </c>
      <c r="Z165" s="94">
        <v>9309.1652276150944</v>
      </c>
      <c r="AA165" s="94">
        <v>17283.063389999999</v>
      </c>
      <c r="AB165" s="94">
        <v>2302.7872897480174</v>
      </c>
      <c r="AC165" s="95" t="s">
        <v>94</v>
      </c>
      <c r="AD165" s="94">
        <v>15.877054914951552</v>
      </c>
      <c r="AE165" s="94">
        <v>3.246926014176617</v>
      </c>
      <c r="AF165" s="95" t="s">
        <v>94</v>
      </c>
      <c r="AG165" s="97" t="s">
        <v>94</v>
      </c>
      <c r="AH165" s="95">
        <v>220.36</v>
      </c>
      <c r="AI165" s="95" t="s">
        <v>94</v>
      </c>
      <c r="AJ165" s="95" t="s">
        <v>94</v>
      </c>
      <c r="AK165" s="95" t="s">
        <v>94</v>
      </c>
      <c r="AL165" s="95" t="s">
        <v>94</v>
      </c>
      <c r="AM165" s="95" t="s">
        <v>94</v>
      </c>
      <c r="AN165" s="97" t="s">
        <v>94</v>
      </c>
      <c r="AO165" s="94">
        <v>532290.02800000005</v>
      </c>
      <c r="AP165" s="94">
        <v>108855.6</v>
      </c>
      <c r="AQ165" s="94">
        <v>89.826982337079414</v>
      </c>
      <c r="AR165" s="94">
        <v>10.173017662920584</v>
      </c>
      <c r="AS165" s="94">
        <v>54.325739529674898</v>
      </c>
      <c r="AT165" s="95" t="s">
        <v>94</v>
      </c>
      <c r="AU165" s="97" t="s">
        <v>94</v>
      </c>
      <c r="AV165" s="94">
        <f t="shared" ref="AV165:AV228" si="10">((AA165/AA132)-1)*100</f>
        <v>20.004790550337948</v>
      </c>
      <c r="AW165" s="97" t="s">
        <v>94</v>
      </c>
      <c r="AX165" s="98">
        <v>269.69819999999999</v>
      </c>
      <c r="AZ165" s="70"/>
      <c r="BA165" s="68">
        <f t="shared" si="9"/>
        <v>17283.063390000003</v>
      </c>
      <c r="BB165" s="123">
        <f t="shared" si="8"/>
        <v>0</v>
      </c>
    </row>
    <row r="166" spans="1:54" x14ac:dyDescent="0.3">
      <c r="A166" s="89">
        <v>2007</v>
      </c>
      <c r="B166" s="90" t="s">
        <v>29</v>
      </c>
      <c r="C166" s="91">
        <v>629.87878000000001</v>
      </c>
      <c r="D166" s="91">
        <v>916.90160000000003</v>
      </c>
      <c r="E166" s="91">
        <v>239.5086</v>
      </c>
      <c r="F166" s="92" t="s">
        <v>94</v>
      </c>
      <c r="G166" s="92" t="s">
        <v>94</v>
      </c>
      <c r="H166" s="91">
        <v>1786.2889800000003</v>
      </c>
      <c r="I166" s="91">
        <v>166.10869999999997</v>
      </c>
      <c r="J166" s="91">
        <v>1952.3976800000003</v>
      </c>
      <c r="K166" s="93">
        <v>1899.6324497465794</v>
      </c>
      <c r="L166" s="94">
        <v>669.84579947125178</v>
      </c>
      <c r="M166" s="94">
        <v>975.08076917350638</v>
      </c>
      <c r="N166" s="94">
        <v>176.64861634270375</v>
      </c>
      <c r="O166" s="94">
        <v>2076.2810660892833</v>
      </c>
      <c r="P166" s="94">
        <v>36.120154439633289</v>
      </c>
      <c r="Q166" s="94">
        <v>2980.3752999999997</v>
      </c>
      <c r="R166" s="94">
        <v>389.28490000000005</v>
      </c>
      <c r="S166" s="94">
        <v>83.228200000000015</v>
      </c>
      <c r="T166" s="95" t="s">
        <v>94</v>
      </c>
      <c r="U166" s="95" t="s">
        <v>94</v>
      </c>
      <c r="V166" s="96">
        <v>3452.8883999999998</v>
      </c>
      <c r="W166" s="94">
        <v>3603.1430691256069</v>
      </c>
      <c r="X166" s="94">
        <v>3420.8155666533139</v>
      </c>
      <c r="Y166" s="94">
        <v>2599.8777816365241</v>
      </c>
      <c r="Z166" s="94">
        <v>18898.319709355135</v>
      </c>
      <c r="AA166" s="94">
        <v>5405.2860799999999</v>
      </c>
      <c r="AB166" s="94">
        <v>2846.9357058473124</v>
      </c>
      <c r="AC166" s="95" t="s">
        <v>94</v>
      </c>
      <c r="AD166" s="94">
        <v>21.825165971501598</v>
      </c>
      <c r="AE166" s="94">
        <v>3.6690451772196888</v>
      </c>
      <c r="AF166" s="95" t="s">
        <v>94</v>
      </c>
      <c r="AG166" s="97" t="s">
        <v>94</v>
      </c>
      <c r="AH166" s="95">
        <v>220.36</v>
      </c>
      <c r="AI166" s="95" t="s">
        <v>94</v>
      </c>
      <c r="AJ166" s="95" t="s">
        <v>94</v>
      </c>
      <c r="AK166" s="95" t="s">
        <v>94</v>
      </c>
      <c r="AL166" s="95" t="s">
        <v>94</v>
      </c>
      <c r="AM166" s="95" t="s">
        <v>94</v>
      </c>
      <c r="AN166" s="97" t="s">
        <v>94</v>
      </c>
      <c r="AO166" s="94">
        <v>147321.32800000001</v>
      </c>
      <c r="AP166" s="94">
        <v>24766.3</v>
      </c>
      <c r="AQ166" s="94">
        <v>91.49206630894993</v>
      </c>
      <c r="AR166" s="94">
        <v>8.50793369105007</v>
      </c>
      <c r="AS166" s="94">
        <v>63.879845560366711</v>
      </c>
      <c r="AT166" s="95" t="s">
        <v>94</v>
      </c>
      <c r="AU166" s="97" t="s">
        <v>94</v>
      </c>
      <c r="AV166" s="94">
        <f t="shared" si="10"/>
        <v>9.8965779921277743</v>
      </c>
      <c r="AW166" s="97" t="s">
        <v>94</v>
      </c>
      <c r="AX166" s="98">
        <v>25.2819</v>
      </c>
      <c r="AZ166" s="70"/>
      <c r="BA166" s="68">
        <f t="shared" si="9"/>
        <v>5405.2860799999989</v>
      </c>
      <c r="BB166" s="123">
        <f t="shared" si="8"/>
        <v>0</v>
      </c>
    </row>
    <row r="167" spans="1:54" ht="15" thickBot="1" x14ac:dyDescent="0.35">
      <c r="A167" s="103">
        <v>2007</v>
      </c>
      <c r="B167" s="104" t="s">
        <v>30</v>
      </c>
      <c r="C167" s="106">
        <v>565.34490000000005</v>
      </c>
      <c r="D167" s="106">
        <v>721.68799999999999</v>
      </c>
      <c r="E167" s="106">
        <v>272.4984</v>
      </c>
      <c r="F167" s="107" t="s">
        <v>94</v>
      </c>
      <c r="G167" s="107" t="s">
        <v>94</v>
      </c>
      <c r="H167" s="106">
        <v>1559.5313000000001</v>
      </c>
      <c r="I167" s="106">
        <v>132.3389</v>
      </c>
      <c r="J167" s="106">
        <v>1691.8702000000001</v>
      </c>
      <c r="K167" s="108">
        <v>1681.437176751673</v>
      </c>
      <c r="L167" s="109">
        <v>609.53693750613218</v>
      </c>
      <c r="M167" s="109">
        <v>778.101108464807</v>
      </c>
      <c r="N167" s="109">
        <v>142.68360397154066</v>
      </c>
      <c r="O167" s="109">
        <v>1824.1207807232133</v>
      </c>
      <c r="P167" s="109">
        <v>53.984417918930561</v>
      </c>
      <c r="Q167" s="109">
        <v>1194.7053000000001</v>
      </c>
      <c r="R167" s="109">
        <v>247.42180000000002</v>
      </c>
      <c r="S167" s="111">
        <v>0</v>
      </c>
      <c r="T167" s="111" t="s">
        <v>94</v>
      </c>
      <c r="U167" s="111" t="s">
        <v>94</v>
      </c>
      <c r="V167" s="110">
        <v>1442.1271000000002</v>
      </c>
      <c r="W167" s="109">
        <v>2708.6878859821795</v>
      </c>
      <c r="X167" s="109">
        <v>1944.051687104585</v>
      </c>
      <c r="Y167" s="109">
        <v>1752.0184675083735</v>
      </c>
      <c r="Z167" s="109">
        <v>0</v>
      </c>
      <c r="AA167" s="109">
        <v>3133.9973</v>
      </c>
      <c r="AB167" s="109">
        <v>2146.7102356519968</v>
      </c>
      <c r="AC167" s="111" t="s">
        <v>94</v>
      </c>
      <c r="AD167" s="109">
        <v>20.872442890442887</v>
      </c>
      <c r="AE167" s="109">
        <v>3.4923684329292519</v>
      </c>
      <c r="AF167" s="111" t="s">
        <v>94</v>
      </c>
      <c r="AG167" s="112" t="s">
        <v>94</v>
      </c>
      <c r="AH167" s="95">
        <v>13.58</v>
      </c>
      <c r="AI167" s="111" t="s">
        <v>94</v>
      </c>
      <c r="AJ167" s="111" t="s">
        <v>94</v>
      </c>
      <c r="AK167" s="111" t="s">
        <v>94</v>
      </c>
      <c r="AL167" s="111" t="s">
        <v>94</v>
      </c>
      <c r="AM167" s="111" t="s">
        <v>94</v>
      </c>
      <c r="AN167" s="112" t="s">
        <v>94</v>
      </c>
      <c r="AO167" s="109">
        <v>89738.45</v>
      </c>
      <c r="AP167" s="109">
        <v>15015</v>
      </c>
      <c r="AQ167" s="109">
        <v>92.177951949268916</v>
      </c>
      <c r="AR167" s="109">
        <v>7.8220480507310786</v>
      </c>
      <c r="AS167" s="109">
        <v>46.015582081069446</v>
      </c>
      <c r="AT167" s="111" t="s">
        <v>94</v>
      </c>
      <c r="AU167" s="112" t="s">
        <v>94</v>
      </c>
      <c r="AV167" s="109">
        <f t="shared" si="10"/>
        <v>18.528510764376051</v>
      </c>
      <c r="AW167" s="112" t="s">
        <v>94</v>
      </c>
      <c r="AX167" s="98">
        <v>24.0748</v>
      </c>
      <c r="AZ167" s="70"/>
      <c r="BA167" s="68">
        <f t="shared" si="9"/>
        <v>3133.9973000000005</v>
      </c>
      <c r="BB167" s="123">
        <f t="shared" si="8"/>
        <v>0</v>
      </c>
    </row>
    <row r="168" spans="1:54" x14ac:dyDescent="0.3">
      <c r="A168" s="80">
        <v>2008</v>
      </c>
      <c r="B168" s="81" t="s">
        <v>205</v>
      </c>
      <c r="C168" s="82">
        <v>69743.47027999998</v>
      </c>
      <c r="D168" s="82">
        <v>48480.421399999999</v>
      </c>
      <c r="E168" s="82">
        <v>6370.7229000000007</v>
      </c>
      <c r="F168" s="83">
        <v>3330.0333760000003</v>
      </c>
      <c r="G168" s="83">
        <v>1061.635501</v>
      </c>
      <c r="H168" s="82">
        <v>128986.28345699997</v>
      </c>
      <c r="I168" s="82">
        <v>24715.075000000004</v>
      </c>
      <c r="J168" s="82">
        <v>153701.35845699997</v>
      </c>
      <c r="K168" s="84">
        <v>2041.8133361083092</v>
      </c>
      <c r="L168" s="85">
        <v>1142.9318049115434</v>
      </c>
      <c r="M168" s="85">
        <v>794.4803335870688</v>
      </c>
      <c r="N168" s="85">
        <v>405.02207826579308</v>
      </c>
      <c r="O168" s="85">
        <v>2518.8045588812479</v>
      </c>
      <c r="P168" s="85">
        <v>45.334827993600108</v>
      </c>
      <c r="Q168" s="85">
        <v>141810.79580000005</v>
      </c>
      <c r="R168" s="85">
        <v>32005.3279</v>
      </c>
      <c r="S168" s="85">
        <v>10291.5141</v>
      </c>
      <c r="T168" s="86" t="s">
        <v>94</v>
      </c>
      <c r="U168" s="86">
        <v>1226.9398199999998</v>
      </c>
      <c r="V168" s="87">
        <v>185334.57762000005</v>
      </c>
      <c r="W168" s="85">
        <v>3686.2355255978009</v>
      </c>
      <c r="X168" s="85">
        <v>2899.4408328572017</v>
      </c>
      <c r="Y168" s="85">
        <v>2833.8478921496621</v>
      </c>
      <c r="Z168" s="85">
        <v>14142.98959976693</v>
      </c>
      <c r="AA168" s="85">
        <v>339035.93607699999</v>
      </c>
      <c r="AB168" s="85">
        <v>3046.1719355737337</v>
      </c>
      <c r="AC168" s="85">
        <v>49.591085311478103</v>
      </c>
      <c r="AD168" s="85">
        <v>15.209171726320452</v>
      </c>
      <c r="AE168" s="85">
        <v>2.744375766130335</v>
      </c>
      <c r="AF168" s="86">
        <v>300288.674</v>
      </c>
      <c r="AG168" s="86">
        <v>12942.36</v>
      </c>
      <c r="AH168" s="86">
        <v>26820.837299999999</v>
      </c>
      <c r="AI168" s="86">
        <v>344627.1335</v>
      </c>
      <c r="AJ168" s="86">
        <v>3096.41</v>
      </c>
      <c r="AK168" s="86">
        <v>2.7896345280447257</v>
      </c>
      <c r="AL168" s="86">
        <v>683663.06957699999</v>
      </c>
      <c r="AM168" s="86">
        <v>6142.5796935399658</v>
      </c>
      <c r="AN168" s="86">
        <v>5.5340102941750606</v>
      </c>
      <c r="AO168" s="85">
        <v>12353845.280999999</v>
      </c>
      <c r="AP168" s="85">
        <v>2229154.5</v>
      </c>
      <c r="AQ168" s="85">
        <v>83.920067299265682</v>
      </c>
      <c r="AR168" s="85">
        <v>16.079932700734314</v>
      </c>
      <c r="AS168" s="85">
        <v>54.665172006399899</v>
      </c>
      <c r="AT168" s="86">
        <f>AI168/AL168*100</f>
        <v>50.40891468852189</v>
      </c>
      <c r="AU168" s="86">
        <f>((AF168+AX168)/AL168)*100</f>
        <v>44.592716758655286</v>
      </c>
      <c r="AV168" s="85">
        <f t="shared" si="10"/>
        <v>12.391645929537699</v>
      </c>
      <c r="AW168" s="85">
        <f>((AI168/AI135)-1)*100</f>
        <v>-7.5312701855145159</v>
      </c>
      <c r="AX168" s="88">
        <v>4575.2621999999992</v>
      </c>
      <c r="AZ168" s="70"/>
      <c r="BA168" s="68">
        <f>C168+D168+F168+I168+Q168+R168+S168+U168+E168+G168</f>
        <v>339035.93607699999</v>
      </c>
      <c r="BB168" s="123">
        <f t="shared" si="8"/>
        <v>0</v>
      </c>
    </row>
    <row r="169" spans="1:54" x14ac:dyDescent="0.3">
      <c r="A169" s="89">
        <v>2008</v>
      </c>
      <c r="B169" s="90" t="s">
        <v>0</v>
      </c>
      <c r="C169" s="91">
        <v>641.98770999999999</v>
      </c>
      <c r="D169" s="91">
        <v>672.15350000000001</v>
      </c>
      <c r="E169" s="92">
        <v>0</v>
      </c>
      <c r="F169" s="92" t="s">
        <v>94</v>
      </c>
      <c r="G169" s="92" t="s">
        <v>94</v>
      </c>
      <c r="H169" s="91">
        <v>1314.14121</v>
      </c>
      <c r="I169" s="91">
        <v>181.5565</v>
      </c>
      <c r="J169" s="91">
        <v>1495.6977099999999</v>
      </c>
      <c r="K169" s="93">
        <v>2820.6326424169838</v>
      </c>
      <c r="L169" s="94">
        <v>1377.9428550578123</v>
      </c>
      <c r="M169" s="94">
        <v>1442.6897873591713</v>
      </c>
      <c r="N169" s="94">
        <v>389.68733835154529</v>
      </c>
      <c r="O169" s="94">
        <v>3210.3199593048339</v>
      </c>
      <c r="P169" s="94">
        <v>42.04157441639483</v>
      </c>
      <c r="Q169" s="94">
        <v>1734.3164999999999</v>
      </c>
      <c r="R169" s="94">
        <v>250.15860000000001</v>
      </c>
      <c r="S169" s="94">
        <v>77.490600000000001</v>
      </c>
      <c r="T169" s="95" t="s">
        <v>94</v>
      </c>
      <c r="U169" s="95" t="s">
        <v>94</v>
      </c>
      <c r="V169" s="96">
        <v>2061.9656999999997</v>
      </c>
      <c r="W169" s="94">
        <v>2996.5727763665009</v>
      </c>
      <c r="X169" s="94">
        <v>2476.6750921086455</v>
      </c>
      <c r="Y169" s="94">
        <v>2063.0446077339861</v>
      </c>
      <c r="Z169" s="94">
        <v>62141.619887730558</v>
      </c>
      <c r="AA169" s="94">
        <v>3557.6634099999997</v>
      </c>
      <c r="AB169" s="94">
        <v>3082.8678496132188</v>
      </c>
      <c r="AC169" s="95" t="s">
        <v>94</v>
      </c>
      <c r="AD169" s="94">
        <v>22.727009946403136</v>
      </c>
      <c r="AE169" s="94">
        <v>2.8157995435297982</v>
      </c>
      <c r="AF169" s="95" t="s">
        <v>94</v>
      </c>
      <c r="AG169" s="97" t="s">
        <v>94</v>
      </c>
      <c r="AH169" s="95">
        <v>187.81</v>
      </c>
      <c r="AI169" s="95" t="s">
        <v>94</v>
      </c>
      <c r="AJ169" s="95" t="s">
        <v>94</v>
      </c>
      <c r="AK169" s="95" t="s">
        <v>94</v>
      </c>
      <c r="AL169" s="95" t="s">
        <v>94</v>
      </c>
      <c r="AM169" s="95" t="s">
        <v>94</v>
      </c>
      <c r="AN169" s="97" t="s">
        <v>94</v>
      </c>
      <c r="AO169" s="94">
        <v>126346.473</v>
      </c>
      <c r="AP169" s="94">
        <v>15653.9</v>
      </c>
      <c r="AQ169" s="94">
        <v>87.861417532022571</v>
      </c>
      <c r="AR169" s="94">
        <v>12.138582467977436</v>
      </c>
      <c r="AS169" s="94">
        <v>57.95842558360517</v>
      </c>
      <c r="AT169" s="95" t="s">
        <v>94</v>
      </c>
      <c r="AU169" s="97" t="s">
        <v>94</v>
      </c>
      <c r="AV169" s="94">
        <f t="shared" si="10"/>
        <v>11.248984338735557</v>
      </c>
      <c r="AW169" s="97" t="s">
        <v>94</v>
      </c>
      <c r="AX169" s="98">
        <v>33.28</v>
      </c>
      <c r="AZ169" s="70"/>
      <c r="BA169" s="68">
        <f>C169+D169+I169+Q169+R169+S169+E169</f>
        <v>3557.6634100000001</v>
      </c>
      <c r="BB169" s="123">
        <f t="shared" si="8"/>
        <v>0</v>
      </c>
    </row>
    <row r="170" spans="1:54" x14ac:dyDescent="0.3">
      <c r="A170" s="89">
        <v>2008</v>
      </c>
      <c r="B170" s="90" t="s">
        <v>1</v>
      </c>
      <c r="C170" s="91">
        <v>1694.8026299999999</v>
      </c>
      <c r="D170" s="91">
        <v>977.64369999999997</v>
      </c>
      <c r="E170" s="91">
        <v>52.589800000000004</v>
      </c>
      <c r="F170" s="92" t="s">
        <v>94</v>
      </c>
      <c r="G170" s="92" t="s">
        <v>94</v>
      </c>
      <c r="H170" s="91">
        <v>2725.03613</v>
      </c>
      <c r="I170" s="91">
        <v>2214.2220000000002</v>
      </c>
      <c r="J170" s="91">
        <v>4939.2581300000002</v>
      </c>
      <c r="K170" s="93">
        <v>2312.295930922242</v>
      </c>
      <c r="L170" s="94">
        <v>1438.1039509613083</v>
      </c>
      <c r="M170" s="94">
        <v>829.56755123894982</v>
      </c>
      <c r="N170" s="94">
        <v>1878.8508762848983</v>
      </c>
      <c r="O170" s="94">
        <v>4191.1468072071402</v>
      </c>
      <c r="P170" s="94">
        <v>46.426868110256009</v>
      </c>
      <c r="Q170" s="94">
        <v>5144.4372999999996</v>
      </c>
      <c r="R170" s="94">
        <v>502.82279999999997</v>
      </c>
      <c r="S170" s="94">
        <v>52.2742</v>
      </c>
      <c r="T170" s="95" t="s">
        <v>94</v>
      </c>
      <c r="U170" s="95" t="s">
        <v>94</v>
      </c>
      <c r="V170" s="96">
        <v>5699.5342999999993</v>
      </c>
      <c r="W170" s="94">
        <v>2957.4002535269879</v>
      </c>
      <c r="X170" s="94">
        <v>2901.5340613624544</v>
      </c>
      <c r="Y170" s="94">
        <v>3309.1986021441685</v>
      </c>
      <c r="Z170" s="94">
        <v>18817.20662347012</v>
      </c>
      <c r="AA170" s="94">
        <v>10638.79243</v>
      </c>
      <c r="AB170" s="94">
        <v>3425.5599703642552</v>
      </c>
      <c r="AC170" s="95" t="s">
        <v>94</v>
      </c>
      <c r="AD170" s="94">
        <v>24.044044536252095</v>
      </c>
      <c r="AE170" s="94">
        <v>2.6894393668688976</v>
      </c>
      <c r="AF170" s="95" t="s">
        <v>94</v>
      </c>
      <c r="AG170" s="97" t="s">
        <v>94</v>
      </c>
      <c r="AH170" s="95">
        <v>556.57000000000005</v>
      </c>
      <c r="AI170" s="95" t="s">
        <v>94</v>
      </c>
      <c r="AJ170" s="95" t="s">
        <v>94</v>
      </c>
      <c r="AK170" s="95" t="s">
        <v>94</v>
      </c>
      <c r="AL170" s="95" t="s">
        <v>94</v>
      </c>
      <c r="AM170" s="95" t="s">
        <v>94</v>
      </c>
      <c r="AN170" s="97" t="s">
        <v>94</v>
      </c>
      <c r="AO170" s="94">
        <v>395576.58600000001</v>
      </c>
      <c r="AP170" s="94">
        <v>44247.1</v>
      </c>
      <c r="AQ170" s="94">
        <v>55.170960056707955</v>
      </c>
      <c r="AR170" s="94">
        <v>44.829039943292052</v>
      </c>
      <c r="AS170" s="94">
        <v>53.573131889743983</v>
      </c>
      <c r="AT170" s="95" t="s">
        <v>94</v>
      </c>
      <c r="AU170" s="97" t="s">
        <v>94</v>
      </c>
      <c r="AV170" s="94">
        <f t="shared" si="10"/>
        <v>30.889186821762227</v>
      </c>
      <c r="AW170" s="97" t="s">
        <v>94</v>
      </c>
      <c r="AX170" s="98">
        <v>33.101999999999997</v>
      </c>
      <c r="AZ170" s="70"/>
      <c r="BA170" s="68">
        <f t="shared" ref="BA170:BA200" si="11">C170+D170+I170+Q170+R170+S170+E170</f>
        <v>10638.79243</v>
      </c>
      <c r="BB170" s="123">
        <f t="shared" si="8"/>
        <v>0</v>
      </c>
    </row>
    <row r="171" spans="1:54" x14ac:dyDescent="0.3">
      <c r="A171" s="89">
        <v>2008</v>
      </c>
      <c r="B171" s="90" t="s">
        <v>2</v>
      </c>
      <c r="C171" s="91">
        <v>336.39274999999998</v>
      </c>
      <c r="D171" s="91">
        <v>465.26069999999999</v>
      </c>
      <c r="E171" s="92">
        <v>0</v>
      </c>
      <c r="F171" s="92" t="s">
        <v>94</v>
      </c>
      <c r="G171" s="92" t="s">
        <v>94</v>
      </c>
      <c r="H171" s="91">
        <v>801.65345000000002</v>
      </c>
      <c r="I171" s="91">
        <v>190.7559</v>
      </c>
      <c r="J171" s="91">
        <v>992.40935000000002</v>
      </c>
      <c r="K171" s="93">
        <v>3856.7175344825096</v>
      </c>
      <c r="L171" s="94">
        <v>1618.3699045987905</v>
      </c>
      <c r="M171" s="94">
        <v>2238.3476298837195</v>
      </c>
      <c r="N171" s="94">
        <v>917.71777984114237</v>
      </c>
      <c r="O171" s="94">
        <v>4774.4353143236522</v>
      </c>
      <c r="P171" s="94">
        <v>36.824589941144851</v>
      </c>
      <c r="Q171" s="94">
        <v>1297.2362000000001</v>
      </c>
      <c r="R171" s="94">
        <v>405.31819999999999</v>
      </c>
      <c r="S171" s="95">
        <v>0</v>
      </c>
      <c r="T171" s="95" t="s">
        <v>94</v>
      </c>
      <c r="U171" s="95" t="s">
        <v>94</v>
      </c>
      <c r="V171" s="96">
        <v>1702.5544</v>
      </c>
      <c r="W171" s="94">
        <v>4283.3281339626246</v>
      </c>
      <c r="X171" s="94">
        <v>3810.1336387934325</v>
      </c>
      <c r="Y171" s="94">
        <v>3683.6058273427066</v>
      </c>
      <c r="Z171" s="94">
        <v>0</v>
      </c>
      <c r="AA171" s="94">
        <v>2694.9637499999999</v>
      </c>
      <c r="AB171" s="94">
        <v>4451.9615325526183</v>
      </c>
      <c r="AC171" s="95" t="s">
        <v>94</v>
      </c>
      <c r="AD171" s="94">
        <v>17.640891744344366</v>
      </c>
      <c r="AE171" s="94">
        <v>2.9227174419321438</v>
      </c>
      <c r="AF171" s="95" t="s">
        <v>94</v>
      </c>
      <c r="AG171" s="97" t="s">
        <v>94</v>
      </c>
      <c r="AH171" s="95">
        <v>54.13</v>
      </c>
      <c r="AI171" s="95" t="s">
        <v>94</v>
      </c>
      <c r="AJ171" s="95" t="s">
        <v>94</v>
      </c>
      <c r="AK171" s="95" t="s">
        <v>94</v>
      </c>
      <c r="AL171" s="95" t="s">
        <v>94</v>
      </c>
      <c r="AM171" s="95" t="s">
        <v>94</v>
      </c>
      <c r="AN171" s="97" t="s">
        <v>94</v>
      </c>
      <c r="AO171" s="94">
        <v>92207.467999999993</v>
      </c>
      <c r="AP171" s="94">
        <v>15276.8</v>
      </c>
      <c r="AQ171" s="94">
        <v>80.778506369372678</v>
      </c>
      <c r="AR171" s="94">
        <v>19.221493630627322</v>
      </c>
      <c r="AS171" s="94">
        <v>63.175410058855149</v>
      </c>
      <c r="AT171" s="95" t="s">
        <v>94</v>
      </c>
      <c r="AU171" s="97" t="s">
        <v>94</v>
      </c>
      <c r="AV171" s="94">
        <f t="shared" si="10"/>
        <v>15.679743358011144</v>
      </c>
      <c r="AW171" s="97" t="s">
        <v>94</v>
      </c>
      <c r="AX171" s="98">
        <v>39.2121</v>
      </c>
      <c r="AZ171" s="70"/>
      <c r="BA171" s="68">
        <f t="shared" si="11"/>
        <v>2694.9637500000003</v>
      </c>
      <c r="BB171" s="123">
        <f t="shared" si="8"/>
        <v>0</v>
      </c>
    </row>
    <row r="172" spans="1:54" x14ac:dyDescent="0.3">
      <c r="A172" s="89">
        <v>2008</v>
      </c>
      <c r="B172" s="90" t="s">
        <v>3</v>
      </c>
      <c r="C172" s="91">
        <v>746.74556999999993</v>
      </c>
      <c r="D172" s="91">
        <v>753.62559999999996</v>
      </c>
      <c r="E172" s="91">
        <v>85.823599999999999</v>
      </c>
      <c r="F172" s="92" t="s">
        <v>94</v>
      </c>
      <c r="G172" s="92" t="s">
        <v>94</v>
      </c>
      <c r="H172" s="91">
        <v>1586.1947699999998</v>
      </c>
      <c r="I172" s="91">
        <v>754.39</v>
      </c>
      <c r="J172" s="91">
        <v>2340.5847699999999</v>
      </c>
      <c r="K172" s="93">
        <v>3593.0819466404505</v>
      </c>
      <c r="L172" s="94">
        <v>1691.5438614771958</v>
      </c>
      <c r="M172" s="94">
        <v>1707.1286509701943</v>
      </c>
      <c r="N172" s="94">
        <v>1708.860186019961</v>
      </c>
      <c r="O172" s="94">
        <v>5301.9421326604115</v>
      </c>
      <c r="P172" s="94">
        <v>57.417039853074414</v>
      </c>
      <c r="Q172" s="94">
        <v>1067.5613000000001</v>
      </c>
      <c r="R172" s="94">
        <v>212.61960000000002</v>
      </c>
      <c r="S172" s="94">
        <v>455.69799999999998</v>
      </c>
      <c r="T172" s="95" t="s">
        <v>94</v>
      </c>
      <c r="U172" s="95" t="s">
        <v>94</v>
      </c>
      <c r="V172" s="96">
        <v>1735.8789000000002</v>
      </c>
      <c r="W172" s="94">
        <v>4714.7817088473521</v>
      </c>
      <c r="X172" s="94">
        <v>2572.4492648157338</v>
      </c>
      <c r="Y172" s="94">
        <v>2369.3902112864403</v>
      </c>
      <c r="Z172" s="94">
        <v>16792.49732837086</v>
      </c>
      <c r="AA172" s="94">
        <v>4076.4636700000001</v>
      </c>
      <c r="AB172" s="94">
        <v>5034.9338097614236</v>
      </c>
      <c r="AC172" s="95" t="s">
        <v>94</v>
      </c>
      <c r="AD172" s="94">
        <v>7.7816789983468677</v>
      </c>
      <c r="AE172" s="94">
        <v>0.55076925444458469</v>
      </c>
      <c r="AF172" s="95" t="s">
        <v>94</v>
      </c>
      <c r="AG172" s="97" t="s">
        <v>94</v>
      </c>
      <c r="AH172" s="95">
        <v>24.84</v>
      </c>
      <c r="AI172" s="95" t="s">
        <v>94</v>
      </c>
      <c r="AJ172" s="95" t="s">
        <v>94</v>
      </c>
      <c r="AK172" s="95" t="s">
        <v>94</v>
      </c>
      <c r="AL172" s="95" t="s">
        <v>94</v>
      </c>
      <c r="AM172" s="95" t="s">
        <v>94</v>
      </c>
      <c r="AN172" s="97" t="s">
        <v>94</v>
      </c>
      <c r="AO172" s="94">
        <v>740140.02</v>
      </c>
      <c r="AP172" s="94">
        <v>52385.4</v>
      </c>
      <c r="AQ172" s="94">
        <v>67.769165651710182</v>
      </c>
      <c r="AR172" s="94">
        <v>32.230834348289811</v>
      </c>
      <c r="AS172" s="94">
        <v>42.582960146925586</v>
      </c>
      <c r="AT172" s="95" t="s">
        <v>94</v>
      </c>
      <c r="AU172" s="97" t="s">
        <v>94</v>
      </c>
      <c r="AV172" s="94">
        <f t="shared" si="10"/>
        <v>21.103075223210578</v>
      </c>
      <c r="AW172" s="97" t="s">
        <v>94</v>
      </c>
      <c r="AX172" s="98">
        <v>18.238</v>
      </c>
      <c r="AZ172" s="70"/>
      <c r="BA172" s="68">
        <f t="shared" si="11"/>
        <v>4076.4636700000001</v>
      </c>
      <c r="BB172" s="123">
        <f t="shared" si="8"/>
        <v>0</v>
      </c>
    </row>
    <row r="173" spans="1:54" x14ac:dyDescent="0.3">
      <c r="A173" s="89">
        <v>2008</v>
      </c>
      <c r="B173" s="90" t="s">
        <v>4</v>
      </c>
      <c r="C173" s="91">
        <v>872.98433999999997</v>
      </c>
      <c r="D173" s="91">
        <v>801.59799999999996</v>
      </c>
      <c r="E173" s="91">
        <v>171.37270000000001</v>
      </c>
      <c r="F173" s="92" t="s">
        <v>94</v>
      </c>
      <c r="G173" s="92" t="s">
        <v>94</v>
      </c>
      <c r="H173" s="91">
        <v>1845.9550399999998</v>
      </c>
      <c r="I173" s="91">
        <v>88.379000000000005</v>
      </c>
      <c r="J173" s="91">
        <v>1934.3340399999997</v>
      </c>
      <c r="K173" s="93">
        <v>2503.3191348557029</v>
      </c>
      <c r="L173" s="94">
        <v>1183.8632877815794</v>
      </c>
      <c r="M173" s="94">
        <v>1087.0555178104782</v>
      </c>
      <c r="N173" s="94">
        <v>119.85169574845776</v>
      </c>
      <c r="O173" s="94">
        <v>2623.1708306041605</v>
      </c>
      <c r="P173" s="94">
        <v>24.709328852582829</v>
      </c>
      <c r="Q173" s="94">
        <v>5298.7984999999999</v>
      </c>
      <c r="R173" s="94">
        <v>556.01609999999994</v>
      </c>
      <c r="S173" s="94">
        <v>39.206600000000002</v>
      </c>
      <c r="T173" s="95" t="s">
        <v>94</v>
      </c>
      <c r="U173" s="95" t="s">
        <v>94</v>
      </c>
      <c r="V173" s="96">
        <v>5894.0212000000001</v>
      </c>
      <c r="W173" s="94">
        <v>2997.2108851147873</v>
      </c>
      <c r="X173" s="94">
        <v>2924.1268122660167</v>
      </c>
      <c r="Y173" s="94">
        <v>1979.3600729066914</v>
      </c>
      <c r="Z173" s="94">
        <v>22063.365222284749</v>
      </c>
      <c r="AA173" s="94">
        <v>7828.3552399999999</v>
      </c>
      <c r="AB173" s="94">
        <v>2895.2035075196795</v>
      </c>
      <c r="AC173" s="95" t="s">
        <v>94</v>
      </c>
      <c r="AD173" s="94">
        <v>22.897694071673431</v>
      </c>
      <c r="AE173" s="94">
        <v>1.9510909369620479</v>
      </c>
      <c r="AF173" s="95" t="s">
        <v>94</v>
      </c>
      <c r="AG173" s="97" t="s">
        <v>94</v>
      </c>
      <c r="AH173" s="95">
        <v>696.75</v>
      </c>
      <c r="AI173" s="95" t="s">
        <v>94</v>
      </c>
      <c r="AJ173" s="95" t="s">
        <v>94</v>
      </c>
      <c r="AK173" s="95" t="s">
        <v>94</v>
      </c>
      <c r="AL173" s="95" t="s">
        <v>94</v>
      </c>
      <c r="AM173" s="95" t="s">
        <v>94</v>
      </c>
      <c r="AN173" s="97" t="s">
        <v>94</v>
      </c>
      <c r="AO173" s="94">
        <v>401229.64500000002</v>
      </c>
      <c r="AP173" s="94">
        <v>34188.400000000001</v>
      </c>
      <c r="AQ173" s="94">
        <v>95.431037340375809</v>
      </c>
      <c r="AR173" s="94">
        <v>4.568962659624189</v>
      </c>
      <c r="AS173" s="94">
        <v>75.290671147417171</v>
      </c>
      <c r="AT173" s="95" t="s">
        <v>94</v>
      </c>
      <c r="AU173" s="97" t="s">
        <v>94</v>
      </c>
      <c r="AV173" s="94">
        <f t="shared" si="10"/>
        <v>9.9204466789003742</v>
      </c>
      <c r="AW173" s="97" t="s">
        <v>94</v>
      </c>
      <c r="AX173" s="98">
        <v>116.71419999999999</v>
      </c>
      <c r="AZ173" s="70"/>
      <c r="BA173" s="68">
        <f t="shared" si="11"/>
        <v>7828.3552399999999</v>
      </c>
      <c r="BB173" s="123">
        <f t="shared" si="8"/>
        <v>0</v>
      </c>
    </row>
    <row r="174" spans="1:54" x14ac:dyDescent="0.3">
      <c r="A174" s="89">
        <v>2008</v>
      </c>
      <c r="B174" s="90" t="s">
        <v>5</v>
      </c>
      <c r="C174" s="91">
        <v>461.84141999999997</v>
      </c>
      <c r="D174" s="91">
        <v>582.45460000000003</v>
      </c>
      <c r="E174" s="92">
        <v>0</v>
      </c>
      <c r="F174" s="92" t="s">
        <v>94</v>
      </c>
      <c r="G174" s="92" t="s">
        <v>94</v>
      </c>
      <c r="H174" s="91">
        <v>1044.29602</v>
      </c>
      <c r="I174" s="91">
        <v>20.035400000000003</v>
      </c>
      <c r="J174" s="91">
        <v>1064.33142</v>
      </c>
      <c r="K174" s="93">
        <v>3729.9483527159468</v>
      </c>
      <c r="L174" s="94">
        <v>1649.5750350030003</v>
      </c>
      <c r="M174" s="94">
        <v>2080.373317712947</v>
      </c>
      <c r="N174" s="94">
        <v>71.56113381146956</v>
      </c>
      <c r="O174" s="94">
        <v>3801.5094150927216</v>
      </c>
      <c r="P174" s="94">
        <v>47.069879685721702</v>
      </c>
      <c r="Q174" s="94">
        <v>1006.7243000000001</v>
      </c>
      <c r="R174" s="94">
        <v>190.1173</v>
      </c>
      <c r="S174" s="95">
        <v>0</v>
      </c>
      <c r="T174" s="95" t="s">
        <v>94</v>
      </c>
      <c r="U174" s="95" t="s">
        <v>94</v>
      </c>
      <c r="V174" s="96">
        <v>1196.8416000000002</v>
      </c>
      <c r="W174" s="94">
        <v>3413.4033026267007</v>
      </c>
      <c r="X174" s="94">
        <v>3107.1162262427242</v>
      </c>
      <c r="Y174" s="94">
        <v>2607.4183284417259</v>
      </c>
      <c r="Z174" s="94">
        <v>0</v>
      </c>
      <c r="AA174" s="94">
        <v>2261.1730200000002</v>
      </c>
      <c r="AB174" s="94">
        <v>3585.7144080455942</v>
      </c>
      <c r="AC174" s="95" t="s">
        <v>94</v>
      </c>
      <c r="AD174" s="94">
        <v>10.637910687906359</v>
      </c>
      <c r="AE174" s="94">
        <v>3.4473216154812638</v>
      </c>
      <c r="AF174" s="95" t="s">
        <v>94</v>
      </c>
      <c r="AG174" s="97" t="s">
        <v>94</v>
      </c>
      <c r="AH174" s="95">
        <v>55.29</v>
      </c>
      <c r="AI174" s="95" t="s">
        <v>94</v>
      </c>
      <c r="AJ174" s="95" t="s">
        <v>94</v>
      </c>
      <c r="AK174" s="95" t="s">
        <v>94</v>
      </c>
      <c r="AL174" s="95" t="s">
        <v>94</v>
      </c>
      <c r="AM174" s="95" t="s">
        <v>94</v>
      </c>
      <c r="AN174" s="97" t="s">
        <v>94</v>
      </c>
      <c r="AO174" s="94">
        <v>65592.168999999994</v>
      </c>
      <c r="AP174" s="94">
        <v>21255.8</v>
      </c>
      <c r="AQ174" s="94">
        <v>98.117560035951954</v>
      </c>
      <c r="AR174" s="94">
        <v>1.8824399640480411</v>
      </c>
      <c r="AS174" s="94">
        <v>52.930120314278298</v>
      </c>
      <c r="AT174" s="95" t="s">
        <v>94</v>
      </c>
      <c r="AU174" s="97" t="s">
        <v>94</v>
      </c>
      <c r="AV174" s="94">
        <f t="shared" si="10"/>
        <v>13.184078199938831</v>
      </c>
      <c r="AW174" s="97" t="s">
        <v>94</v>
      </c>
      <c r="AX174" s="98">
        <v>9.0404</v>
      </c>
      <c r="AZ174" s="70"/>
      <c r="BA174" s="68">
        <f t="shared" si="11"/>
        <v>2261.1730200000002</v>
      </c>
      <c r="BB174" s="123">
        <f t="shared" si="8"/>
        <v>0</v>
      </c>
    </row>
    <row r="175" spans="1:54" x14ac:dyDescent="0.3">
      <c r="A175" s="89">
        <v>2008</v>
      </c>
      <c r="B175" s="90" t="s">
        <v>6</v>
      </c>
      <c r="C175" s="91">
        <v>3907.5790000000002</v>
      </c>
      <c r="D175" s="91">
        <v>2174.694</v>
      </c>
      <c r="E175" s="91">
        <v>934.1567</v>
      </c>
      <c r="F175" s="92" t="s">
        <v>94</v>
      </c>
      <c r="G175" s="92" t="s">
        <v>94</v>
      </c>
      <c r="H175" s="91">
        <v>7016.4297000000006</v>
      </c>
      <c r="I175" s="91">
        <v>213.67189999999999</v>
      </c>
      <c r="J175" s="91">
        <v>7230.1016000000009</v>
      </c>
      <c r="K175" s="93">
        <v>1793.8341239679248</v>
      </c>
      <c r="L175" s="94">
        <v>999.01928074622617</v>
      </c>
      <c r="M175" s="94">
        <v>555.98651638857029</v>
      </c>
      <c r="N175" s="94">
        <v>54.62777537029438</v>
      </c>
      <c r="O175" s="94">
        <v>1848.4618993382192</v>
      </c>
      <c r="P175" s="94">
        <v>76.14284673335402</v>
      </c>
      <c r="Q175" s="94">
        <v>1718.8205</v>
      </c>
      <c r="R175" s="94">
        <v>469.77440000000001</v>
      </c>
      <c r="S175" s="94">
        <v>76.747799999999998</v>
      </c>
      <c r="T175" s="95" t="s">
        <v>94</v>
      </c>
      <c r="U175" s="95" t="s">
        <v>94</v>
      </c>
      <c r="V175" s="96">
        <v>2265.3427000000001</v>
      </c>
      <c r="W175" s="94">
        <v>2663.0256328872115</v>
      </c>
      <c r="X175" s="94">
        <v>2160.5246387122479</v>
      </c>
      <c r="Y175" s="94">
        <v>1685.9546368073502</v>
      </c>
      <c r="Z175" s="94">
        <v>7790.0730816077958</v>
      </c>
      <c r="AA175" s="94">
        <v>9495.444300000001</v>
      </c>
      <c r="AB175" s="94">
        <v>1993.9699249067635</v>
      </c>
      <c r="AC175" s="95" t="s">
        <v>94</v>
      </c>
      <c r="AD175" s="94">
        <v>17.328338491747754</v>
      </c>
      <c r="AE175" s="94">
        <v>4.3329188512754433</v>
      </c>
      <c r="AF175" s="95" t="s">
        <v>94</v>
      </c>
      <c r="AG175" s="97" t="s">
        <v>94</v>
      </c>
      <c r="AH175" s="95">
        <v>62.55</v>
      </c>
      <c r="AI175" s="95" t="s">
        <v>94</v>
      </c>
      <c r="AJ175" s="95" t="s">
        <v>94</v>
      </c>
      <c r="AK175" s="95" t="s">
        <v>94</v>
      </c>
      <c r="AL175" s="95" t="s">
        <v>94</v>
      </c>
      <c r="AM175" s="95" t="s">
        <v>94</v>
      </c>
      <c r="AN175" s="97" t="s">
        <v>94</v>
      </c>
      <c r="AO175" s="94">
        <v>219146.59899999999</v>
      </c>
      <c r="AP175" s="94">
        <v>54797.2</v>
      </c>
      <c r="AQ175" s="94">
        <v>97.044690215694899</v>
      </c>
      <c r="AR175" s="94">
        <v>2.9553097843051055</v>
      </c>
      <c r="AS175" s="94">
        <v>23.857153266645984</v>
      </c>
      <c r="AT175" s="95" t="s">
        <v>94</v>
      </c>
      <c r="AU175" s="97" t="s">
        <v>94</v>
      </c>
      <c r="AV175" s="94">
        <f t="shared" si="10"/>
        <v>16.464873985505957</v>
      </c>
      <c r="AW175" s="97" t="s">
        <v>94</v>
      </c>
      <c r="AX175" s="98">
        <v>31.114900000000002</v>
      </c>
      <c r="AZ175" s="70"/>
      <c r="BA175" s="68">
        <f t="shared" si="11"/>
        <v>9495.4442999999992</v>
      </c>
      <c r="BB175" s="123">
        <f t="shared" si="8"/>
        <v>0</v>
      </c>
    </row>
    <row r="176" spans="1:54" x14ac:dyDescent="0.3">
      <c r="A176" s="89">
        <v>2008</v>
      </c>
      <c r="B176" s="90" t="s">
        <v>7</v>
      </c>
      <c r="C176" s="91">
        <v>1238.8087499999999</v>
      </c>
      <c r="D176" s="91">
        <v>1351.2323000000001</v>
      </c>
      <c r="E176" s="91">
        <v>278.99369999999999</v>
      </c>
      <c r="F176" s="92" t="s">
        <v>94</v>
      </c>
      <c r="G176" s="92" t="s">
        <v>94</v>
      </c>
      <c r="H176" s="91">
        <v>2869.0347499999998</v>
      </c>
      <c r="I176" s="91">
        <v>1133.0109</v>
      </c>
      <c r="J176" s="91">
        <v>4002.04565</v>
      </c>
      <c r="K176" s="93">
        <v>2291.2154235502785</v>
      </c>
      <c r="L176" s="94">
        <v>989.31451242583989</v>
      </c>
      <c r="M176" s="94">
        <v>1079.0961268626381</v>
      </c>
      <c r="N176" s="94">
        <v>904.82419187518815</v>
      </c>
      <c r="O176" s="94">
        <v>3196.0396154254668</v>
      </c>
      <c r="P176" s="94">
        <v>37.405516339432495</v>
      </c>
      <c r="Q176" s="94">
        <v>6028.1349</v>
      </c>
      <c r="R176" s="94">
        <v>572.7863000000001</v>
      </c>
      <c r="S176" s="94">
        <v>96.111899999999991</v>
      </c>
      <c r="T176" s="95" t="s">
        <v>94</v>
      </c>
      <c r="U176" s="95" t="s">
        <v>94</v>
      </c>
      <c r="V176" s="96">
        <v>6697.0330999999996</v>
      </c>
      <c r="W176" s="94">
        <v>3072.9807995859273</v>
      </c>
      <c r="X176" s="94">
        <v>2990.7055535683016</v>
      </c>
      <c r="Y176" s="94">
        <v>1980.5888658367915</v>
      </c>
      <c r="Z176" s="94">
        <v>20077.689575934823</v>
      </c>
      <c r="AA176" s="94">
        <v>10699.078750000001</v>
      </c>
      <c r="AB176" s="94">
        <v>3117.885981622705</v>
      </c>
      <c r="AC176" s="95" t="s">
        <v>94</v>
      </c>
      <c r="AD176" s="94">
        <v>22.147220801964025</v>
      </c>
      <c r="AE176" s="94">
        <v>2.8920800472127581</v>
      </c>
      <c r="AF176" s="95" t="s">
        <v>94</v>
      </c>
      <c r="AG176" s="97" t="s">
        <v>94</v>
      </c>
      <c r="AH176" s="95">
        <v>824.86</v>
      </c>
      <c r="AI176" s="95" t="s">
        <v>94</v>
      </c>
      <c r="AJ176" s="95" t="s">
        <v>94</v>
      </c>
      <c r="AK176" s="95" t="s">
        <v>94</v>
      </c>
      <c r="AL176" s="95" t="s">
        <v>94</v>
      </c>
      <c r="AM176" s="95" t="s">
        <v>94</v>
      </c>
      <c r="AN176" s="97" t="s">
        <v>94</v>
      </c>
      <c r="AO176" s="94">
        <v>369944.07400000002</v>
      </c>
      <c r="AP176" s="94">
        <v>48308.9</v>
      </c>
      <c r="AQ176" s="94">
        <v>71.689205993939623</v>
      </c>
      <c r="AR176" s="94">
        <v>28.310794006060373</v>
      </c>
      <c r="AS176" s="94">
        <v>62.594483660567505</v>
      </c>
      <c r="AT176" s="95" t="s">
        <v>94</v>
      </c>
      <c r="AU176" s="97" t="s">
        <v>94</v>
      </c>
      <c r="AV176" s="94">
        <f t="shared" si="10"/>
        <v>6.8404071695794766</v>
      </c>
      <c r="AW176" s="97" t="s">
        <v>94</v>
      </c>
      <c r="AX176" s="98">
        <v>56.4724</v>
      </c>
      <c r="AZ176" s="70"/>
      <c r="BA176" s="68">
        <f t="shared" si="11"/>
        <v>10699.078750000001</v>
      </c>
      <c r="BB176" s="123">
        <f t="shared" si="8"/>
        <v>0</v>
      </c>
    </row>
    <row r="177" spans="1:54" x14ac:dyDescent="0.3">
      <c r="A177" s="89">
        <v>2008</v>
      </c>
      <c r="B177" s="90" t="s">
        <v>250</v>
      </c>
      <c r="C177" s="91">
        <v>7574.3226799999993</v>
      </c>
      <c r="D177" s="91">
        <v>2400.721</v>
      </c>
      <c r="E177" s="91">
        <v>346.99149999999997</v>
      </c>
      <c r="F177" s="92" t="s">
        <v>94</v>
      </c>
      <c r="G177" s="92" t="s">
        <v>94</v>
      </c>
      <c r="H177" s="91">
        <v>10322.035179999999</v>
      </c>
      <c r="I177" s="91">
        <v>4463.8095999999996</v>
      </c>
      <c r="J177" s="91">
        <v>14785.844779999999</v>
      </c>
      <c r="K177" s="93">
        <v>2634.3637517683378</v>
      </c>
      <c r="L177" s="94">
        <v>1933.0995064859692</v>
      </c>
      <c r="M177" s="94">
        <v>612.70595093137797</v>
      </c>
      <c r="N177" s="94">
        <v>1139.2422133786531</v>
      </c>
      <c r="O177" s="94">
        <v>3773.6059651469909</v>
      </c>
      <c r="P177" s="94">
        <v>22.46277383128859</v>
      </c>
      <c r="Q177" s="94">
        <v>32750.733</v>
      </c>
      <c r="R177" s="94">
        <v>16034.955400000001</v>
      </c>
      <c r="S177" s="94">
        <v>2252.2377000000001</v>
      </c>
      <c r="T177" s="95" t="s">
        <v>94</v>
      </c>
      <c r="U177" s="95" t="s">
        <v>94</v>
      </c>
      <c r="V177" s="96">
        <v>51037.926099999997</v>
      </c>
      <c r="W177" s="94">
        <v>10104.131043076153</v>
      </c>
      <c r="X177" s="94">
        <v>4520.6778076680293</v>
      </c>
      <c r="Y177" s="94">
        <v>5155.7485389593685</v>
      </c>
      <c r="Z177" s="94">
        <v>31730.595942519023</v>
      </c>
      <c r="AA177" s="94">
        <v>65823.770879999996</v>
      </c>
      <c r="AB177" s="94">
        <v>7338.6867312839922</v>
      </c>
      <c r="AC177" s="95" t="s">
        <v>94</v>
      </c>
      <c r="AD177" s="94">
        <v>9.7595048350668492</v>
      </c>
      <c r="AE177" s="94">
        <v>3.2072243674174841</v>
      </c>
      <c r="AF177" s="95" t="s">
        <v>94</v>
      </c>
      <c r="AG177" s="97" t="s">
        <v>94</v>
      </c>
      <c r="AH177" s="95">
        <v>13368.4</v>
      </c>
      <c r="AI177" s="95" t="s">
        <v>94</v>
      </c>
      <c r="AJ177" s="95" t="s">
        <v>94</v>
      </c>
      <c r="AK177" s="95" t="s">
        <v>94</v>
      </c>
      <c r="AL177" s="95" t="s">
        <v>94</v>
      </c>
      <c r="AM177" s="95" t="s">
        <v>94</v>
      </c>
      <c r="AN177" s="97" t="s">
        <v>94</v>
      </c>
      <c r="AO177" s="94">
        <v>2052359.4029999999</v>
      </c>
      <c r="AP177" s="94">
        <v>674458.1</v>
      </c>
      <c r="AQ177" s="94">
        <v>69.810249827335184</v>
      </c>
      <c r="AR177" s="94">
        <v>30.189750172664802</v>
      </c>
      <c r="AS177" s="94">
        <v>77.537226168711399</v>
      </c>
      <c r="AT177" s="95" t="s">
        <v>94</v>
      </c>
      <c r="AU177" s="97" t="s">
        <v>94</v>
      </c>
      <c r="AV177" s="94">
        <f t="shared" si="10"/>
        <v>0.24591814688401659</v>
      </c>
      <c r="AW177" s="97" t="s">
        <v>94</v>
      </c>
      <c r="AX177" s="98">
        <v>26.623999999999999</v>
      </c>
      <c r="AZ177" s="70"/>
      <c r="BA177" s="68">
        <f t="shared" si="11"/>
        <v>65823.770879999996</v>
      </c>
      <c r="BB177" s="123">
        <f t="shared" si="8"/>
        <v>0</v>
      </c>
    </row>
    <row r="178" spans="1:54" x14ac:dyDescent="0.3">
      <c r="A178" s="89">
        <v>2008</v>
      </c>
      <c r="B178" s="90" t="s">
        <v>8</v>
      </c>
      <c r="C178" s="91">
        <v>755.80262000000005</v>
      </c>
      <c r="D178" s="91">
        <v>1091.8634999999999</v>
      </c>
      <c r="E178" s="91">
        <v>253.88810000000001</v>
      </c>
      <c r="F178" s="92" t="s">
        <v>94</v>
      </c>
      <c r="G178" s="92" t="s">
        <v>94</v>
      </c>
      <c r="H178" s="91">
        <v>2101.55422</v>
      </c>
      <c r="I178" s="91">
        <v>23.483599999999999</v>
      </c>
      <c r="J178" s="91">
        <v>2125.03782</v>
      </c>
      <c r="K178" s="93">
        <v>2725.867929496334</v>
      </c>
      <c r="L178" s="94">
        <v>980.33070157347845</v>
      </c>
      <c r="M178" s="94">
        <v>1416.225986326263</v>
      </c>
      <c r="N178" s="94">
        <v>30.45992889449224</v>
      </c>
      <c r="O178" s="94">
        <v>2756.327832449379</v>
      </c>
      <c r="P178" s="94">
        <v>44.806666806362585</v>
      </c>
      <c r="Q178" s="94">
        <v>2083.1001999999999</v>
      </c>
      <c r="R178" s="94">
        <v>459.7</v>
      </c>
      <c r="S178" s="94">
        <v>74.844200000000001</v>
      </c>
      <c r="T178" s="95" t="s">
        <v>94</v>
      </c>
      <c r="U178" s="95" t="s">
        <v>94</v>
      </c>
      <c r="V178" s="96">
        <v>2617.6443999999997</v>
      </c>
      <c r="W178" s="94">
        <v>3053.1663700175195</v>
      </c>
      <c r="X178" s="94">
        <v>2930.3491069406405</v>
      </c>
      <c r="Y178" s="94">
        <v>1499.4503863604486</v>
      </c>
      <c r="Z178" s="94">
        <v>44763.277511961714</v>
      </c>
      <c r="AA178" s="94">
        <v>4742.6822199999997</v>
      </c>
      <c r="AB178" s="94">
        <v>2912.6211723609786</v>
      </c>
      <c r="AC178" s="95" t="s">
        <v>94</v>
      </c>
      <c r="AD178" s="94">
        <v>15.324977930294631</v>
      </c>
      <c r="AE178" s="94">
        <v>3.5493002511895009</v>
      </c>
      <c r="AF178" s="95" t="s">
        <v>94</v>
      </c>
      <c r="AG178" s="97" t="s">
        <v>94</v>
      </c>
      <c r="AH178" s="95">
        <v>67.83</v>
      </c>
      <c r="AI178" s="95" t="s">
        <v>94</v>
      </c>
      <c r="AJ178" s="95" t="s">
        <v>94</v>
      </c>
      <c r="AK178" s="95" t="s">
        <v>94</v>
      </c>
      <c r="AL178" s="95" t="s">
        <v>94</v>
      </c>
      <c r="AM178" s="95" t="s">
        <v>94</v>
      </c>
      <c r="AN178" s="97" t="s">
        <v>94</v>
      </c>
      <c r="AO178" s="94">
        <v>133623.02100000001</v>
      </c>
      <c r="AP178" s="94">
        <v>30947.4</v>
      </c>
      <c r="AQ178" s="94">
        <v>98.894909079782863</v>
      </c>
      <c r="AR178" s="94">
        <v>1.1050909202171282</v>
      </c>
      <c r="AS178" s="94">
        <v>55.193333193637415</v>
      </c>
      <c r="AT178" s="95" t="s">
        <v>94</v>
      </c>
      <c r="AU178" s="97" t="s">
        <v>94</v>
      </c>
      <c r="AV178" s="94">
        <f t="shared" si="10"/>
        <v>12.758171431203259</v>
      </c>
      <c r="AW178" s="97" t="s">
        <v>94</v>
      </c>
      <c r="AX178" s="98">
        <v>61.993099999999998</v>
      </c>
      <c r="AZ178" s="70"/>
      <c r="BA178" s="68">
        <f t="shared" si="11"/>
        <v>4742.6822200000006</v>
      </c>
      <c r="BB178" s="123">
        <f t="shared" si="8"/>
        <v>0</v>
      </c>
    </row>
    <row r="179" spans="1:54" x14ac:dyDescent="0.3">
      <c r="A179" s="89">
        <v>2008</v>
      </c>
      <c r="B179" s="90" t="s">
        <v>9</v>
      </c>
      <c r="C179" s="91">
        <v>4687.3972800000001</v>
      </c>
      <c r="D179" s="91">
        <v>1600.5783999999999</v>
      </c>
      <c r="E179" s="92">
        <v>0</v>
      </c>
      <c r="F179" s="92" t="s">
        <v>94</v>
      </c>
      <c r="G179" s="92" t="s">
        <v>94</v>
      </c>
      <c r="H179" s="91">
        <v>6287.9756799999996</v>
      </c>
      <c r="I179" s="91">
        <v>757.92240000000004</v>
      </c>
      <c r="J179" s="91">
        <v>7045.8980799999999</v>
      </c>
      <c r="K179" s="93">
        <v>1948.1977180468621</v>
      </c>
      <c r="L179" s="94">
        <v>1452.2919854033325</v>
      </c>
      <c r="M179" s="94">
        <v>495.9057326435298</v>
      </c>
      <c r="N179" s="94">
        <v>234.82639966835896</v>
      </c>
      <c r="O179" s="94">
        <v>2183.0241177152211</v>
      </c>
      <c r="P179" s="94">
        <v>54.149118984548558</v>
      </c>
      <c r="Q179" s="94">
        <v>4777.4049000000005</v>
      </c>
      <c r="R179" s="94">
        <v>779.14200000000005</v>
      </c>
      <c r="S179" s="94">
        <v>409.5822</v>
      </c>
      <c r="T179" s="95" t="s">
        <v>94</v>
      </c>
      <c r="U179" s="95" t="s">
        <v>94</v>
      </c>
      <c r="V179" s="96">
        <v>5966.1291000000001</v>
      </c>
      <c r="W179" s="94">
        <v>2699.5643958418741</v>
      </c>
      <c r="X179" s="94">
        <v>2035.4075944901665</v>
      </c>
      <c r="Y179" s="94">
        <v>2018.6437911460127</v>
      </c>
      <c r="Z179" s="94">
        <v>12421.74506414339</v>
      </c>
      <c r="AA179" s="94">
        <v>13012.027180000001</v>
      </c>
      <c r="AB179" s="94">
        <v>2392.9636826405672</v>
      </c>
      <c r="AC179" s="95" t="s">
        <v>94</v>
      </c>
      <c r="AD179" s="94">
        <v>25.180068813508811</v>
      </c>
      <c r="AE179" s="94">
        <v>3.1015203751264373</v>
      </c>
      <c r="AF179" s="95" t="s">
        <v>94</v>
      </c>
      <c r="AG179" s="97" t="s">
        <v>94</v>
      </c>
      <c r="AH179" s="95">
        <v>411.73</v>
      </c>
      <c r="AI179" s="95" t="s">
        <v>94</v>
      </c>
      <c r="AJ179" s="95" t="s">
        <v>94</v>
      </c>
      <c r="AK179" s="95" t="s">
        <v>94</v>
      </c>
      <c r="AL179" s="95" t="s">
        <v>94</v>
      </c>
      <c r="AM179" s="95" t="s">
        <v>94</v>
      </c>
      <c r="AN179" s="97" t="s">
        <v>94</v>
      </c>
      <c r="AO179" s="94">
        <v>419537.05300000001</v>
      </c>
      <c r="AP179" s="94">
        <v>51675.9</v>
      </c>
      <c r="AQ179" s="94">
        <v>89.243068926140353</v>
      </c>
      <c r="AR179" s="94">
        <v>10.756931073859644</v>
      </c>
      <c r="AS179" s="94">
        <v>45.850881015451428</v>
      </c>
      <c r="AT179" s="95" t="s">
        <v>94</v>
      </c>
      <c r="AU179" s="97" t="s">
        <v>94</v>
      </c>
      <c r="AV179" s="94">
        <f t="shared" si="10"/>
        <v>13.109079243087907</v>
      </c>
      <c r="AW179" s="97" t="s">
        <v>94</v>
      </c>
      <c r="AX179" s="98">
        <v>94.105999999999995</v>
      </c>
      <c r="AZ179" s="70"/>
      <c r="BA179" s="68">
        <f t="shared" si="11"/>
        <v>13012.027180000001</v>
      </c>
      <c r="BB179" s="123">
        <f t="shared" si="8"/>
        <v>0</v>
      </c>
    </row>
    <row r="180" spans="1:54" x14ac:dyDescent="0.3">
      <c r="A180" s="89">
        <v>2008</v>
      </c>
      <c r="B180" s="90" t="s">
        <v>10</v>
      </c>
      <c r="C180" s="91">
        <v>2429.19688</v>
      </c>
      <c r="D180" s="91">
        <v>2454.1365000000001</v>
      </c>
      <c r="E180" s="92">
        <v>0</v>
      </c>
      <c r="F180" s="92" t="s">
        <v>94</v>
      </c>
      <c r="G180" s="92" t="s">
        <v>94</v>
      </c>
      <c r="H180" s="91">
        <v>4883.33338</v>
      </c>
      <c r="I180" s="91">
        <v>223.6044</v>
      </c>
      <c r="J180" s="91">
        <v>5106.9377800000002</v>
      </c>
      <c r="K180" s="93">
        <v>1902.2488398554499</v>
      </c>
      <c r="L180" s="94">
        <v>946.26694251222273</v>
      </c>
      <c r="M180" s="94">
        <v>955.98189734322716</v>
      </c>
      <c r="N180" s="94">
        <v>87.102636127327841</v>
      </c>
      <c r="O180" s="94">
        <v>1989.3514759827776</v>
      </c>
      <c r="P180" s="94">
        <v>63.491286951095574</v>
      </c>
      <c r="Q180" s="94">
        <v>2270.3557999999998</v>
      </c>
      <c r="R180" s="94">
        <v>666.23180000000002</v>
      </c>
      <c r="S180" s="95">
        <v>0</v>
      </c>
      <c r="T180" s="95" t="s">
        <v>94</v>
      </c>
      <c r="U180" s="95" t="s">
        <v>94</v>
      </c>
      <c r="V180" s="96">
        <v>2936.5875999999998</v>
      </c>
      <c r="W180" s="94">
        <v>3608.505817182684</v>
      </c>
      <c r="X180" s="94">
        <v>3114.0180173260401</v>
      </c>
      <c r="Y180" s="94">
        <v>1415.1959555621643</v>
      </c>
      <c r="Z180" s="94">
        <v>0</v>
      </c>
      <c r="AA180" s="94">
        <v>8043.52538</v>
      </c>
      <c r="AB180" s="94">
        <v>2379.0845248929809</v>
      </c>
      <c r="AC180" s="95" t="s">
        <v>94</v>
      </c>
      <c r="AD180" s="94">
        <v>17.017067534918358</v>
      </c>
      <c r="AE180" s="94">
        <v>4.7884147838421374</v>
      </c>
      <c r="AF180" s="95" t="s">
        <v>94</v>
      </c>
      <c r="AG180" s="97" t="s">
        <v>94</v>
      </c>
      <c r="AH180" s="95">
        <v>53.37</v>
      </c>
      <c r="AI180" s="95" t="s">
        <v>94</v>
      </c>
      <c r="AJ180" s="95" t="s">
        <v>94</v>
      </c>
      <c r="AK180" s="95" t="s">
        <v>94</v>
      </c>
      <c r="AL180" s="95" t="s">
        <v>94</v>
      </c>
      <c r="AM180" s="95" t="s">
        <v>94</v>
      </c>
      <c r="AN180" s="97" t="s">
        <v>94</v>
      </c>
      <c r="AO180" s="94">
        <v>167978.87700000001</v>
      </c>
      <c r="AP180" s="94">
        <v>47267.4</v>
      </c>
      <c r="AQ180" s="94">
        <v>95.621556211714804</v>
      </c>
      <c r="AR180" s="94">
        <v>4.3784437882851979</v>
      </c>
      <c r="AS180" s="94">
        <v>36.508713048904433</v>
      </c>
      <c r="AT180" s="95" t="s">
        <v>94</v>
      </c>
      <c r="AU180" s="97" t="s">
        <v>94</v>
      </c>
      <c r="AV180" s="94">
        <f t="shared" si="10"/>
        <v>25.589058682630061</v>
      </c>
      <c r="AW180" s="97" t="s">
        <v>94</v>
      </c>
      <c r="AX180" s="98">
        <v>145.12100000000001</v>
      </c>
      <c r="AZ180" s="70"/>
      <c r="BA180" s="68">
        <f t="shared" si="11"/>
        <v>8043.5253799999991</v>
      </c>
      <c r="BB180" s="123">
        <f t="shared" si="8"/>
        <v>0</v>
      </c>
    </row>
    <row r="181" spans="1:54" x14ac:dyDescent="0.3">
      <c r="A181" s="89">
        <v>2008</v>
      </c>
      <c r="B181" s="90" t="s">
        <v>11</v>
      </c>
      <c r="C181" s="91">
        <v>1684.3222800000001</v>
      </c>
      <c r="D181" s="91">
        <v>1504.0128999999999</v>
      </c>
      <c r="E181" s="91">
        <v>366.93150000000003</v>
      </c>
      <c r="F181" s="92" t="s">
        <v>94</v>
      </c>
      <c r="G181" s="92" t="s">
        <v>94</v>
      </c>
      <c r="H181" s="91">
        <v>3555.2666800000002</v>
      </c>
      <c r="I181" s="91">
        <v>104.7038</v>
      </c>
      <c r="J181" s="91">
        <v>3659.97048</v>
      </c>
      <c r="K181" s="93">
        <v>1998.6275883237183</v>
      </c>
      <c r="L181" s="94">
        <v>946.85807829085468</v>
      </c>
      <c r="M181" s="94">
        <v>845.49541446346905</v>
      </c>
      <c r="N181" s="94">
        <v>58.860254973145636</v>
      </c>
      <c r="O181" s="94">
        <v>2057.487843296864</v>
      </c>
      <c r="P181" s="94">
        <v>61.428899282190471</v>
      </c>
      <c r="Q181" s="94">
        <v>1673.3771000000002</v>
      </c>
      <c r="R181" s="94">
        <v>379.5813</v>
      </c>
      <c r="S181" s="94">
        <v>245.13079999999999</v>
      </c>
      <c r="T181" s="95" t="s">
        <v>94</v>
      </c>
      <c r="U181" s="95" t="s">
        <v>94</v>
      </c>
      <c r="V181" s="96">
        <v>2298.0891999999999</v>
      </c>
      <c r="W181" s="94">
        <v>2781.1095203921964</v>
      </c>
      <c r="X181" s="94">
        <v>2350.1728174511218</v>
      </c>
      <c r="Y181" s="94">
        <v>1618.0832697464054</v>
      </c>
      <c r="Z181" s="94">
        <v>12573.389413212966</v>
      </c>
      <c r="AA181" s="94">
        <v>5958.0596800000003</v>
      </c>
      <c r="AB181" s="94">
        <v>2287.0093870853207</v>
      </c>
      <c r="AC181" s="95" t="s">
        <v>94</v>
      </c>
      <c r="AD181" s="94">
        <v>12.925945962363702</v>
      </c>
      <c r="AE181" s="94">
        <v>3.4038514907957507</v>
      </c>
      <c r="AF181" s="95" t="s">
        <v>94</v>
      </c>
      <c r="AG181" s="97" t="s">
        <v>94</v>
      </c>
      <c r="AH181" s="95">
        <v>99.96</v>
      </c>
      <c r="AI181" s="95" t="s">
        <v>94</v>
      </c>
      <c r="AJ181" s="95" t="s">
        <v>94</v>
      </c>
      <c r="AK181" s="95" t="s">
        <v>94</v>
      </c>
      <c r="AL181" s="95" t="s">
        <v>94</v>
      </c>
      <c r="AM181" s="95" t="s">
        <v>94</v>
      </c>
      <c r="AN181" s="97" t="s">
        <v>94</v>
      </c>
      <c r="AO181" s="94">
        <v>175038.76699999999</v>
      </c>
      <c r="AP181" s="94">
        <v>46093.8</v>
      </c>
      <c r="AQ181" s="94">
        <v>97.139217363305079</v>
      </c>
      <c r="AR181" s="94">
        <v>2.8607826366949274</v>
      </c>
      <c r="AS181" s="94">
        <v>38.571100717809529</v>
      </c>
      <c r="AT181" s="95" t="s">
        <v>94</v>
      </c>
      <c r="AU181" s="97" t="s">
        <v>94</v>
      </c>
      <c r="AV181" s="94">
        <f t="shared" si="10"/>
        <v>15.079868569058341</v>
      </c>
      <c r="AW181" s="97" t="s">
        <v>94</v>
      </c>
      <c r="AX181" s="98">
        <v>181.09039999999999</v>
      </c>
      <c r="AZ181" s="70"/>
      <c r="BA181" s="68">
        <f t="shared" si="11"/>
        <v>5958.0596800000003</v>
      </c>
      <c r="BB181" s="123">
        <f t="shared" si="8"/>
        <v>0</v>
      </c>
    </row>
    <row r="182" spans="1:54" x14ac:dyDescent="0.3">
      <c r="A182" s="89">
        <v>2008</v>
      </c>
      <c r="B182" s="90" t="s">
        <v>12</v>
      </c>
      <c r="C182" s="91">
        <v>3179.5319800000002</v>
      </c>
      <c r="D182" s="91">
        <v>2881.2007000000003</v>
      </c>
      <c r="E182" s="92">
        <v>0</v>
      </c>
      <c r="F182" s="92" t="s">
        <v>94</v>
      </c>
      <c r="G182" s="92" t="s">
        <v>94</v>
      </c>
      <c r="H182" s="91">
        <v>6060.732680000001</v>
      </c>
      <c r="I182" s="91">
        <v>1911.9023</v>
      </c>
      <c r="J182" s="91">
        <v>7972.6349800000007</v>
      </c>
      <c r="K182" s="93">
        <v>1739.9339134708575</v>
      </c>
      <c r="L182" s="94">
        <v>912.78989077062295</v>
      </c>
      <c r="M182" s="94">
        <v>827.14402270023481</v>
      </c>
      <c r="N182" s="94">
        <v>548.87483521430181</v>
      </c>
      <c r="O182" s="94">
        <v>2288.8087486851591</v>
      </c>
      <c r="P182" s="94">
        <v>40.747669943040059</v>
      </c>
      <c r="Q182" s="94">
        <v>10611.1363</v>
      </c>
      <c r="R182" s="94">
        <v>884.56240000000003</v>
      </c>
      <c r="S182" s="94">
        <v>97.533500000000004</v>
      </c>
      <c r="T182" s="95" t="s">
        <v>94</v>
      </c>
      <c r="U182" s="95" t="s">
        <v>94</v>
      </c>
      <c r="V182" s="96">
        <v>11593.2322</v>
      </c>
      <c r="W182" s="94">
        <v>3107.8793471037361</v>
      </c>
      <c r="X182" s="94">
        <v>2719.411004311125</v>
      </c>
      <c r="Y182" s="94">
        <v>2445.4069953887492</v>
      </c>
      <c r="Z182" s="94">
        <v>19471.651028149332</v>
      </c>
      <c r="AA182" s="94">
        <v>19565.867180000001</v>
      </c>
      <c r="AB182" s="94">
        <v>2712.364601613373</v>
      </c>
      <c r="AC182" s="95" t="s">
        <v>94</v>
      </c>
      <c r="AD182" s="94">
        <v>27.953435169906204</v>
      </c>
      <c r="AE182" s="94">
        <v>2.6059538821373343</v>
      </c>
      <c r="AF182" s="95" t="s">
        <v>94</v>
      </c>
      <c r="AG182" s="97" t="s">
        <v>94</v>
      </c>
      <c r="AH182" s="95">
        <v>1693.89</v>
      </c>
      <c r="AI182" s="95" t="s">
        <v>94</v>
      </c>
      <c r="AJ182" s="95" t="s">
        <v>94</v>
      </c>
      <c r="AK182" s="95" t="s">
        <v>94</v>
      </c>
      <c r="AL182" s="95" t="s">
        <v>94</v>
      </c>
      <c r="AM182" s="95" t="s">
        <v>94</v>
      </c>
      <c r="AN182" s="97" t="s">
        <v>94</v>
      </c>
      <c r="AO182" s="94">
        <v>750814.02300000004</v>
      </c>
      <c r="AP182" s="94">
        <v>69994.5</v>
      </c>
      <c r="AQ182" s="94">
        <v>76.019191838129288</v>
      </c>
      <c r="AR182" s="94">
        <v>23.980808161870719</v>
      </c>
      <c r="AS182" s="94">
        <v>59.252330056959934</v>
      </c>
      <c r="AT182" s="95" t="s">
        <v>94</v>
      </c>
      <c r="AU182" s="97" t="s">
        <v>94</v>
      </c>
      <c r="AV182" s="94">
        <f t="shared" si="10"/>
        <v>11.556773176092516</v>
      </c>
      <c r="AW182" s="97" t="s">
        <v>94</v>
      </c>
      <c r="AX182" s="98">
        <v>53.426199999999994</v>
      </c>
      <c r="AZ182" s="70"/>
      <c r="BA182" s="68">
        <f t="shared" si="11"/>
        <v>19565.867180000001</v>
      </c>
      <c r="BB182" s="123">
        <f t="shared" si="8"/>
        <v>0</v>
      </c>
    </row>
    <row r="183" spans="1:54" x14ac:dyDescent="0.3">
      <c r="A183" s="89">
        <v>2008</v>
      </c>
      <c r="B183" s="90" t="s">
        <v>13</v>
      </c>
      <c r="C183" s="91">
        <v>8838.5362799999984</v>
      </c>
      <c r="D183" s="91">
        <v>5091.4759999999997</v>
      </c>
      <c r="E183" s="92">
        <v>0</v>
      </c>
      <c r="F183" s="92" t="s">
        <v>94</v>
      </c>
      <c r="G183" s="92" t="s">
        <v>94</v>
      </c>
      <c r="H183" s="91">
        <v>13930.012279999999</v>
      </c>
      <c r="I183" s="91">
        <v>4725.1385999999993</v>
      </c>
      <c r="J183" s="91">
        <v>18655.150879999997</v>
      </c>
      <c r="K183" s="93">
        <v>1702.6736328325055</v>
      </c>
      <c r="L183" s="94">
        <v>1080.3395125786276</v>
      </c>
      <c r="M183" s="94">
        <v>622.33412025387781</v>
      </c>
      <c r="N183" s="94">
        <v>577.55648336722788</v>
      </c>
      <c r="O183" s="94">
        <v>2280.2301161997334</v>
      </c>
      <c r="P183" s="94">
        <v>61.371165471523405</v>
      </c>
      <c r="Q183" s="94">
        <v>11039.8328</v>
      </c>
      <c r="R183" s="94">
        <v>662.69619999999998</v>
      </c>
      <c r="S183" s="94">
        <v>39.577100000000002</v>
      </c>
      <c r="T183" s="95" t="s">
        <v>94</v>
      </c>
      <c r="U183" s="95" t="s">
        <v>94</v>
      </c>
      <c r="V183" s="96">
        <v>11742.106100000001</v>
      </c>
      <c r="W183" s="94">
        <v>1711.8951289282149</v>
      </c>
      <c r="X183" s="94">
        <v>2512.4984581127851</v>
      </c>
      <c r="Y183" s="94">
        <v>712.23039984867569</v>
      </c>
      <c r="Z183" s="94">
        <v>2079.3936846529714</v>
      </c>
      <c r="AA183" s="94">
        <v>30397.256979999998</v>
      </c>
      <c r="AB183" s="94">
        <v>2021.0424786333592</v>
      </c>
      <c r="AC183" s="95" t="s">
        <v>94</v>
      </c>
      <c r="AD183" s="94">
        <v>27.761345030681788</v>
      </c>
      <c r="AE183" s="94">
        <v>3.0981366307390665</v>
      </c>
      <c r="AF183" s="95" t="s">
        <v>94</v>
      </c>
      <c r="AG183" s="97" t="s">
        <v>94</v>
      </c>
      <c r="AH183" s="95">
        <v>1580.58</v>
      </c>
      <c r="AI183" s="95" t="s">
        <v>94</v>
      </c>
      <c r="AJ183" s="95" t="s">
        <v>94</v>
      </c>
      <c r="AK183" s="95" t="s">
        <v>94</v>
      </c>
      <c r="AL183" s="95" t="s">
        <v>94</v>
      </c>
      <c r="AM183" s="95" t="s">
        <v>94</v>
      </c>
      <c r="AN183" s="97" t="s">
        <v>94</v>
      </c>
      <c r="AO183" s="94">
        <v>981146.43099999998</v>
      </c>
      <c r="AP183" s="94">
        <v>109494.9</v>
      </c>
      <c r="AQ183" s="94">
        <v>74.671131686928504</v>
      </c>
      <c r="AR183" s="94">
        <v>25.328868313071506</v>
      </c>
      <c r="AS183" s="94">
        <v>38.628834528476595</v>
      </c>
      <c r="AT183" s="95" t="s">
        <v>94</v>
      </c>
      <c r="AU183" s="97" t="s">
        <v>94</v>
      </c>
      <c r="AV183" s="94">
        <f t="shared" si="10"/>
        <v>18.843963537560239</v>
      </c>
      <c r="AW183" s="97" t="s">
        <v>94</v>
      </c>
      <c r="AX183" s="98">
        <v>281.55190000000005</v>
      </c>
      <c r="AZ183" s="70"/>
      <c r="BA183" s="68">
        <f t="shared" si="11"/>
        <v>30397.256979999995</v>
      </c>
      <c r="BB183" s="123">
        <f t="shared" si="8"/>
        <v>0</v>
      </c>
    </row>
    <row r="184" spans="1:54" x14ac:dyDescent="0.3">
      <c r="A184" s="89">
        <v>2008</v>
      </c>
      <c r="B184" s="90" t="s">
        <v>14</v>
      </c>
      <c r="C184" s="91">
        <v>2261.5309300000004</v>
      </c>
      <c r="D184" s="91">
        <v>2096.1075000000001</v>
      </c>
      <c r="E184" s="91">
        <v>465.87599999999998</v>
      </c>
      <c r="F184" s="92" t="s">
        <v>94</v>
      </c>
      <c r="G184" s="92" t="s">
        <v>94</v>
      </c>
      <c r="H184" s="91">
        <v>4823.5144300000011</v>
      </c>
      <c r="I184" s="91">
        <v>215.4632</v>
      </c>
      <c r="J184" s="91">
        <v>5038.9776300000012</v>
      </c>
      <c r="K184" s="93">
        <v>1574.2982440107651</v>
      </c>
      <c r="L184" s="94">
        <v>738.11827942951402</v>
      </c>
      <c r="M184" s="94">
        <v>684.12739391510331</v>
      </c>
      <c r="N184" s="94">
        <v>70.32286154245844</v>
      </c>
      <c r="O184" s="94">
        <v>1644.6211055532235</v>
      </c>
      <c r="P184" s="94">
        <v>57.251670518052535</v>
      </c>
      <c r="Q184" s="94">
        <v>2948.7199000000001</v>
      </c>
      <c r="R184" s="94">
        <v>744.22360000000003</v>
      </c>
      <c r="S184" s="94">
        <v>69.529699999999991</v>
      </c>
      <c r="T184" s="95" t="s">
        <v>94</v>
      </c>
      <c r="U184" s="95" t="s">
        <v>94</v>
      </c>
      <c r="V184" s="96">
        <v>3762.4732000000004</v>
      </c>
      <c r="W184" s="94">
        <v>2963.1209505365946</v>
      </c>
      <c r="X184" s="94">
        <v>2186.6179469496415</v>
      </c>
      <c r="Y184" s="94">
        <v>1913.7222027936064</v>
      </c>
      <c r="Z184" s="94">
        <v>23545.445309854382</v>
      </c>
      <c r="AA184" s="94">
        <v>8801.4508300000016</v>
      </c>
      <c r="AB184" s="94">
        <v>2030.9410937260957</v>
      </c>
      <c r="AC184" s="95" t="s">
        <v>94</v>
      </c>
      <c r="AD184" s="94">
        <v>20.888792233498201</v>
      </c>
      <c r="AE184" s="94">
        <v>3.2558119360607867</v>
      </c>
      <c r="AF184" s="95" t="s">
        <v>94</v>
      </c>
      <c r="AG184" s="97" t="s">
        <v>94</v>
      </c>
      <c r="AH184" s="95">
        <v>139.97</v>
      </c>
      <c r="AI184" s="95" t="s">
        <v>94</v>
      </c>
      <c r="AJ184" s="95" t="s">
        <v>94</v>
      </c>
      <c r="AK184" s="95" t="s">
        <v>94</v>
      </c>
      <c r="AL184" s="95" t="s">
        <v>94</v>
      </c>
      <c r="AM184" s="95" t="s">
        <v>94</v>
      </c>
      <c r="AN184" s="97" t="s">
        <v>94</v>
      </c>
      <c r="AO184" s="94">
        <v>270330.44300000003</v>
      </c>
      <c r="AP184" s="94">
        <v>42134.8</v>
      </c>
      <c r="AQ184" s="94">
        <v>95.724069130269186</v>
      </c>
      <c r="AR184" s="94">
        <v>4.2759308697308098</v>
      </c>
      <c r="AS184" s="94">
        <v>42.748329481947458</v>
      </c>
      <c r="AT184" s="95" t="s">
        <v>94</v>
      </c>
      <c r="AU184" s="97" t="s">
        <v>94</v>
      </c>
      <c r="AV184" s="94">
        <f t="shared" si="10"/>
        <v>23.258026825944778</v>
      </c>
      <c r="AW184" s="97" t="s">
        <v>94</v>
      </c>
      <c r="AX184" s="98">
        <v>157.82660000000001</v>
      </c>
      <c r="AZ184" s="70"/>
      <c r="BA184" s="68">
        <f t="shared" si="11"/>
        <v>8801.4508299999998</v>
      </c>
      <c r="BB184" s="123">
        <f t="shared" si="8"/>
        <v>0</v>
      </c>
    </row>
    <row r="185" spans="1:54" x14ac:dyDescent="0.3">
      <c r="A185" s="89">
        <v>2008</v>
      </c>
      <c r="B185" s="90" t="s">
        <v>15</v>
      </c>
      <c r="C185" s="91">
        <v>1388.3275000000001</v>
      </c>
      <c r="D185" s="91">
        <v>771.11149999999998</v>
      </c>
      <c r="E185" s="92">
        <v>0</v>
      </c>
      <c r="F185" s="92" t="s">
        <v>94</v>
      </c>
      <c r="G185" s="92" t="s">
        <v>94</v>
      </c>
      <c r="H185" s="91">
        <v>2159.4390000000003</v>
      </c>
      <c r="I185" s="91">
        <v>191.3349</v>
      </c>
      <c r="J185" s="91">
        <v>2350.7739000000001</v>
      </c>
      <c r="K185" s="93">
        <v>2027.2101627164916</v>
      </c>
      <c r="L185" s="94">
        <v>1303.3161006996629</v>
      </c>
      <c r="M185" s="94">
        <v>723.89406201682834</v>
      </c>
      <c r="N185" s="94">
        <v>179.61889813157194</v>
      </c>
      <c r="O185" s="94">
        <v>2206.8290608480634</v>
      </c>
      <c r="P185" s="94">
        <v>49.064583801728453</v>
      </c>
      <c r="Q185" s="94">
        <v>1919.1693</v>
      </c>
      <c r="R185" s="94">
        <v>471.15170000000001</v>
      </c>
      <c r="S185" s="94">
        <v>50.087900000000005</v>
      </c>
      <c r="T185" s="95" t="s">
        <v>94</v>
      </c>
      <c r="U185" s="95" t="s">
        <v>94</v>
      </c>
      <c r="V185" s="96">
        <v>2440.4088999999999</v>
      </c>
      <c r="W185" s="94">
        <v>3547.4668934339247</v>
      </c>
      <c r="X185" s="94">
        <v>3170.2261250501756</v>
      </c>
      <c r="Y185" s="94">
        <v>2458.8712665633334</v>
      </c>
      <c r="Z185" s="94">
        <v>32377.44020685197</v>
      </c>
      <c r="AA185" s="94">
        <v>4791.1828000000005</v>
      </c>
      <c r="AB185" s="94">
        <v>2732.888611801453</v>
      </c>
      <c r="AC185" s="95" t="s">
        <v>94</v>
      </c>
      <c r="AD185" s="94">
        <v>24.036918415058746</v>
      </c>
      <c r="AE185" s="94">
        <v>3.4146594209944952</v>
      </c>
      <c r="AF185" s="95" t="s">
        <v>94</v>
      </c>
      <c r="AG185" s="97" t="s">
        <v>94</v>
      </c>
      <c r="AH185" s="95">
        <v>148.69</v>
      </c>
      <c r="AI185" s="95" t="s">
        <v>94</v>
      </c>
      <c r="AJ185" s="95" t="s">
        <v>94</v>
      </c>
      <c r="AK185" s="95" t="s">
        <v>94</v>
      </c>
      <c r="AL185" s="95" t="s">
        <v>94</v>
      </c>
      <c r="AM185" s="95" t="s">
        <v>94</v>
      </c>
      <c r="AN185" s="97" t="s">
        <v>94</v>
      </c>
      <c r="AO185" s="94">
        <v>140312.17199999999</v>
      </c>
      <c r="AP185" s="94">
        <v>19932.599999999999</v>
      </c>
      <c r="AQ185" s="94">
        <v>91.860769766075762</v>
      </c>
      <c r="AR185" s="94">
        <v>8.1392302339242413</v>
      </c>
      <c r="AS185" s="94">
        <v>50.935416198271533</v>
      </c>
      <c r="AT185" s="95" t="s">
        <v>94</v>
      </c>
      <c r="AU185" s="97" t="s">
        <v>94</v>
      </c>
      <c r="AV185" s="94">
        <f t="shared" si="10"/>
        <v>12.981268458120422</v>
      </c>
      <c r="AW185" s="97" t="s">
        <v>94</v>
      </c>
      <c r="AX185" s="98">
        <v>37.450600000000001</v>
      </c>
      <c r="AZ185" s="70"/>
      <c r="BA185" s="68">
        <f t="shared" si="11"/>
        <v>4791.1828000000005</v>
      </c>
      <c r="BB185" s="123">
        <f t="shared" si="8"/>
        <v>0</v>
      </c>
    </row>
    <row r="186" spans="1:54" x14ac:dyDescent="0.3">
      <c r="A186" s="89">
        <v>2008</v>
      </c>
      <c r="B186" s="90" t="s">
        <v>16</v>
      </c>
      <c r="C186" s="91">
        <v>705.16413999999997</v>
      </c>
      <c r="D186" s="91">
        <v>699.56939999999997</v>
      </c>
      <c r="E186" s="91">
        <v>114.5675</v>
      </c>
      <c r="F186" s="92" t="s">
        <v>94</v>
      </c>
      <c r="G186" s="92" t="s">
        <v>94</v>
      </c>
      <c r="H186" s="91">
        <v>1519.3010399999998</v>
      </c>
      <c r="I186" s="91">
        <v>121.64710000000001</v>
      </c>
      <c r="J186" s="91">
        <v>1640.9481399999997</v>
      </c>
      <c r="K186" s="93">
        <v>2696.5118062161896</v>
      </c>
      <c r="L186" s="94">
        <v>1251.5514560763322</v>
      </c>
      <c r="M186" s="94">
        <v>1241.6217041275613</v>
      </c>
      <c r="N186" s="94">
        <v>215.90378253276353</v>
      </c>
      <c r="O186" s="94">
        <v>2912.4155887489528</v>
      </c>
      <c r="P186" s="94">
        <v>51.234366374026848</v>
      </c>
      <c r="Q186" s="94">
        <v>1281.5168000000001</v>
      </c>
      <c r="R186" s="94">
        <v>280.3621</v>
      </c>
      <c r="S186" s="95">
        <v>0</v>
      </c>
      <c r="T186" s="95" t="s">
        <v>94</v>
      </c>
      <c r="U186" s="95" t="s">
        <v>94</v>
      </c>
      <c r="V186" s="96">
        <v>1561.8789000000002</v>
      </c>
      <c r="W186" s="94">
        <v>3153.7499621399506</v>
      </c>
      <c r="X186" s="94">
        <v>3231.7547580439755</v>
      </c>
      <c r="Y186" s="94">
        <v>1813.1979071677563</v>
      </c>
      <c r="Z186" s="94">
        <v>0</v>
      </c>
      <c r="AA186" s="94">
        <v>3202.8270400000001</v>
      </c>
      <c r="AB186" s="94">
        <v>3025.3108738548208</v>
      </c>
      <c r="AC186" s="95" t="s">
        <v>94</v>
      </c>
      <c r="AD186" s="94">
        <v>20.053765778401122</v>
      </c>
      <c r="AE186" s="94">
        <v>3.9346896661349171</v>
      </c>
      <c r="AF186" s="95" t="s">
        <v>94</v>
      </c>
      <c r="AG186" s="97" t="s">
        <v>94</v>
      </c>
      <c r="AH186" s="95">
        <v>23.59</v>
      </c>
      <c r="AI186" s="95" t="s">
        <v>94</v>
      </c>
      <c r="AJ186" s="95" t="s">
        <v>94</v>
      </c>
      <c r="AK186" s="95" t="s">
        <v>94</v>
      </c>
      <c r="AL186" s="95" t="s">
        <v>94</v>
      </c>
      <c r="AM186" s="95" t="s">
        <v>94</v>
      </c>
      <c r="AN186" s="97" t="s">
        <v>94</v>
      </c>
      <c r="AO186" s="94">
        <v>81399.736999999994</v>
      </c>
      <c r="AP186" s="94">
        <v>15971.2</v>
      </c>
      <c r="AQ186" s="94">
        <v>92.586779738206729</v>
      </c>
      <c r="AR186" s="94">
        <v>7.4132202617932839</v>
      </c>
      <c r="AS186" s="94">
        <v>48.765633625973138</v>
      </c>
      <c r="AT186" s="95" t="s">
        <v>94</v>
      </c>
      <c r="AU186" s="97" t="s">
        <v>94</v>
      </c>
      <c r="AV186" s="94">
        <f t="shared" si="10"/>
        <v>11.549277518690261</v>
      </c>
      <c r="AW186" s="97" t="s">
        <v>94</v>
      </c>
      <c r="AX186" s="98">
        <v>28.989900000000002</v>
      </c>
      <c r="AZ186" s="70"/>
      <c r="BA186" s="68">
        <f t="shared" si="11"/>
        <v>3202.8270399999997</v>
      </c>
      <c r="BB186" s="123">
        <f t="shared" si="8"/>
        <v>0</v>
      </c>
    </row>
    <row r="187" spans="1:54" x14ac:dyDescent="0.3">
      <c r="A187" s="89">
        <v>2008</v>
      </c>
      <c r="B187" s="90" t="s">
        <v>17</v>
      </c>
      <c r="C187" s="91">
        <v>1250.0599099999999</v>
      </c>
      <c r="D187" s="91">
        <v>1367.9683</v>
      </c>
      <c r="E187" s="92">
        <v>0</v>
      </c>
      <c r="F187" s="92" t="s">
        <v>94</v>
      </c>
      <c r="G187" s="92" t="s">
        <v>94</v>
      </c>
      <c r="H187" s="91">
        <v>2618.0282099999999</v>
      </c>
      <c r="I187" s="91">
        <v>234.67410000000001</v>
      </c>
      <c r="J187" s="91">
        <v>2852.7023100000001</v>
      </c>
      <c r="K187" s="93">
        <v>1892.4251115889911</v>
      </c>
      <c r="L187" s="94">
        <v>903.59788929649233</v>
      </c>
      <c r="M187" s="94">
        <v>988.82722229249873</v>
      </c>
      <c r="N187" s="94">
        <v>169.63268699062112</v>
      </c>
      <c r="O187" s="94">
        <v>2062.0577913511756</v>
      </c>
      <c r="P187" s="94">
        <v>21.378241356876085</v>
      </c>
      <c r="Q187" s="94">
        <v>9375.4386999999988</v>
      </c>
      <c r="R187" s="94">
        <v>751.19749999999999</v>
      </c>
      <c r="S187" s="94">
        <v>364.61369999999999</v>
      </c>
      <c r="T187" s="95" t="s">
        <v>94</v>
      </c>
      <c r="U187" s="95" t="s">
        <v>94</v>
      </c>
      <c r="V187" s="96">
        <v>10491.249899999999</v>
      </c>
      <c r="W187" s="94">
        <v>3295.5639580504894</v>
      </c>
      <c r="X187" s="94">
        <v>2760.4153178068336</v>
      </c>
      <c r="Y187" s="94">
        <v>3346.7621572252792</v>
      </c>
      <c r="Z187" s="94">
        <v>14856.117834005623</v>
      </c>
      <c r="AA187" s="94">
        <v>13343.952209999999</v>
      </c>
      <c r="AB187" s="94">
        <v>2921.9025915117809</v>
      </c>
      <c r="AC187" s="95" t="s">
        <v>94</v>
      </c>
      <c r="AD187" s="94">
        <v>21.589500660112996</v>
      </c>
      <c r="AE187" s="94">
        <v>1.5271144589329577</v>
      </c>
      <c r="AF187" s="95" t="s">
        <v>94</v>
      </c>
      <c r="AG187" s="97" t="s">
        <v>94</v>
      </c>
      <c r="AH187" s="95">
        <v>3335.75</v>
      </c>
      <c r="AI187" s="95" t="s">
        <v>94</v>
      </c>
      <c r="AJ187" s="95" t="s">
        <v>94</v>
      </c>
      <c r="AK187" s="95" t="s">
        <v>94</v>
      </c>
      <c r="AL187" s="95" t="s">
        <v>94</v>
      </c>
      <c r="AM187" s="95" t="s">
        <v>94</v>
      </c>
      <c r="AN187" s="97" t="s">
        <v>94</v>
      </c>
      <c r="AO187" s="94">
        <v>873801.70700000005</v>
      </c>
      <c r="AP187" s="94">
        <v>61807.6</v>
      </c>
      <c r="AQ187" s="94">
        <v>91.773621131887396</v>
      </c>
      <c r="AR187" s="94">
        <v>8.2263788681126009</v>
      </c>
      <c r="AS187" s="94">
        <v>78.621758643123911</v>
      </c>
      <c r="AT187" s="95" t="s">
        <v>94</v>
      </c>
      <c r="AU187" s="97" t="s">
        <v>94</v>
      </c>
      <c r="AV187" s="94">
        <f t="shared" si="10"/>
        <v>7.5387127031809387</v>
      </c>
      <c r="AW187" s="97" t="s">
        <v>94</v>
      </c>
      <c r="AX187" s="98">
        <v>78</v>
      </c>
      <c r="AZ187" s="70"/>
      <c r="BA187" s="68">
        <f t="shared" si="11"/>
        <v>13343.952209999999</v>
      </c>
      <c r="BB187" s="123">
        <f t="shared" si="8"/>
        <v>0</v>
      </c>
    </row>
    <row r="188" spans="1:54" x14ac:dyDescent="0.3">
      <c r="A188" s="89">
        <v>2008</v>
      </c>
      <c r="B188" s="90" t="s">
        <v>18</v>
      </c>
      <c r="C188" s="91">
        <v>3631.0975800000001</v>
      </c>
      <c r="D188" s="91">
        <v>3136.7392</v>
      </c>
      <c r="E188" s="91">
        <v>809.57719999999995</v>
      </c>
      <c r="F188" s="92" t="s">
        <v>94</v>
      </c>
      <c r="G188" s="92" t="s">
        <v>94</v>
      </c>
      <c r="H188" s="91">
        <v>7577.4139799999994</v>
      </c>
      <c r="I188" s="91">
        <v>147.303</v>
      </c>
      <c r="J188" s="91">
        <v>7724.7169799999992</v>
      </c>
      <c r="K188" s="93">
        <v>2570.5537159382925</v>
      </c>
      <c r="L188" s="94">
        <v>1231.809612334727</v>
      </c>
      <c r="M188" s="94">
        <v>1064.104010652102</v>
      </c>
      <c r="N188" s="94">
        <v>49.970910262825349</v>
      </c>
      <c r="O188" s="94">
        <v>2620.5246262011183</v>
      </c>
      <c r="P188" s="94">
        <v>76.720464782592231</v>
      </c>
      <c r="Q188" s="94">
        <v>1435.9770000000001</v>
      </c>
      <c r="R188" s="94">
        <v>635.08510000000001</v>
      </c>
      <c r="S188" s="94">
        <v>272.8734</v>
      </c>
      <c r="T188" s="95" t="s">
        <v>94</v>
      </c>
      <c r="U188" s="95" t="s">
        <v>94</v>
      </c>
      <c r="V188" s="96">
        <v>2343.9355</v>
      </c>
      <c r="W188" s="94">
        <v>2737.2734884731226</v>
      </c>
      <c r="X188" s="94">
        <v>1937.443585893134</v>
      </c>
      <c r="Y188" s="94">
        <v>1816.7816664092045</v>
      </c>
      <c r="Z188" s="94">
        <v>9989.1422923454265</v>
      </c>
      <c r="AA188" s="94">
        <v>10068.652479999999</v>
      </c>
      <c r="AB188" s="94">
        <v>2646.8049498459286</v>
      </c>
      <c r="AC188" s="95" t="s">
        <v>94</v>
      </c>
      <c r="AD188" s="94">
        <v>19.959703518095985</v>
      </c>
      <c r="AE188" s="94">
        <v>5.2287973983422864</v>
      </c>
      <c r="AF188" s="95" t="s">
        <v>94</v>
      </c>
      <c r="AG188" s="97" t="s">
        <v>94</v>
      </c>
      <c r="AH188" s="95">
        <v>54.67</v>
      </c>
      <c r="AI188" s="95" t="s">
        <v>94</v>
      </c>
      <c r="AJ188" s="95" t="s">
        <v>94</v>
      </c>
      <c r="AK188" s="95" t="s">
        <v>94</v>
      </c>
      <c r="AL188" s="95" t="s">
        <v>94</v>
      </c>
      <c r="AM188" s="95" t="s">
        <v>94</v>
      </c>
      <c r="AN188" s="97" t="s">
        <v>94</v>
      </c>
      <c r="AO188" s="94">
        <v>192561.53400000001</v>
      </c>
      <c r="AP188" s="94">
        <v>50444.9</v>
      </c>
      <c r="AQ188" s="94">
        <v>98.093095185475647</v>
      </c>
      <c r="AR188" s="94">
        <v>1.9069048145243506</v>
      </c>
      <c r="AS188" s="94">
        <v>23.279535217407766</v>
      </c>
      <c r="AT188" s="95" t="s">
        <v>94</v>
      </c>
      <c r="AU188" s="97" t="s">
        <v>94</v>
      </c>
      <c r="AV188" s="94">
        <f t="shared" si="10"/>
        <v>41.275434898618471</v>
      </c>
      <c r="AW188" s="97" t="s">
        <v>94</v>
      </c>
      <c r="AX188" s="98">
        <v>38.337900000000005</v>
      </c>
      <c r="AZ188" s="70"/>
      <c r="BA188" s="68">
        <f t="shared" si="11"/>
        <v>10068.652480000001</v>
      </c>
      <c r="BB188" s="123">
        <f t="shared" si="8"/>
        <v>0</v>
      </c>
    </row>
    <row r="189" spans="1:54" x14ac:dyDescent="0.3">
      <c r="A189" s="89">
        <v>2008</v>
      </c>
      <c r="B189" s="90" t="s">
        <v>19</v>
      </c>
      <c r="C189" s="91">
        <v>3852.0414700000001</v>
      </c>
      <c r="D189" s="91">
        <v>2128.0206000000003</v>
      </c>
      <c r="E189" s="91">
        <v>524.80819999999994</v>
      </c>
      <c r="F189" s="92" t="s">
        <v>94</v>
      </c>
      <c r="G189" s="92" t="s">
        <v>94</v>
      </c>
      <c r="H189" s="91">
        <v>6504.8702699999994</v>
      </c>
      <c r="I189" s="91">
        <v>740.18230000000005</v>
      </c>
      <c r="J189" s="91">
        <v>7245.0525699999998</v>
      </c>
      <c r="K189" s="93">
        <v>1594.9462537753536</v>
      </c>
      <c r="L189" s="94">
        <v>944.49218154258529</v>
      </c>
      <c r="M189" s="94">
        <v>521.77496906894976</v>
      </c>
      <c r="N189" s="94">
        <v>181.48724532454432</v>
      </c>
      <c r="O189" s="94">
        <v>1776.433499099898</v>
      </c>
      <c r="P189" s="94">
        <v>58.321556174105879</v>
      </c>
      <c r="Q189" s="94">
        <v>4348.4395000000004</v>
      </c>
      <c r="R189" s="94">
        <v>663.29150000000004</v>
      </c>
      <c r="S189" s="94">
        <v>165.81460000000001</v>
      </c>
      <c r="T189" s="95" t="s">
        <v>94</v>
      </c>
      <c r="U189" s="95" t="s">
        <v>94</v>
      </c>
      <c r="V189" s="96">
        <v>5177.5456000000004</v>
      </c>
      <c r="W189" s="94">
        <v>3149.2360394729158</v>
      </c>
      <c r="X189" s="94">
        <v>2761.8275632764871</v>
      </c>
      <c r="Y189" s="94">
        <v>2064.2965180694396</v>
      </c>
      <c r="Z189" s="94">
        <v>11121.032863849767</v>
      </c>
      <c r="AA189" s="94">
        <v>12422.598170000001</v>
      </c>
      <c r="AB189" s="94">
        <v>2170.8378992361718</v>
      </c>
      <c r="AC189" s="95" t="s">
        <v>94</v>
      </c>
      <c r="AD189" s="94">
        <v>24.638332896996815</v>
      </c>
      <c r="AE189" s="94">
        <v>3.2255852113722594</v>
      </c>
      <c r="AF189" s="95" t="s">
        <v>94</v>
      </c>
      <c r="AG189" s="97" t="s">
        <v>94</v>
      </c>
      <c r="AH189" s="95">
        <v>632.61</v>
      </c>
      <c r="AI189" s="95" t="s">
        <v>94</v>
      </c>
      <c r="AJ189" s="95" t="s">
        <v>94</v>
      </c>
      <c r="AK189" s="95" t="s">
        <v>94</v>
      </c>
      <c r="AL189" s="95" t="s">
        <v>94</v>
      </c>
      <c r="AM189" s="95" t="s">
        <v>94</v>
      </c>
      <c r="AN189" s="97" t="s">
        <v>94</v>
      </c>
      <c r="AO189" s="94">
        <v>385126.95699999999</v>
      </c>
      <c r="AP189" s="94">
        <v>50419.8</v>
      </c>
      <c r="AQ189" s="94">
        <v>89.783617263663274</v>
      </c>
      <c r="AR189" s="94">
        <v>10.216382736336723</v>
      </c>
      <c r="AS189" s="94">
        <v>41.678443825894114</v>
      </c>
      <c r="AT189" s="95" t="s">
        <v>94</v>
      </c>
      <c r="AU189" s="97" t="s">
        <v>94</v>
      </c>
      <c r="AV189" s="94">
        <f t="shared" si="10"/>
        <v>24.091242064362859</v>
      </c>
      <c r="AW189" s="97" t="s">
        <v>94</v>
      </c>
      <c r="AX189" s="98">
        <v>113.56610000000001</v>
      </c>
      <c r="AZ189" s="70"/>
      <c r="BA189" s="68">
        <f t="shared" si="11"/>
        <v>12422.598169999999</v>
      </c>
      <c r="BB189" s="123">
        <f t="shared" si="8"/>
        <v>0</v>
      </c>
    </row>
    <row r="190" spans="1:54" x14ac:dyDescent="0.3">
      <c r="A190" s="89">
        <v>2008</v>
      </c>
      <c r="B190" s="90" t="s">
        <v>20</v>
      </c>
      <c r="C190" s="91">
        <v>822.01337999999998</v>
      </c>
      <c r="D190" s="91">
        <v>930.33600000000001</v>
      </c>
      <c r="E190" s="92">
        <v>0</v>
      </c>
      <c r="F190" s="92" t="s">
        <v>94</v>
      </c>
      <c r="G190" s="92" t="s">
        <v>94</v>
      </c>
      <c r="H190" s="91">
        <v>1752.3493800000001</v>
      </c>
      <c r="I190" s="91">
        <v>59.646500000000003</v>
      </c>
      <c r="J190" s="91">
        <v>1811.9958800000002</v>
      </c>
      <c r="K190" s="93">
        <v>2027.7315457676073</v>
      </c>
      <c r="L190" s="94">
        <v>951.19299877804929</v>
      </c>
      <c r="M190" s="94">
        <v>1076.538546989558</v>
      </c>
      <c r="N190" s="94">
        <v>69.019963156335635</v>
      </c>
      <c r="O190" s="94">
        <v>2096.7515089239428</v>
      </c>
      <c r="P190" s="94">
        <v>44.10135685044996</v>
      </c>
      <c r="Q190" s="94">
        <v>1929.6692</v>
      </c>
      <c r="R190" s="94">
        <v>288.8845</v>
      </c>
      <c r="S190" s="94">
        <v>78.158199999999994</v>
      </c>
      <c r="T190" s="95" t="s">
        <v>94</v>
      </c>
      <c r="U190" s="95" t="s">
        <v>94</v>
      </c>
      <c r="V190" s="96">
        <v>2296.7118999999998</v>
      </c>
      <c r="W190" s="94">
        <v>2506.2575909191605</v>
      </c>
      <c r="X190" s="94">
        <v>1805.663456463886</v>
      </c>
      <c r="Y190" s="94">
        <v>2426.3774567444989</v>
      </c>
      <c r="Z190" s="94">
        <v>24205.0789718179</v>
      </c>
      <c r="AA190" s="94">
        <v>4108.7077799999997</v>
      </c>
      <c r="AB190" s="94">
        <v>2307.5070243847099</v>
      </c>
      <c r="AC190" s="95" t="s">
        <v>94</v>
      </c>
      <c r="AD190" s="94">
        <v>18.058587031526763</v>
      </c>
      <c r="AE190" s="94">
        <v>1.7998166001439875</v>
      </c>
      <c r="AF190" s="95" t="s">
        <v>94</v>
      </c>
      <c r="AG190" s="97" t="s">
        <v>94</v>
      </c>
      <c r="AH190" s="95">
        <v>404.05</v>
      </c>
      <c r="AI190" s="95" t="s">
        <v>94</v>
      </c>
      <c r="AJ190" s="95" t="s">
        <v>94</v>
      </c>
      <c r="AK190" s="95" t="s">
        <v>94</v>
      </c>
      <c r="AL190" s="95" t="s">
        <v>94</v>
      </c>
      <c r="AM190" s="95" t="s">
        <v>94</v>
      </c>
      <c r="AN190" s="97" t="s">
        <v>94</v>
      </c>
      <c r="AO190" s="94">
        <v>228284.80300000001</v>
      </c>
      <c r="AP190" s="94">
        <v>22752.1</v>
      </c>
      <c r="AQ190" s="94">
        <v>96.708243067307635</v>
      </c>
      <c r="AR190" s="94">
        <v>3.2917569326923637</v>
      </c>
      <c r="AS190" s="94">
        <v>55.898643149550054</v>
      </c>
      <c r="AT190" s="95" t="s">
        <v>94</v>
      </c>
      <c r="AU190" s="97" t="s">
        <v>94</v>
      </c>
      <c r="AV190" s="94">
        <f t="shared" si="10"/>
        <v>17.935024012865309</v>
      </c>
      <c r="AW190" s="97" t="s">
        <v>94</v>
      </c>
      <c r="AX190" s="98">
        <v>72.887</v>
      </c>
      <c r="AZ190" s="70"/>
      <c r="BA190" s="68">
        <f t="shared" si="11"/>
        <v>4108.7077800000006</v>
      </c>
      <c r="BB190" s="123">
        <f t="shared" si="8"/>
        <v>0</v>
      </c>
    </row>
    <row r="191" spans="1:54" x14ac:dyDescent="0.3">
      <c r="A191" s="89">
        <v>2008</v>
      </c>
      <c r="B191" s="90" t="s">
        <v>21</v>
      </c>
      <c r="C191" s="91">
        <v>528.59428000000003</v>
      </c>
      <c r="D191" s="91">
        <v>676.39049999999997</v>
      </c>
      <c r="E191" s="92">
        <v>0</v>
      </c>
      <c r="F191" s="92" t="s">
        <v>94</v>
      </c>
      <c r="G191" s="92" t="s">
        <v>94</v>
      </c>
      <c r="H191" s="91">
        <v>1204.98478</v>
      </c>
      <c r="I191" s="91">
        <v>236.45729999999998</v>
      </c>
      <c r="J191" s="91">
        <v>1441.44208</v>
      </c>
      <c r="K191" s="93">
        <v>2170.2756374927508</v>
      </c>
      <c r="L191" s="94">
        <v>952.04130960228531</v>
      </c>
      <c r="M191" s="94">
        <v>1218.2343278904655</v>
      </c>
      <c r="N191" s="94">
        <v>425.87883765412755</v>
      </c>
      <c r="O191" s="94">
        <v>2596.1544751468782</v>
      </c>
      <c r="P191" s="94">
        <v>42.053692788181365</v>
      </c>
      <c r="Q191" s="94">
        <v>1735.8508999999999</v>
      </c>
      <c r="R191" s="94">
        <v>250.33010000000002</v>
      </c>
      <c r="S191" s="95">
        <v>0</v>
      </c>
      <c r="T191" s="95" t="s">
        <v>94</v>
      </c>
      <c r="U191" s="95" t="s">
        <v>94</v>
      </c>
      <c r="V191" s="96">
        <v>1986.181</v>
      </c>
      <c r="W191" s="94">
        <v>2810.3100397878734</v>
      </c>
      <c r="X191" s="94">
        <v>2353.5716755317349</v>
      </c>
      <c r="Y191" s="94">
        <v>2108.4158040579809</v>
      </c>
      <c r="Z191" s="94">
        <v>0</v>
      </c>
      <c r="AA191" s="94">
        <v>3427.6230800000003</v>
      </c>
      <c r="AB191" s="94">
        <v>2716.0891938794111</v>
      </c>
      <c r="AC191" s="95" t="s">
        <v>94</v>
      </c>
      <c r="AD191" s="94">
        <v>23.325256245364038</v>
      </c>
      <c r="AE191" s="94">
        <v>1.9577217202873154</v>
      </c>
      <c r="AF191" s="95" t="s">
        <v>94</v>
      </c>
      <c r="AG191" s="97" t="s">
        <v>94</v>
      </c>
      <c r="AH191" s="95">
        <v>189.52</v>
      </c>
      <c r="AI191" s="95" t="s">
        <v>94</v>
      </c>
      <c r="AJ191" s="95" t="s">
        <v>94</v>
      </c>
      <c r="AK191" s="95" t="s">
        <v>94</v>
      </c>
      <c r="AL191" s="95" t="s">
        <v>94</v>
      </c>
      <c r="AM191" s="95" t="s">
        <v>94</v>
      </c>
      <c r="AN191" s="97" t="s">
        <v>94</v>
      </c>
      <c r="AO191" s="94">
        <v>175082.242</v>
      </c>
      <c r="AP191" s="94">
        <v>14694.9</v>
      </c>
      <c r="AQ191" s="94">
        <v>83.595782079568536</v>
      </c>
      <c r="AR191" s="94">
        <v>16.40421792043146</v>
      </c>
      <c r="AS191" s="94">
        <v>57.946307211818628</v>
      </c>
      <c r="AT191" s="95" t="s">
        <v>94</v>
      </c>
      <c r="AU191" s="97" t="s">
        <v>94</v>
      </c>
      <c r="AV191" s="94">
        <f t="shared" si="10"/>
        <v>14.406209535784797</v>
      </c>
      <c r="AW191" s="97" t="s">
        <v>94</v>
      </c>
      <c r="AX191" s="98">
        <v>81.084000000000003</v>
      </c>
      <c r="AZ191" s="70"/>
      <c r="BA191" s="68">
        <f t="shared" si="11"/>
        <v>3427.6230800000003</v>
      </c>
      <c r="BB191" s="123">
        <f t="shared" si="8"/>
        <v>0</v>
      </c>
    </row>
    <row r="192" spans="1:54" x14ac:dyDescent="0.3">
      <c r="A192" s="89">
        <v>2008</v>
      </c>
      <c r="B192" s="90" t="s">
        <v>22</v>
      </c>
      <c r="C192" s="91">
        <v>1498.6146999999999</v>
      </c>
      <c r="D192" s="91">
        <v>1029.6069</v>
      </c>
      <c r="E192" s="91">
        <v>332.96770000000004</v>
      </c>
      <c r="F192" s="92" t="s">
        <v>94</v>
      </c>
      <c r="G192" s="92" t="s">
        <v>94</v>
      </c>
      <c r="H192" s="91">
        <v>2861.1893</v>
      </c>
      <c r="I192" s="91">
        <v>155.11260000000001</v>
      </c>
      <c r="J192" s="91">
        <v>3016.3018999999999</v>
      </c>
      <c r="K192" s="93">
        <v>1980.8939118370142</v>
      </c>
      <c r="L192" s="94">
        <v>1037.5394369814862</v>
      </c>
      <c r="M192" s="94">
        <v>712.83016464355615</v>
      </c>
      <c r="N192" s="94">
        <v>107.38947087115487</v>
      </c>
      <c r="O192" s="94">
        <v>2088.283382708169</v>
      </c>
      <c r="P192" s="94">
        <v>49.957752989368331</v>
      </c>
      <c r="Q192" s="94">
        <v>2464.7512000000002</v>
      </c>
      <c r="R192" s="94">
        <v>472.04149999999998</v>
      </c>
      <c r="S192" s="94">
        <v>84.610699999999994</v>
      </c>
      <c r="T192" s="95" t="s">
        <v>94</v>
      </c>
      <c r="U192" s="95" t="s">
        <v>94</v>
      </c>
      <c r="V192" s="96">
        <v>3021.4034000000001</v>
      </c>
      <c r="W192" s="94">
        <v>2718.6981145318009</v>
      </c>
      <c r="X192" s="94">
        <v>2206.0380837305052</v>
      </c>
      <c r="Y192" s="94">
        <v>1774.5253937821885</v>
      </c>
      <c r="Z192" s="94">
        <v>15198.616849290462</v>
      </c>
      <c r="AA192" s="94">
        <v>6037.7052999999996</v>
      </c>
      <c r="AB192" s="94">
        <v>2362.4144522025954</v>
      </c>
      <c r="AC192" s="95" t="s">
        <v>94</v>
      </c>
      <c r="AD192" s="94">
        <v>15.747427160030153</v>
      </c>
      <c r="AE192" s="94">
        <v>2.679119007296336</v>
      </c>
      <c r="AF192" s="95" t="s">
        <v>94</v>
      </c>
      <c r="AG192" s="97" t="s">
        <v>94</v>
      </c>
      <c r="AH192" s="95">
        <v>241.27</v>
      </c>
      <c r="AI192" s="95" t="s">
        <v>94</v>
      </c>
      <c r="AJ192" s="95" t="s">
        <v>94</v>
      </c>
      <c r="AK192" s="95" t="s">
        <v>94</v>
      </c>
      <c r="AL192" s="95" t="s">
        <v>94</v>
      </c>
      <c r="AM192" s="95" t="s">
        <v>94</v>
      </c>
      <c r="AN192" s="97" t="s">
        <v>94</v>
      </c>
      <c r="AO192" s="94">
        <v>225361.59400000001</v>
      </c>
      <c r="AP192" s="94">
        <v>38340.9</v>
      </c>
      <c r="AQ192" s="94">
        <v>94.857524042934827</v>
      </c>
      <c r="AR192" s="94">
        <v>5.142475957065173</v>
      </c>
      <c r="AS192" s="94">
        <v>50.042247010631677</v>
      </c>
      <c r="AT192" s="95" t="s">
        <v>94</v>
      </c>
      <c r="AU192" s="97" t="s">
        <v>94</v>
      </c>
      <c r="AV192" s="94">
        <f t="shared" si="10"/>
        <v>9.3851780806057263</v>
      </c>
      <c r="AW192" s="97" t="s">
        <v>94</v>
      </c>
      <c r="AX192" s="98">
        <v>144.017</v>
      </c>
      <c r="AZ192" s="70"/>
      <c r="BA192" s="68">
        <f t="shared" si="11"/>
        <v>6037.7053000000005</v>
      </c>
      <c r="BB192" s="123">
        <f t="shared" si="8"/>
        <v>0</v>
      </c>
    </row>
    <row r="193" spans="1:54" x14ac:dyDescent="0.3">
      <c r="A193" s="89">
        <v>2008</v>
      </c>
      <c r="B193" s="90" t="s">
        <v>23</v>
      </c>
      <c r="C193" s="91">
        <v>1258.28279</v>
      </c>
      <c r="D193" s="91">
        <v>1249.3918999999999</v>
      </c>
      <c r="E193" s="91">
        <v>200.61929999999998</v>
      </c>
      <c r="F193" s="92" t="s">
        <v>94</v>
      </c>
      <c r="G193" s="92" t="s">
        <v>94</v>
      </c>
      <c r="H193" s="91">
        <v>2708.2939899999997</v>
      </c>
      <c r="I193" s="91">
        <v>526.21080000000006</v>
      </c>
      <c r="J193" s="91">
        <v>3234.50479</v>
      </c>
      <c r="K193" s="93">
        <v>2206.56339799948</v>
      </c>
      <c r="L193" s="94">
        <v>1025.177015124073</v>
      </c>
      <c r="M193" s="94">
        <v>1017.9332252984199</v>
      </c>
      <c r="N193" s="94">
        <v>428.72653234814624</v>
      </c>
      <c r="O193" s="94">
        <v>2635.2899303476261</v>
      </c>
      <c r="P193" s="94">
        <v>40.479064089481795</v>
      </c>
      <c r="Q193" s="94">
        <v>3884.3602000000001</v>
      </c>
      <c r="R193" s="94">
        <v>778.76069999999993</v>
      </c>
      <c r="S193" s="94">
        <v>92.936499999999995</v>
      </c>
      <c r="T193" s="95" t="s">
        <v>94</v>
      </c>
      <c r="U193" s="95" t="s">
        <v>94</v>
      </c>
      <c r="V193" s="96">
        <v>4756.0573999999997</v>
      </c>
      <c r="W193" s="94">
        <v>3049.3079193212616</v>
      </c>
      <c r="X193" s="94">
        <v>2629.7507993795884</v>
      </c>
      <c r="Y193" s="94">
        <v>2325.7904592383752</v>
      </c>
      <c r="Z193" s="94">
        <v>22260.239520958083</v>
      </c>
      <c r="AA193" s="94">
        <v>7990.5621899999996</v>
      </c>
      <c r="AB193" s="94">
        <v>2866.9828581556876</v>
      </c>
      <c r="AC193" s="95" t="s">
        <v>94</v>
      </c>
      <c r="AD193" s="94">
        <v>19.483188556687459</v>
      </c>
      <c r="AE193" s="94">
        <v>3.0708694544720214</v>
      </c>
      <c r="AF193" s="95" t="s">
        <v>94</v>
      </c>
      <c r="AG193" s="97" t="s">
        <v>94</v>
      </c>
      <c r="AH193" s="95">
        <v>207.87</v>
      </c>
      <c r="AI193" s="95" t="s">
        <v>94</v>
      </c>
      <c r="AJ193" s="95" t="s">
        <v>94</v>
      </c>
      <c r="AK193" s="95" t="s">
        <v>94</v>
      </c>
      <c r="AL193" s="95" t="s">
        <v>94</v>
      </c>
      <c r="AM193" s="95" t="s">
        <v>94</v>
      </c>
      <c r="AN193" s="97" t="s">
        <v>94</v>
      </c>
      <c r="AO193" s="94">
        <v>260205.20600000001</v>
      </c>
      <c r="AP193" s="94">
        <v>41012.6</v>
      </c>
      <c r="AQ193" s="94">
        <v>83.731333413792825</v>
      </c>
      <c r="AR193" s="94">
        <v>16.268666586207161</v>
      </c>
      <c r="AS193" s="94">
        <v>59.520935910518205</v>
      </c>
      <c r="AT193" s="95" t="s">
        <v>94</v>
      </c>
      <c r="AU193" s="97" t="s">
        <v>94</v>
      </c>
      <c r="AV193" s="94">
        <f t="shared" si="10"/>
        <v>13.169446611661551</v>
      </c>
      <c r="AW193" s="97" t="s">
        <v>94</v>
      </c>
      <c r="AX193" s="98">
        <v>128.74100000000001</v>
      </c>
      <c r="AZ193" s="70"/>
      <c r="BA193" s="68">
        <f t="shared" si="11"/>
        <v>7990.5621899999996</v>
      </c>
      <c r="BB193" s="123">
        <f t="shared" si="8"/>
        <v>0</v>
      </c>
    </row>
    <row r="194" spans="1:54" x14ac:dyDescent="0.3">
      <c r="A194" s="89">
        <v>2008</v>
      </c>
      <c r="B194" s="90" t="s">
        <v>24</v>
      </c>
      <c r="C194" s="91">
        <v>989.93968999999993</v>
      </c>
      <c r="D194" s="91">
        <v>1326.7447</v>
      </c>
      <c r="E194" s="92">
        <v>0</v>
      </c>
      <c r="F194" s="92" t="s">
        <v>94</v>
      </c>
      <c r="G194" s="92" t="s">
        <v>94</v>
      </c>
      <c r="H194" s="91">
        <v>2316.6843899999999</v>
      </c>
      <c r="I194" s="91">
        <v>584.72829999999999</v>
      </c>
      <c r="J194" s="91">
        <v>2901.4126900000001</v>
      </c>
      <c r="K194" s="93">
        <v>2365.4432721692242</v>
      </c>
      <c r="L194" s="94">
        <v>1010.7747907619766</v>
      </c>
      <c r="M194" s="94">
        <v>1354.6684814072476</v>
      </c>
      <c r="N194" s="94">
        <v>597.03498208573319</v>
      </c>
      <c r="O194" s="94">
        <v>2962.4782542549569</v>
      </c>
      <c r="P194" s="94">
        <v>36.472087456188603</v>
      </c>
      <c r="Q194" s="94">
        <v>4443.1520999999993</v>
      </c>
      <c r="R194" s="94">
        <v>522.15940000000001</v>
      </c>
      <c r="S194" s="94">
        <v>88.435199999999995</v>
      </c>
      <c r="T194" s="95" t="s">
        <v>94</v>
      </c>
      <c r="U194" s="95" t="s">
        <v>94</v>
      </c>
      <c r="V194" s="96">
        <v>5053.7466999999997</v>
      </c>
      <c r="W194" s="94">
        <v>3057.6787340309352</v>
      </c>
      <c r="X194" s="94">
        <v>3193.4543972642018</v>
      </c>
      <c r="Y194" s="94">
        <v>2225.1837773109069</v>
      </c>
      <c r="Z194" s="94">
        <v>18204.034582132565</v>
      </c>
      <c r="AA194" s="94">
        <v>7955.1593899999998</v>
      </c>
      <c r="AB194" s="94">
        <v>3022.2565033249853</v>
      </c>
      <c r="AC194" s="95" t="s">
        <v>94</v>
      </c>
      <c r="AD194" s="94">
        <v>15.673492311178098</v>
      </c>
      <c r="AE194" s="94">
        <v>2.2078758685839994</v>
      </c>
      <c r="AF194" s="95" t="s">
        <v>94</v>
      </c>
      <c r="AG194" s="97" t="s">
        <v>94</v>
      </c>
      <c r="AH194" s="95">
        <v>527.76</v>
      </c>
      <c r="AI194" s="95" t="s">
        <v>94</v>
      </c>
      <c r="AJ194" s="95" t="s">
        <v>94</v>
      </c>
      <c r="AK194" s="95" t="s">
        <v>94</v>
      </c>
      <c r="AL194" s="95" t="s">
        <v>94</v>
      </c>
      <c r="AM194" s="95" t="s">
        <v>94</v>
      </c>
      <c r="AN194" s="97" t="s">
        <v>94</v>
      </c>
      <c r="AO194" s="94">
        <v>360308.272</v>
      </c>
      <c r="AP194" s="94">
        <v>50755.5</v>
      </c>
      <c r="AQ194" s="94">
        <v>79.846772504465733</v>
      </c>
      <c r="AR194" s="94">
        <v>20.153227495534249</v>
      </c>
      <c r="AS194" s="94">
        <v>63.527912543811397</v>
      </c>
      <c r="AT194" s="95" t="s">
        <v>94</v>
      </c>
      <c r="AU194" s="97" t="s">
        <v>94</v>
      </c>
      <c r="AV194" s="94">
        <f t="shared" si="10"/>
        <v>9.8343933078779635</v>
      </c>
      <c r="AW194" s="97" t="s">
        <v>94</v>
      </c>
      <c r="AX194" s="98">
        <v>128.49379999999999</v>
      </c>
      <c r="AZ194" s="70"/>
      <c r="BA194" s="68">
        <f t="shared" si="11"/>
        <v>7955.1593899999989</v>
      </c>
      <c r="BB194" s="123">
        <f t="shared" si="8"/>
        <v>0</v>
      </c>
    </row>
    <row r="195" spans="1:54" x14ac:dyDescent="0.3">
      <c r="A195" s="89">
        <v>2008</v>
      </c>
      <c r="B195" s="90" t="s">
        <v>25</v>
      </c>
      <c r="C195" s="91">
        <v>2809.4529900000002</v>
      </c>
      <c r="D195" s="91">
        <v>1119.48</v>
      </c>
      <c r="E195" s="92">
        <v>0</v>
      </c>
      <c r="F195" s="92" t="s">
        <v>94</v>
      </c>
      <c r="G195" s="92" t="s">
        <v>94</v>
      </c>
      <c r="H195" s="91">
        <v>3928.9329900000002</v>
      </c>
      <c r="I195" s="91">
        <v>1846.4567</v>
      </c>
      <c r="J195" s="91">
        <v>5775.38969</v>
      </c>
      <c r="K195" s="93">
        <v>2665.2572400380159</v>
      </c>
      <c r="L195" s="94">
        <v>1905.8393057866713</v>
      </c>
      <c r="M195" s="94">
        <v>759.41793425134438</v>
      </c>
      <c r="N195" s="94">
        <v>1252.5747068268786</v>
      </c>
      <c r="O195" s="94">
        <v>3917.8319400812275</v>
      </c>
      <c r="P195" s="94">
        <v>65.14878579898415</v>
      </c>
      <c r="Q195" s="94">
        <v>1494.4112</v>
      </c>
      <c r="R195" s="94">
        <v>295.15370000000001</v>
      </c>
      <c r="S195" s="94">
        <v>1299.9684</v>
      </c>
      <c r="T195" s="95" t="s">
        <v>94</v>
      </c>
      <c r="U195" s="95" t="s">
        <v>94</v>
      </c>
      <c r="V195" s="96">
        <v>3089.5333000000001</v>
      </c>
      <c r="W195" s="94">
        <v>4243.4330850984925</v>
      </c>
      <c r="X195" s="94">
        <v>2205.7241537087739</v>
      </c>
      <c r="Y195" s="94">
        <v>1845.1142437408184</v>
      </c>
      <c r="Z195" s="94">
        <v>11680.069722726372</v>
      </c>
      <c r="AA195" s="94">
        <v>8864.9229899999991</v>
      </c>
      <c r="AB195" s="94">
        <v>4025.4794812285695</v>
      </c>
      <c r="AC195" s="95" t="s">
        <v>94</v>
      </c>
      <c r="AD195" s="94">
        <v>19.850294095913693</v>
      </c>
      <c r="AE195" s="94">
        <v>2.1366137308002529</v>
      </c>
      <c r="AF195" s="95" t="s">
        <v>94</v>
      </c>
      <c r="AG195" s="97" t="s">
        <v>94</v>
      </c>
      <c r="AH195" s="95">
        <v>77.48</v>
      </c>
      <c r="AI195" s="95" t="s">
        <v>94</v>
      </c>
      <c r="AJ195" s="95" t="s">
        <v>94</v>
      </c>
      <c r="AK195" s="95" t="s">
        <v>94</v>
      </c>
      <c r="AL195" s="95" t="s">
        <v>94</v>
      </c>
      <c r="AM195" s="95" t="s">
        <v>94</v>
      </c>
      <c r="AN195" s="97" t="s">
        <v>94</v>
      </c>
      <c r="AO195" s="94">
        <v>414905.27100000001</v>
      </c>
      <c r="AP195" s="94">
        <v>44658.9</v>
      </c>
      <c r="AQ195" s="94">
        <v>68.028881181868798</v>
      </c>
      <c r="AR195" s="94">
        <v>31.97111881813121</v>
      </c>
      <c r="AS195" s="94">
        <v>34.851214201015864</v>
      </c>
      <c r="AT195" s="95" t="s">
        <v>94</v>
      </c>
      <c r="AU195" s="97" t="s">
        <v>94</v>
      </c>
      <c r="AV195" s="94">
        <f t="shared" si="10"/>
        <v>5.220101212907613</v>
      </c>
      <c r="AW195" s="97" t="s">
        <v>94</v>
      </c>
      <c r="AX195" s="98">
        <v>0</v>
      </c>
      <c r="AZ195" s="70"/>
      <c r="BA195" s="68">
        <f t="shared" si="11"/>
        <v>8864.9229900000009</v>
      </c>
      <c r="BB195" s="123">
        <f t="shared" si="8"/>
        <v>0</v>
      </c>
    </row>
    <row r="196" spans="1:54" x14ac:dyDescent="0.3">
      <c r="A196" s="89">
        <v>2008</v>
      </c>
      <c r="B196" s="90" t="s">
        <v>26</v>
      </c>
      <c r="C196" s="91">
        <v>1541.3762199999999</v>
      </c>
      <c r="D196" s="91">
        <v>1544.932</v>
      </c>
      <c r="E196" s="91">
        <v>157.43779999999998</v>
      </c>
      <c r="F196" s="92" t="s">
        <v>94</v>
      </c>
      <c r="G196" s="92" t="s">
        <v>94</v>
      </c>
      <c r="H196" s="91">
        <v>3243.74602</v>
      </c>
      <c r="I196" s="91">
        <v>523.70299999999997</v>
      </c>
      <c r="J196" s="91">
        <v>3767.44902</v>
      </c>
      <c r="K196" s="93">
        <v>2404.2654742236482</v>
      </c>
      <c r="L196" s="94">
        <v>1142.4684934288889</v>
      </c>
      <c r="M196" s="94">
        <v>1145.1040385779925</v>
      </c>
      <c r="N196" s="94">
        <v>388.16881281209163</v>
      </c>
      <c r="O196" s="94">
        <v>2792.434272211734</v>
      </c>
      <c r="P196" s="94">
        <v>38.553991487503239</v>
      </c>
      <c r="Q196" s="94">
        <v>3886.9407000000001</v>
      </c>
      <c r="R196" s="94">
        <v>744.13169999999991</v>
      </c>
      <c r="S196" s="94">
        <v>1373.3566000000001</v>
      </c>
      <c r="T196" s="95" t="s">
        <v>94</v>
      </c>
      <c r="U196" s="95" t="s">
        <v>94</v>
      </c>
      <c r="V196" s="96">
        <v>6004.4290000000001</v>
      </c>
      <c r="W196" s="94">
        <v>3176.9280707890061</v>
      </c>
      <c r="X196" s="94">
        <v>2125.2609184416633</v>
      </c>
      <c r="Y196" s="94">
        <v>2057.5676886322913</v>
      </c>
      <c r="Z196" s="94">
        <v>13959.571461969283</v>
      </c>
      <c r="AA196" s="94">
        <v>9771.8780200000001</v>
      </c>
      <c r="AB196" s="94">
        <v>3016.7808274578642</v>
      </c>
      <c r="AC196" s="95" t="s">
        <v>94</v>
      </c>
      <c r="AD196" s="94">
        <v>11.706563184723295</v>
      </c>
      <c r="AE196" s="94">
        <v>2.27373883536261</v>
      </c>
      <c r="AF196" s="95" t="s">
        <v>94</v>
      </c>
      <c r="AG196" s="97" t="s">
        <v>94</v>
      </c>
      <c r="AH196" s="95">
        <v>583.13</v>
      </c>
      <c r="AI196" s="95" t="s">
        <v>94</v>
      </c>
      <c r="AJ196" s="95" t="s">
        <v>94</v>
      </c>
      <c r="AK196" s="95" t="s">
        <v>94</v>
      </c>
      <c r="AL196" s="95" t="s">
        <v>94</v>
      </c>
      <c r="AM196" s="95" t="s">
        <v>94</v>
      </c>
      <c r="AN196" s="97" t="s">
        <v>94</v>
      </c>
      <c r="AO196" s="94">
        <v>429771.34700000001</v>
      </c>
      <c r="AP196" s="94">
        <v>83473.5</v>
      </c>
      <c r="AQ196" s="94">
        <v>86.099267774564339</v>
      </c>
      <c r="AR196" s="94">
        <v>13.900732225435661</v>
      </c>
      <c r="AS196" s="94">
        <v>61.446008512496761</v>
      </c>
      <c r="AT196" s="95" t="s">
        <v>94</v>
      </c>
      <c r="AU196" s="97" t="s">
        <v>94</v>
      </c>
      <c r="AV196" s="94">
        <f t="shared" si="10"/>
        <v>7.0780362944351305</v>
      </c>
      <c r="AW196" s="97" t="s">
        <v>94</v>
      </c>
      <c r="AX196" s="98">
        <v>382.43299999999999</v>
      </c>
      <c r="AZ196" s="70"/>
      <c r="BA196" s="68">
        <f t="shared" si="11"/>
        <v>9771.8780200000001</v>
      </c>
      <c r="BB196" s="123">
        <f t="shared" ref="BB196:BB259" si="12">AA196-BA196</f>
        <v>0</v>
      </c>
    </row>
    <row r="197" spans="1:54" x14ac:dyDescent="0.3">
      <c r="A197" s="89">
        <v>2008</v>
      </c>
      <c r="B197" s="90" t="s">
        <v>27</v>
      </c>
      <c r="C197" s="91">
        <v>908.42071999999996</v>
      </c>
      <c r="D197" s="91">
        <v>771.11699999999996</v>
      </c>
      <c r="E197" s="92">
        <v>0</v>
      </c>
      <c r="F197" s="92" t="s">
        <v>94</v>
      </c>
      <c r="G197" s="92" t="s">
        <v>94</v>
      </c>
      <c r="H197" s="91">
        <v>1679.5377199999998</v>
      </c>
      <c r="I197" s="91">
        <v>69.0244</v>
      </c>
      <c r="J197" s="91">
        <v>1748.5621199999998</v>
      </c>
      <c r="K197" s="93">
        <v>2132.743602865266</v>
      </c>
      <c r="L197" s="94">
        <v>1153.5486558112307</v>
      </c>
      <c r="M197" s="94">
        <v>979.19494705403554</v>
      </c>
      <c r="N197" s="94">
        <v>87.649920444545458</v>
      </c>
      <c r="O197" s="94">
        <v>2220.3934979130186</v>
      </c>
      <c r="P197" s="94">
        <v>60.479444633514532</v>
      </c>
      <c r="Q197" s="94">
        <v>959.54240000000004</v>
      </c>
      <c r="R197" s="94">
        <v>183.06310000000002</v>
      </c>
      <c r="S197" s="95">
        <v>0</v>
      </c>
      <c r="T197" s="95" t="s">
        <v>94</v>
      </c>
      <c r="U197" s="95" t="s">
        <v>94</v>
      </c>
      <c r="V197" s="96">
        <v>1142.6055000000001</v>
      </c>
      <c r="W197" s="94">
        <v>3156.7873640703738</v>
      </c>
      <c r="X197" s="94">
        <v>3238.1746883457859</v>
      </c>
      <c r="Y197" s="94">
        <v>1669.0350285370434</v>
      </c>
      <c r="Z197" s="94">
        <v>0</v>
      </c>
      <c r="AA197" s="94">
        <v>2891.1676200000002</v>
      </c>
      <c r="AB197" s="94">
        <v>2515.255186597451</v>
      </c>
      <c r="AC197" s="95" t="s">
        <v>94</v>
      </c>
      <c r="AD197" s="94">
        <v>21.427008026324568</v>
      </c>
      <c r="AE197" s="94">
        <v>4.2705884417427287</v>
      </c>
      <c r="AF197" s="95" t="s">
        <v>94</v>
      </c>
      <c r="AG197" s="97" t="s">
        <v>94</v>
      </c>
      <c r="AH197" s="95">
        <v>10.08</v>
      </c>
      <c r="AI197" s="95" t="s">
        <v>94</v>
      </c>
      <c r="AJ197" s="95" t="s">
        <v>94</v>
      </c>
      <c r="AK197" s="95" t="s">
        <v>94</v>
      </c>
      <c r="AL197" s="95" t="s">
        <v>94</v>
      </c>
      <c r="AM197" s="95" t="s">
        <v>94</v>
      </c>
      <c r="AN197" s="97" t="s">
        <v>94</v>
      </c>
      <c r="AO197" s="94">
        <v>67699.513999999996</v>
      </c>
      <c r="AP197" s="94">
        <v>13493.1</v>
      </c>
      <c r="AQ197" s="94">
        <v>96.052505129185803</v>
      </c>
      <c r="AR197" s="94">
        <v>3.9474948708141984</v>
      </c>
      <c r="AS197" s="94">
        <v>39.520555366485468</v>
      </c>
      <c r="AT197" s="95" t="s">
        <v>94</v>
      </c>
      <c r="AU197" s="97" t="s">
        <v>94</v>
      </c>
      <c r="AV197" s="94">
        <f t="shared" si="10"/>
        <v>25.110245984418956</v>
      </c>
      <c r="AW197" s="97" t="s">
        <v>94</v>
      </c>
      <c r="AX197" s="98">
        <v>40.781800000000004</v>
      </c>
      <c r="AZ197" s="70"/>
      <c r="BA197" s="68">
        <f t="shared" si="11"/>
        <v>2891.1676199999997</v>
      </c>
      <c r="BB197" s="123">
        <f t="shared" si="12"/>
        <v>0</v>
      </c>
    </row>
    <row r="198" spans="1:54" x14ac:dyDescent="0.3">
      <c r="A198" s="89">
        <v>2008</v>
      </c>
      <c r="B198" s="90" t="s">
        <v>28</v>
      </c>
      <c r="C198" s="91">
        <v>5334.0283499999996</v>
      </c>
      <c r="D198" s="91">
        <v>2853.5275000000001</v>
      </c>
      <c r="E198" s="91">
        <v>719.15170000000001</v>
      </c>
      <c r="F198" s="92" t="s">
        <v>94</v>
      </c>
      <c r="G198" s="92" t="s">
        <v>94</v>
      </c>
      <c r="H198" s="91">
        <v>8906.7075499999992</v>
      </c>
      <c r="I198" s="91">
        <v>1726.1691000000001</v>
      </c>
      <c r="J198" s="91">
        <v>10632.876649999998</v>
      </c>
      <c r="K198" s="93">
        <v>1799.0898915985981</v>
      </c>
      <c r="L198" s="94">
        <v>1077.4347795875874</v>
      </c>
      <c r="M198" s="94">
        <v>576.39171959212024</v>
      </c>
      <c r="N198" s="94">
        <v>348.67355434835747</v>
      </c>
      <c r="O198" s="94">
        <v>2147.7634459469555</v>
      </c>
      <c r="P198" s="94">
        <v>51.223339470241278</v>
      </c>
      <c r="Q198" s="94">
        <v>6763.7732999999998</v>
      </c>
      <c r="R198" s="94">
        <v>1038.1999000000001</v>
      </c>
      <c r="S198" s="94">
        <v>2323.0248999999999</v>
      </c>
      <c r="T198" s="95" t="s">
        <v>94</v>
      </c>
      <c r="U198" s="95" t="s">
        <v>94</v>
      </c>
      <c r="V198" s="96">
        <v>10124.998100000001</v>
      </c>
      <c r="W198" s="94">
        <v>3863.4133730981985</v>
      </c>
      <c r="X198" s="94">
        <v>2698.9390228427915</v>
      </c>
      <c r="Y198" s="94">
        <v>2240.8804230520182</v>
      </c>
      <c r="Z198" s="94">
        <v>10425.520485053024</v>
      </c>
      <c r="AA198" s="94">
        <v>20757.874749999999</v>
      </c>
      <c r="AB198" s="94">
        <v>2741.6117374656487</v>
      </c>
      <c r="AC198" s="95" t="s">
        <v>94</v>
      </c>
      <c r="AD198" s="94">
        <v>15.096010383569553</v>
      </c>
      <c r="AE198" s="94">
        <v>3.5775622493684551</v>
      </c>
      <c r="AF198" s="95" t="s">
        <v>94</v>
      </c>
      <c r="AG198" s="97" t="s">
        <v>94</v>
      </c>
      <c r="AH198" s="95">
        <v>225.11</v>
      </c>
      <c r="AI198" s="95" t="s">
        <v>94</v>
      </c>
      <c r="AJ198" s="95" t="s">
        <v>94</v>
      </c>
      <c r="AK198" s="95" t="s">
        <v>94</v>
      </c>
      <c r="AL198" s="95" t="s">
        <v>94</v>
      </c>
      <c r="AM198" s="95" t="s">
        <v>94</v>
      </c>
      <c r="AN198" s="97" t="s">
        <v>94</v>
      </c>
      <c r="AO198" s="94">
        <v>580223.99899999995</v>
      </c>
      <c r="AP198" s="94">
        <v>137505.70000000001</v>
      </c>
      <c r="AQ198" s="94">
        <v>83.765737562656668</v>
      </c>
      <c r="AR198" s="94">
        <v>16.234262437343336</v>
      </c>
      <c r="AS198" s="94">
        <v>48.776660529758722</v>
      </c>
      <c r="AT198" s="95" t="s">
        <v>94</v>
      </c>
      <c r="AU198" s="97" t="s">
        <v>94</v>
      </c>
      <c r="AV198" s="94">
        <f t="shared" si="10"/>
        <v>20.105297779620066</v>
      </c>
      <c r="AW198" s="97" t="s">
        <v>94</v>
      </c>
      <c r="AX198" s="98">
        <v>243.52979999999999</v>
      </c>
      <c r="AZ198" s="70"/>
      <c r="BA198" s="68">
        <f t="shared" si="11"/>
        <v>20757.874749999999</v>
      </c>
      <c r="BB198" s="123">
        <f t="shared" si="12"/>
        <v>0</v>
      </c>
    </row>
    <row r="199" spans="1:54" x14ac:dyDescent="0.3">
      <c r="A199" s="89">
        <v>2008</v>
      </c>
      <c r="B199" s="90" t="s">
        <v>29</v>
      </c>
      <c r="C199" s="91">
        <v>1038.18452</v>
      </c>
      <c r="D199" s="91">
        <v>1062.7082</v>
      </c>
      <c r="E199" s="91">
        <v>289.25569999999999</v>
      </c>
      <c r="F199" s="92" t="s">
        <v>94</v>
      </c>
      <c r="G199" s="92" t="s">
        <v>94</v>
      </c>
      <c r="H199" s="91">
        <v>2390.14842</v>
      </c>
      <c r="I199" s="91">
        <v>163.76990000000001</v>
      </c>
      <c r="J199" s="91">
        <v>2553.9183199999998</v>
      </c>
      <c r="K199" s="93">
        <v>2512.1959222970345</v>
      </c>
      <c r="L199" s="94">
        <v>1091.1970553426568</v>
      </c>
      <c r="M199" s="94">
        <v>1116.9729813814749</v>
      </c>
      <c r="N199" s="94">
        <v>172.13243810817116</v>
      </c>
      <c r="O199" s="94">
        <v>2684.3283393839515</v>
      </c>
      <c r="P199" s="94">
        <v>40.223525088222821</v>
      </c>
      <c r="Q199" s="94">
        <v>3172.6423</v>
      </c>
      <c r="R199" s="94">
        <v>511.0847</v>
      </c>
      <c r="S199" s="94">
        <v>111.66969999999999</v>
      </c>
      <c r="T199" s="95" t="s">
        <v>94</v>
      </c>
      <c r="U199" s="95" t="s">
        <v>94</v>
      </c>
      <c r="V199" s="96">
        <v>3795.3966999999998</v>
      </c>
      <c r="W199" s="94">
        <v>3894.9396732287059</v>
      </c>
      <c r="X199" s="94">
        <v>3618.3878851884842</v>
      </c>
      <c r="Y199" s="94">
        <v>3308.9982065741683</v>
      </c>
      <c r="Z199" s="94">
        <v>23440.323257766584</v>
      </c>
      <c r="AA199" s="94">
        <v>6349.31502</v>
      </c>
      <c r="AB199" s="94">
        <v>3296.8708645120282</v>
      </c>
      <c r="AC199" s="95" t="s">
        <v>94</v>
      </c>
      <c r="AD199" s="94">
        <v>17.785893620478113</v>
      </c>
      <c r="AE199" s="94">
        <v>3.9929849081715005</v>
      </c>
      <c r="AF199" s="95" t="s">
        <v>94</v>
      </c>
      <c r="AG199" s="97" t="s">
        <v>94</v>
      </c>
      <c r="AH199" s="95">
        <v>214</v>
      </c>
      <c r="AI199" s="95" t="s">
        <v>94</v>
      </c>
      <c r="AJ199" s="95" t="s">
        <v>94</v>
      </c>
      <c r="AK199" s="95" t="s">
        <v>94</v>
      </c>
      <c r="AL199" s="95" t="s">
        <v>94</v>
      </c>
      <c r="AM199" s="95" t="s">
        <v>94</v>
      </c>
      <c r="AN199" s="97" t="s">
        <v>94</v>
      </c>
      <c r="AO199" s="94">
        <v>159011.74600000001</v>
      </c>
      <c r="AP199" s="94">
        <v>35698.6</v>
      </c>
      <c r="AQ199" s="94">
        <v>93.587504395990237</v>
      </c>
      <c r="AR199" s="94">
        <v>6.4124956040097647</v>
      </c>
      <c r="AS199" s="94">
        <v>59.776474911777179</v>
      </c>
      <c r="AT199" s="95" t="s">
        <v>94</v>
      </c>
      <c r="AU199" s="97" t="s">
        <v>94</v>
      </c>
      <c r="AV199" s="94">
        <f t="shared" si="10"/>
        <v>17.464920931622551</v>
      </c>
      <c r="AW199" s="97" t="s">
        <v>94</v>
      </c>
      <c r="AX199" s="98">
        <v>22.361000000000001</v>
      </c>
      <c r="AZ199" s="70"/>
      <c r="BA199" s="68">
        <f t="shared" si="11"/>
        <v>6349.3150200000009</v>
      </c>
      <c r="BB199" s="123">
        <f t="shared" si="12"/>
        <v>0</v>
      </c>
    </row>
    <row r="200" spans="1:54" ht="15" thickBot="1" x14ac:dyDescent="0.35">
      <c r="A200" s="103">
        <v>2008</v>
      </c>
      <c r="B200" s="104" t="s">
        <v>30</v>
      </c>
      <c r="C200" s="106">
        <v>876.08893999999998</v>
      </c>
      <c r="D200" s="106">
        <v>914.01880000000006</v>
      </c>
      <c r="E200" s="106">
        <v>265.71420000000001</v>
      </c>
      <c r="F200" s="107" t="s">
        <v>94</v>
      </c>
      <c r="G200" s="107" t="s">
        <v>94</v>
      </c>
      <c r="H200" s="106">
        <v>2055.8219399999998</v>
      </c>
      <c r="I200" s="106">
        <v>166.60550000000001</v>
      </c>
      <c r="J200" s="106">
        <v>2222.4274399999999</v>
      </c>
      <c r="K200" s="108">
        <v>2201.4500631258375</v>
      </c>
      <c r="L200" s="109">
        <v>938.14839444064296</v>
      </c>
      <c r="M200" s="109">
        <v>978.76508943094666</v>
      </c>
      <c r="N200" s="109">
        <v>178.40732281128962</v>
      </c>
      <c r="O200" s="109">
        <v>2379.8573859371272</v>
      </c>
      <c r="P200" s="109">
        <v>57.926647191278846</v>
      </c>
      <c r="Q200" s="109">
        <v>1264.4715000000001</v>
      </c>
      <c r="R200" s="109">
        <v>349.72469999999998</v>
      </c>
      <c r="S200" s="111">
        <v>0</v>
      </c>
      <c r="T200" s="111" t="s">
        <v>94</v>
      </c>
      <c r="U200" s="111" t="s">
        <v>94</v>
      </c>
      <c r="V200" s="110">
        <v>1614.1962000000001</v>
      </c>
      <c r="W200" s="109">
        <v>2976.6565551324488</v>
      </c>
      <c r="X200" s="109">
        <v>1933.69693874118</v>
      </c>
      <c r="Y200" s="109">
        <v>2390.3973917322837</v>
      </c>
      <c r="Z200" s="109">
        <v>0</v>
      </c>
      <c r="AA200" s="109">
        <v>3836.6236399999998</v>
      </c>
      <c r="AB200" s="109">
        <v>2599.1025476006917</v>
      </c>
      <c r="AC200" s="111" t="s">
        <v>94</v>
      </c>
      <c r="AD200" s="109">
        <v>19.209338947663561</v>
      </c>
      <c r="AE200" s="109">
        <v>3.7473565480930828</v>
      </c>
      <c r="AF200" s="111" t="s">
        <v>94</v>
      </c>
      <c r="AG200" s="112" t="s">
        <v>94</v>
      </c>
      <c r="AH200" s="95">
        <v>17.600000000000001</v>
      </c>
      <c r="AI200" s="111" t="s">
        <v>94</v>
      </c>
      <c r="AJ200" s="111" t="s">
        <v>94</v>
      </c>
      <c r="AK200" s="111" t="s">
        <v>94</v>
      </c>
      <c r="AL200" s="111" t="s">
        <v>94</v>
      </c>
      <c r="AM200" s="111" t="s">
        <v>94</v>
      </c>
      <c r="AN200" s="112" t="s">
        <v>94</v>
      </c>
      <c r="AO200" s="109">
        <v>102382.13499999999</v>
      </c>
      <c r="AP200" s="109">
        <v>19972.7</v>
      </c>
      <c r="AQ200" s="109">
        <v>92.503444791880355</v>
      </c>
      <c r="AR200" s="109">
        <v>7.4965552081196414</v>
      </c>
      <c r="AS200" s="109">
        <v>42.073352808721168</v>
      </c>
      <c r="AT200" s="111" t="s">
        <v>94</v>
      </c>
      <c r="AU200" s="112" t="s">
        <v>94</v>
      </c>
      <c r="AV200" s="109">
        <f t="shared" si="10"/>
        <v>22.419494107413552</v>
      </c>
      <c r="AW200" s="112" t="s">
        <v>94</v>
      </c>
      <c r="AX200" s="98">
        <v>23.377800000000001</v>
      </c>
      <c r="AZ200" s="70"/>
      <c r="BA200" s="68">
        <f t="shared" si="11"/>
        <v>3836.6236400000003</v>
      </c>
      <c r="BB200" s="123">
        <f t="shared" si="12"/>
        <v>0</v>
      </c>
    </row>
    <row r="201" spans="1:54" x14ac:dyDescent="0.3">
      <c r="A201" s="80">
        <v>2009</v>
      </c>
      <c r="B201" s="81" t="s">
        <v>205</v>
      </c>
      <c r="C201" s="82">
        <v>80959.255929999999</v>
      </c>
      <c r="D201" s="82">
        <v>50416.626569999993</v>
      </c>
      <c r="E201" s="82">
        <v>7624.4778500000011</v>
      </c>
      <c r="F201" s="83">
        <v>3995.4391339999997</v>
      </c>
      <c r="G201" s="83">
        <v>1338.8767219999997</v>
      </c>
      <c r="H201" s="82">
        <v>144334.67620599997</v>
      </c>
      <c r="I201" s="82">
        <v>27988.797060000001</v>
      </c>
      <c r="J201" s="82">
        <v>172323.47326599999</v>
      </c>
      <c r="K201" s="84">
        <v>2235.1594257095953</v>
      </c>
      <c r="L201" s="85">
        <v>1301.8444235304817</v>
      </c>
      <c r="M201" s="85">
        <v>810.71155360077694</v>
      </c>
      <c r="N201" s="85">
        <v>450.06662864332657</v>
      </c>
      <c r="O201" s="85">
        <v>2771.0031412913449</v>
      </c>
      <c r="P201" s="85">
        <v>45.973275548187715</v>
      </c>
      <c r="Q201" s="85">
        <v>155180.62618000005</v>
      </c>
      <c r="R201" s="85">
        <v>35177.679019999996</v>
      </c>
      <c r="S201" s="85">
        <v>10550.814179999999</v>
      </c>
      <c r="T201" s="86" t="s">
        <v>94</v>
      </c>
      <c r="U201" s="86">
        <v>1601.4195300000003</v>
      </c>
      <c r="V201" s="87">
        <v>202510.53891000006</v>
      </c>
      <c r="W201" s="85">
        <v>3997.0914316194935</v>
      </c>
      <c r="X201" s="85">
        <v>3158.294604727329</v>
      </c>
      <c r="Y201" s="85">
        <v>3037.4989234645691</v>
      </c>
      <c r="Z201" s="85">
        <v>14286.313792608518</v>
      </c>
      <c r="AA201" s="85">
        <v>374834.01217600005</v>
      </c>
      <c r="AB201" s="85">
        <v>3321.4479058407819</v>
      </c>
      <c r="AC201" s="85">
        <v>51.393497171111548</v>
      </c>
      <c r="AD201" s="85">
        <v>15.239572848082361</v>
      </c>
      <c r="AE201" s="85">
        <v>3.0818163350054357</v>
      </c>
      <c r="AF201" s="86">
        <v>306096.99699999997</v>
      </c>
      <c r="AG201" s="86">
        <v>13507.614</v>
      </c>
      <c r="AH201" s="86">
        <v>30279.585309999999</v>
      </c>
      <c r="AI201" s="86">
        <v>354507.31076999998</v>
      </c>
      <c r="AJ201" s="86">
        <v>3141.33</v>
      </c>
      <c r="AK201" s="86">
        <v>2.9146939331024426</v>
      </c>
      <c r="AL201" s="86">
        <v>729341.32294600003</v>
      </c>
      <c r="AM201" s="86">
        <v>6462.7785408282243</v>
      </c>
      <c r="AN201" s="86">
        <v>5.9965102681078779</v>
      </c>
      <c r="AO201" s="85">
        <v>12162762.846000001</v>
      </c>
      <c r="AP201" s="85">
        <v>2459609.7000000002</v>
      </c>
      <c r="AQ201" s="85">
        <v>83.757989245727273</v>
      </c>
      <c r="AR201" s="85">
        <v>16.242010754272723</v>
      </c>
      <c r="AS201" s="85">
        <v>54.026724451812292</v>
      </c>
      <c r="AT201" s="86">
        <f>AI201/AL201*100</f>
        <v>48.606502828888452</v>
      </c>
      <c r="AU201" s="86">
        <f>((AF201+AX201)/AL201)*100</f>
        <v>42.602839257598738</v>
      </c>
      <c r="AV201" s="85">
        <f t="shared" si="10"/>
        <v>10.558785158063543</v>
      </c>
      <c r="AW201" s="85">
        <f>((AI201/AI168)-1)*100</f>
        <v>2.86691798456431</v>
      </c>
      <c r="AX201" s="88">
        <v>4623.1144539285733</v>
      </c>
      <c r="AZ201" s="70"/>
      <c r="BA201" s="68">
        <f>C201+D201+F201+I201+Q201+R201+S201+U201+E201+G201</f>
        <v>374834.01217600011</v>
      </c>
      <c r="BB201" s="123">
        <f t="shared" si="12"/>
        <v>0</v>
      </c>
    </row>
    <row r="202" spans="1:54" x14ac:dyDescent="0.3">
      <c r="A202" s="89">
        <v>2009</v>
      </c>
      <c r="B202" s="90" t="s">
        <v>0</v>
      </c>
      <c r="C202" s="91">
        <v>956.52906000000007</v>
      </c>
      <c r="D202" s="91">
        <v>786.96510000000001</v>
      </c>
      <c r="E202" s="92">
        <v>0</v>
      </c>
      <c r="F202" s="92" t="s">
        <v>94</v>
      </c>
      <c r="G202" s="92" t="s">
        <v>94</v>
      </c>
      <c r="H202" s="91">
        <v>1743.4941600000002</v>
      </c>
      <c r="I202" s="91">
        <v>195.71514000000002</v>
      </c>
      <c r="J202" s="91">
        <v>1939.2093000000002</v>
      </c>
      <c r="K202" s="93">
        <v>3672.7176516436184</v>
      </c>
      <c r="L202" s="94">
        <v>2014.954362090939</v>
      </c>
      <c r="M202" s="94">
        <v>1657.7632895526788</v>
      </c>
      <c r="N202" s="94">
        <v>412.27924122894791</v>
      </c>
      <c r="O202" s="94">
        <v>4084.996766480941</v>
      </c>
      <c r="P202" s="94">
        <v>45.212963367351364</v>
      </c>
      <c r="Q202" s="94">
        <v>1921.8291999999999</v>
      </c>
      <c r="R202" s="94">
        <v>345.69646</v>
      </c>
      <c r="S202" s="94">
        <v>82.320999999999998</v>
      </c>
      <c r="T202" s="95" t="s">
        <v>94</v>
      </c>
      <c r="U202" s="95" t="s">
        <v>94</v>
      </c>
      <c r="V202" s="96">
        <v>2349.8466599999997</v>
      </c>
      <c r="W202" s="94">
        <v>3351.0498882672805</v>
      </c>
      <c r="X202" s="94">
        <v>2760.4913019559285</v>
      </c>
      <c r="Y202" s="94">
        <v>2767.6086399590099</v>
      </c>
      <c r="Z202" s="94">
        <v>65024.486571879934</v>
      </c>
      <c r="AA202" s="94">
        <v>4289.0559599999997</v>
      </c>
      <c r="AB202" s="94">
        <v>3647.3363142059734</v>
      </c>
      <c r="AC202" s="95" t="s">
        <v>94</v>
      </c>
      <c r="AD202" s="94">
        <v>26.4651986869385</v>
      </c>
      <c r="AE202" s="94">
        <v>3.3959464583175261</v>
      </c>
      <c r="AF202" s="95" t="s">
        <v>94</v>
      </c>
      <c r="AG202" s="97" t="s">
        <v>94</v>
      </c>
      <c r="AH202" s="95">
        <v>211.76</v>
      </c>
      <c r="AI202" s="95" t="s">
        <v>94</v>
      </c>
      <c r="AJ202" s="95" t="s">
        <v>94</v>
      </c>
      <c r="AK202" s="95" t="s">
        <v>94</v>
      </c>
      <c r="AL202" s="95" t="s">
        <v>94</v>
      </c>
      <c r="AM202" s="95" t="s">
        <v>94</v>
      </c>
      <c r="AN202" s="97" t="s">
        <v>94</v>
      </c>
      <c r="AO202" s="94">
        <v>126299.281</v>
      </c>
      <c r="AP202" s="94">
        <v>16206.4</v>
      </c>
      <c r="AQ202" s="94">
        <v>89.907477238274382</v>
      </c>
      <c r="AR202" s="94">
        <v>10.092522761725617</v>
      </c>
      <c r="AS202" s="94">
        <v>54.787036632648643</v>
      </c>
      <c r="AT202" s="95" t="s">
        <v>94</v>
      </c>
      <c r="AU202" s="97" t="s">
        <v>94</v>
      </c>
      <c r="AV202" s="94">
        <f t="shared" si="10"/>
        <v>20.558227851015289</v>
      </c>
      <c r="AW202" s="97" t="s">
        <v>94</v>
      </c>
      <c r="AX202" s="98">
        <v>27.35154</v>
      </c>
      <c r="AZ202" s="70"/>
      <c r="BA202" s="68">
        <f>C202+D202+I202+Q202+R202+S202+E202</f>
        <v>4289.0559599999997</v>
      </c>
      <c r="BB202" s="123">
        <f t="shared" si="12"/>
        <v>0</v>
      </c>
    </row>
    <row r="203" spans="1:54" x14ac:dyDescent="0.3">
      <c r="A203" s="89">
        <v>2009</v>
      </c>
      <c r="B203" s="90" t="s">
        <v>1</v>
      </c>
      <c r="C203" s="91">
        <v>1689.39843</v>
      </c>
      <c r="D203" s="91">
        <v>1035.8628699999999</v>
      </c>
      <c r="E203" s="91">
        <v>56.50891</v>
      </c>
      <c r="F203" s="92" t="s">
        <v>94</v>
      </c>
      <c r="G203" s="92" t="s">
        <v>94</v>
      </c>
      <c r="H203" s="91">
        <v>2781.7702100000001</v>
      </c>
      <c r="I203" s="91">
        <v>1344.2188000000001</v>
      </c>
      <c r="J203" s="91">
        <v>4125.9890100000002</v>
      </c>
      <c r="K203" s="93">
        <v>2309.2761456641047</v>
      </c>
      <c r="L203" s="94">
        <v>1402.447794176856</v>
      </c>
      <c r="M203" s="94">
        <v>859.91769099797693</v>
      </c>
      <c r="N203" s="94">
        <v>1115.8982141063434</v>
      </c>
      <c r="O203" s="94">
        <v>3425.1743597704476</v>
      </c>
      <c r="P203" s="94">
        <v>39.289024022754013</v>
      </c>
      <c r="Q203" s="94">
        <v>5733.17911</v>
      </c>
      <c r="R203" s="94">
        <v>608.69461999999999</v>
      </c>
      <c r="S203" s="94">
        <v>33.770000000000003</v>
      </c>
      <c r="T203" s="95" t="s">
        <v>94</v>
      </c>
      <c r="U203" s="95" t="s">
        <v>94</v>
      </c>
      <c r="V203" s="96">
        <v>6375.6437300000007</v>
      </c>
      <c r="W203" s="94">
        <v>3246.7305439901579</v>
      </c>
      <c r="X203" s="94">
        <v>3324.1351517614817</v>
      </c>
      <c r="Y203" s="94">
        <v>3911.567211176372</v>
      </c>
      <c r="Z203" s="94">
        <v>11970.932293512938</v>
      </c>
      <c r="AA203" s="94">
        <v>10501.632740000001</v>
      </c>
      <c r="AB203" s="94">
        <v>3314.575565149848</v>
      </c>
      <c r="AC203" s="95" t="s">
        <v>94</v>
      </c>
      <c r="AD203" s="94">
        <v>22.755088741882574</v>
      </c>
      <c r="AE203" s="94">
        <v>2.838898267285618</v>
      </c>
      <c r="AF203" s="95" t="s">
        <v>94</v>
      </c>
      <c r="AG203" s="97" t="s">
        <v>94</v>
      </c>
      <c r="AH203" s="95">
        <v>763.01</v>
      </c>
      <c r="AI203" s="95" t="s">
        <v>94</v>
      </c>
      <c r="AJ203" s="95" t="s">
        <v>94</v>
      </c>
      <c r="AK203" s="95" t="s">
        <v>94</v>
      </c>
      <c r="AL203" s="95" t="s">
        <v>94</v>
      </c>
      <c r="AM203" s="95" t="s">
        <v>94</v>
      </c>
      <c r="AN203" s="97" t="s">
        <v>94</v>
      </c>
      <c r="AO203" s="94">
        <v>369919.30499999999</v>
      </c>
      <c r="AP203" s="94">
        <v>46150.7</v>
      </c>
      <c r="AQ203" s="94">
        <v>67.420688791412942</v>
      </c>
      <c r="AR203" s="94">
        <v>32.57931120858705</v>
      </c>
      <c r="AS203" s="94">
        <v>60.710975977245994</v>
      </c>
      <c r="AT203" s="95" t="s">
        <v>94</v>
      </c>
      <c r="AU203" s="97" t="s">
        <v>94</v>
      </c>
      <c r="AV203" s="94">
        <f t="shared" si="10"/>
        <v>-1.2892411512158697</v>
      </c>
      <c r="AW203" s="97" t="s">
        <v>94</v>
      </c>
      <c r="AX203" s="98">
        <v>24.538080000000001</v>
      </c>
      <c r="AZ203" s="70"/>
      <c r="BA203" s="68">
        <f t="shared" ref="BA203:BA233" si="13">C203+D203+I203+Q203+R203+S203+E203</f>
        <v>10501.632740000001</v>
      </c>
      <c r="BB203" s="123">
        <f t="shared" si="12"/>
        <v>0</v>
      </c>
    </row>
    <row r="204" spans="1:54" x14ac:dyDescent="0.3">
      <c r="A204" s="89">
        <v>2009</v>
      </c>
      <c r="B204" s="90" t="s">
        <v>2</v>
      </c>
      <c r="C204" s="91">
        <v>437.86021999999997</v>
      </c>
      <c r="D204" s="91">
        <v>518.48775000000001</v>
      </c>
      <c r="E204" s="92">
        <v>0</v>
      </c>
      <c r="F204" s="92" t="s">
        <v>94</v>
      </c>
      <c r="G204" s="92" t="s">
        <v>94</v>
      </c>
      <c r="H204" s="91">
        <v>956.34797000000003</v>
      </c>
      <c r="I204" s="91">
        <v>252.06572</v>
      </c>
      <c r="J204" s="91">
        <v>1208.4136900000001</v>
      </c>
      <c r="K204" s="93">
        <v>4436.7184404763557</v>
      </c>
      <c r="L204" s="94">
        <v>2031.3343817993718</v>
      </c>
      <c r="M204" s="94">
        <v>2405.3840586769843</v>
      </c>
      <c r="N204" s="94">
        <v>1169.3909154593071</v>
      </c>
      <c r="O204" s="94">
        <v>5606.1092631510573</v>
      </c>
      <c r="P204" s="94">
        <v>38.510091338152101</v>
      </c>
      <c r="Q204" s="94">
        <v>1416.3893999999998</v>
      </c>
      <c r="R204" s="94">
        <v>513.11128000000008</v>
      </c>
      <c r="S204" s="95">
        <v>0</v>
      </c>
      <c r="T204" s="95" t="s">
        <v>94</v>
      </c>
      <c r="U204" s="95" t="s">
        <v>94</v>
      </c>
      <c r="V204" s="96">
        <v>1929.5006799999999</v>
      </c>
      <c r="W204" s="94">
        <v>4690.6885913839169</v>
      </c>
      <c r="X204" s="94">
        <v>4403.2785458253411</v>
      </c>
      <c r="Y204" s="94">
        <v>4538.6790266512171</v>
      </c>
      <c r="Z204" s="94">
        <v>0</v>
      </c>
      <c r="AA204" s="94">
        <v>3137.91437</v>
      </c>
      <c r="AB204" s="94">
        <v>5005.4464348380925</v>
      </c>
      <c r="AC204" s="95" t="s">
        <v>94</v>
      </c>
      <c r="AD204" s="94">
        <v>17.954947587059269</v>
      </c>
      <c r="AE204" s="94">
        <v>3.2627331975598626</v>
      </c>
      <c r="AF204" s="95" t="s">
        <v>94</v>
      </c>
      <c r="AG204" s="97" t="s">
        <v>94</v>
      </c>
      <c r="AH204" s="95">
        <v>82.36</v>
      </c>
      <c r="AI204" s="95" t="s">
        <v>94</v>
      </c>
      <c r="AJ204" s="95" t="s">
        <v>94</v>
      </c>
      <c r="AK204" s="95" t="s">
        <v>94</v>
      </c>
      <c r="AL204" s="95" t="s">
        <v>94</v>
      </c>
      <c r="AM204" s="95" t="s">
        <v>94</v>
      </c>
      <c r="AN204" s="97" t="s">
        <v>94</v>
      </c>
      <c r="AO204" s="94">
        <v>96174.409</v>
      </c>
      <c r="AP204" s="94">
        <v>17476.599999999999</v>
      </c>
      <c r="AQ204" s="94">
        <v>79.140775871216746</v>
      </c>
      <c r="AR204" s="94">
        <v>20.859224128783246</v>
      </c>
      <c r="AS204" s="94">
        <v>61.489908661847906</v>
      </c>
      <c r="AT204" s="95" t="s">
        <v>94</v>
      </c>
      <c r="AU204" s="97" t="s">
        <v>94</v>
      </c>
      <c r="AV204" s="94">
        <f t="shared" si="10"/>
        <v>16.436236665521008</v>
      </c>
      <c r="AW204" s="97" t="s">
        <v>94</v>
      </c>
      <c r="AX204" s="98">
        <v>33.931100000000001</v>
      </c>
      <c r="AZ204" s="70"/>
      <c r="BA204" s="68">
        <f t="shared" si="13"/>
        <v>3137.91437</v>
      </c>
      <c r="BB204" s="123">
        <f t="shared" si="12"/>
        <v>0</v>
      </c>
    </row>
    <row r="205" spans="1:54" x14ac:dyDescent="0.3">
      <c r="A205" s="89">
        <v>2009</v>
      </c>
      <c r="B205" s="90" t="s">
        <v>3</v>
      </c>
      <c r="C205" s="91">
        <v>846.12890000000004</v>
      </c>
      <c r="D205" s="91">
        <v>827.78099999999995</v>
      </c>
      <c r="E205" s="91">
        <v>80.954239999999999</v>
      </c>
      <c r="F205" s="92" t="s">
        <v>94</v>
      </c>
      <c r="G205" s="92" t="s">
        <v>94</v>
      </c>
      <c r="H205" s="91">
        <v>1754.8641400000001</v>
      </c>
      <c r="I205" s="91">
        <v>559.03300000000002</v>
      </c>
      <c r="J205" s="91">
        <v>2313.89714</v>
      </c>
      <c r="K205" s="93">
        <v>3907.1738147878496</v>
      </c>
      <c r="L205" s="94">
        <v>1883.8909558065543</v>
      </c>
      <c r="M205" s="94">
        <v>1843.0396825926939</v>
      </c>
      <c r="N205" s="94">
        <v>1244.6770376208701</v>
      </c>
      <c r="O205" s="94">
        <v>5151.8508524087192</v>
      </c>
      <c r="P205" s="94">
        <v>56.178924962171926</v>
      </c>
      <c r="Q205" s="94">
        <v>1111.8078899999998</v>
      </c>
      <c r="R205" s="94">
        <v>232.39521999999999</v>
      </c>
      <c r="S205" s="94">
        <v>460.69900000000001</v>
      </c>
      <c r="T205" s="95" t="s">
        <v>94</v>
      </c>
      <c r="U205" s="95" t="s">
        <v>94</v>
      </c>
      <c r="V205" s="96">
        <v>1804.90211</v>
      </c>
      <c r="W205" s="94">
        <v>4813.9452220669336</v>
      </c>
      <c r="X205" s="94">
        <v>2698.4383972583787</v>
      </c>
      <c r="Y205" s="94">
        <v>2522.4706393140127</v>
      </c>
      <c r="Z205" s="94">
        <v>16728.35875090777</v>
      </c>
      <c r="AA205" s="94">
        <v>4118.79925</v>
      </c>
      <c r="AB205" s="94">
        <v>4998.1121165530631</v>
      </c>
      <c r="AC205" s="95" t="s">
        <v>94</v>
      </c>
      <c r="AD205" s="94">
        <v>3.3377330104836989</v>
      </c>
      <c r="AE205" s="94">
        <v>0.75948005412194375</v>
      </c>
      <c r="AF205" s="95" t="s">
        <v>94</v>
      </c>
      <c r="AG205" s="97" t="s">
        <v>94</v>
      </c>
      <c r="AH205" s="95">
        <v>55.57</v>
      </c>
      <c r="AI205" s="95" t="s">
        <v>94</v>
      </c>
      <c r="AJ205" s="95" t="s">
        <v>94</v>
      </c>
      <c r="AK205" s="95" t="s">
        <v>94</v>
      </c>
      <c r="AL205" s="95" t="s">
        <v>94</v>
      </c>
      <c r="AM205" s="95" t="s">
        <v>94</v>
      </c>
      <c r="AN205" s="97" t="s">
        <v>94</v>
      </c>
      <c r="AO205" s="94">
        <v>542318.29099999997</v>
      </c>
      <c r="AP205" s="94">
        <v>123401.1</v>
      </c>
      <c r="AQ205" s="94">
        <v>75.840196595774358</v>
      </c>
      <c r="AR205" s="94">
        <v>24.159803404225652</v>
      </c>
      <c r="AS205" s="94">
        <v>43.821075037828081</v>
      </c>
      <c r="AT205" s="95" t="s">
        <v>94</v>
      </c>
      <c r="AU205" s="97" t="s">
        <v>94</v>
      </c>
      <c r="AV205" s="94">
        <f t="shared" si="10"/>
        <v>1.0385369140306855</v>
      </c>
      <c r="AW205" s="97" t="s">
        <v>94</v>
      </c>
      <c r="AX205" s="98">
        <v>15.628200000000001</v>
      </c>
      <c r="AZ205" s="70"/>
      <c r="BA205" s="68">
        <f t="shared" si="13"/>
        <v>4118.79925</v>
      </c>
      <c r="BB205" s="123">
        <f t="shared" si="12"/>
        <v>0</v>
      </c>
    </row>
    <row r="206" spans="1:54" x14ac:dyDescent="0.3">
      <c r="A206" s="89">
        <v>2009</v>
      </c>
      <c r="B206" s="90" t="s">
        <v>4</v>
      </c>
      <c r="C206" s="91">
        <v>835.06892000000005</v>
      </c>
      <c r="D206" s="91">
        <v>852.66800000000001</v>
      </c>
      <c r="E206" s="91">
        <v>192.08015</v>
      </c>
      <c r="F206" s="92" t="s">
        <v>94</v>
      </c>
      <c r="G206" s="92" t="s">
        <v>94</v>
      </c>
      <c r="H206" s="91">
        <v>1879.8170700000001</v>
      </c>
      <c r="I206" s="91">
        <v>266.26100000000002</v>
      </c>
      <c r="J206" s="91">
        <v>2146.07807</v>
      </c>
      <c r="K206" s="93">
        <v>2506.7001681519419</v>
      </c>
      <c r="L206" s="94">
        <v>1113.5484593628362</v>
      </c>
      <c r="M206" s="94">
        <v>1137.0164964922785</v>
      </c>
      <c r="N206" s="94">
        <v>355.05395930482973</v>
      </c>
      <c r="O206" s="94">
        <v>2861.7541007871537</v>
      </c>
      <c r="P206" s="94">
        <v>24.754112794955617</v>
      </c>
      <c r="Q206" s="94">
        <v>5774.59962</v>
      </c>
      <c r="R206" s="94">
        <v>714.57916</v>
      </c>
      <c r="S206" s="94">
        <v>34.325000000000003</v>
      </c>
      <c r="T206" s="95" t="s">
        <v>94</v>
      </c>
      <c r="U206" s="95" t="s">
        <v>94</v>
      </c>
      <c r="V206" s="96">
        <v>6523.50378</v>
      </c>
      <c r="W206" s="94">
        <v>3271.4861971797086</v>
      </c>
      <c r="X206" s="94">
        <v>3227.9231751327034</v>
      </c>
      <c r="Y206" s="94">
        <v>2477.9597328469281</v>
      </c>
      <c r="Z206" s="94">
        <v>19006.090808416389</v>
      </c>
      <c r="AA206" s="94">
        <v>8669.5818500000005</v>
      </c>
      <c r="AB206" s="94">
        <v>3159.5077526470809</v>
      </c>
      <c r="AC206" s="95" t="s">
        <v>94</v>
      </c>
      <c r="AD206" s="94">
        <v>23.263678065613714</v>
      </c>
      <c r="AE206" s="94">
        <v>2.399195904056814</v>
      </c>
      <c r="AF206" s="95" t="s">
        <v>94</v>
      </c>
      <c r="AG206" s="97" t="s">
        <v>94</v>
      </c>
      <c r="AH206" s="95">
        <v>802.18</v>
      </c>
      <c r="AI206" s="95" t="s">
        <v>94</v>
      </c>
      <c r="AJ206" s="95" t="s">
        <v>94</v>
      </c>
      <c r="AK206" s="95" t="s">
        <v>94</v>
      </c>
      <c r="AL206" s="95" t="s">
        <v>94</v>
      </c>
      <c r="AM206" s="95" t="s">
        <v>94</v>
      </c>
      <c r="AN206" s="97" t="s">
        <v>94</v>
      </c>
      <c r="AO206" s="94">
        <v>361353.64500000002</v>
      </c>
      <c r="AP206" s="94">
        <v>37266.6</v>
      </c>
      <c r="AQ206" s="94">
        <v>87.593135416550808</v>
      </c>
      <c r="AR206" s="94">
        <v>12.406864583449195</v>
      </c>
      <c r="AS206" s="94">
        <v>75.245887205044383</v>
      </c>
      <c r="AT206" s="95" t="s">
        <v>94</v>
      </c>
      <c r="AU206" s="97" t="s">
        <v>94</v>
      </c>
      <c r="AV206" s="94">
        <f t="shared" si="10"/>
        <v>10.745892134552658</v>
      </c>
      <c r="AW206" s="97" t="s">
        <v>94</v>
      </c>
      <c r="AX206" s="98">
        <v>116.764</v>
      </c>
      <c r="AZ206" s="70"/>
      <c r="BA206" s="68">
        <f t="shared" si="13"/>
        <v>8669.5818500000005</v>
      </c>
      <c r="BB206" s="123">
        <f t="shared" si="12"/>
        <v>0</v>
      </c>
    </row>
    <row r="207" spans="1:54" x14ac:dyDescent="0.3">
      <c r="A207" s="89">
        <v>2009</v>
      </c>
      <c r="B207" s="90" t="s">
        <v>5</v>
      </c>
      <c r="C207" s="91">
        <v>574.09775000000002</v>
      </c>
      <c r="D207" s="91">
        <v>701.27959999999996</v>
      </c>
      <c r="E207" s="92">
        <v>0</v>
      </c>
      <c r="F207" s="92" t="s">
        <v>94</v>
      </c>
      <c r="G207" s="92" t="s">
        <v>94</v>
      </c>
      <c r="H207" s="91">
        <v>1275.37735</v>
      </c>
      <c r="I207" s="91">
        <v>24.950800000000005</v>
      </c>
      <c r="J207" s="91">
        <v>1300.3281500000001</v>
      </c>
      <c r="K207" s="93">
        <v>4469.2217795205515</v>
      </c>
      <c r="L207" s="94">
        <v>2011.773353097218</v>
      </c>
      <c r="M207" s="94">
        <v>2457.4484264233324</v>
      </c>
      <c r="N207" s="94">
        <v>87.433463340446934</v>
      </c>
      <c r="O207" s="94">
        <v>4556.6552428609984</v>
      </c>
      <c r="P207" s="94">
        <v>49.322572751258654</v>
      </c>
      <c r="Q207" s="94">
        <v>1126.8168400000002</v>
      </c>
      <c r="R207" s="94">
        <v>209.23035999999999</v>
      </c>
      <c r="S207" s="95">
        <v>0</v>
      </c>
      <c r="T207" s="95" t="s">
        <v>94</v>
      </c>
      <c r="U207" s="95" t="s">
        <v>94</v>
      </c>
      <c r="V207" s="96">
        <v>1336.0472000000002</v>
      </c>
      <c r="W207" s="94">
        <v>3714.5337118168604</v>
      </c>
      <c r="X207" s="94">
        <v>3376.8271844311057</v>
      </c>
      <c r="Y207" s="94">
        <v>2790.5194787873934</v>
      </c>
      <c r="Z207" s="94">
        <v>0</v>
      </c>
      <c r="AA207" s="94">
        <v>2636.3753500000003</v>
      </c>
      <c r="AB207" s="94">
        <v>4087.0868149755843</v>
      </c>
      <c r="AC207" s="95" t="s">
        <v>94</v>
      </c>
      <c r="AD207" s="94">
        <v>12.63697057864867</v>
      </c>
      <c r="AE207" s="94">
        <v>4.0059301053172574</v>
      </c>
      <c r="AF207" s="95" t="s">
        <v>94</v>
      </c>
      <c r="AG207" s="97" t="s">
        <v>94</v>
      </c>
      <c r="AH207" s="95">
        <v>75.459999999999994</v>
      </c>
      <c r="AI207" s="95" t="s">
        <v>94</v>
      </c>
      <c r="AJ207" s="95" t="s">
        <v>94</v>
      </c>
      <c r="AK207" s="95" t="s">
        <v>94</v>
      </c>
      <c r="AL207" s="95" t="s">
        <v>94</v>
      </c>
      <c r="AM207" s="95" t="s">
        <v>94</v>
      </c>
      <c r="AN207" s="97" t="s">
        <v>94</v>
      </c>
      <c r="AO207" s="94">
        <v>65811.816000000006</v>
      </c>
      <c r="AP207" s="94">
        <v>20862.400000000001</v>
      </c>
      <c r="AQ207" s="94">
        <v>98.081192043716044</v>
      </c>
      <c r="AR207" s="94">
        <v>1.9188079562839584</v>
      </c>
      <c r="AS207" s="94">
        <v>50.677427248741346</v>
      </c>
      <c r="AT207" s="95" t="s">
        <v>94</v>
      </c>
      <c r="AU207" s="97" t="s">
        <v>94</v>
      </c>
      <c r="AV207" s="94">
        <f t="shared" si="10"/>
        <v>16.593260519268014</v>
      </c>
      <c r="AW207" s="97" t="s">
        <v>94</v>
      </c>
      <c r="AX207" s="98">
        <v>11.0535</v>
      </c>
      <c r="AZ207" s="70"/>
      <c r="BA207" s="68">
        <f t="shared" si="13"/>
        <v>2636.3753500000003</v>
      </c>
      <c r="BB207" s="123">
        <f t="shared" si="12"/>
        <v>0</v>
      </c>
    </row>
    <row r="208" spans="1:54" x14ac:dyDescent="0.3">
      <c r="A208" s="89">
        <v>2009</v>
      </c>
      <c r="B208" s="90" t="s">
        <v>6</v>
      </c>
      <c r="C208" s="91">
        <v>4483.0341399999998</v>
      </c>
      <c r="D208" s="91">
        <v>2139.83563</v>
      </c>
      <c r="E208" s="91">
        <v>1043.72732</v>
      </c>
      <c r="F208" s="92" t="s">
        <v>94</v>
      </c>
      <c r="G208" s="92" t="s">
        <v>94</v>
      </c>
      <c r="H208" s="91">
        <v>7666.5970899999993</v>
      </c>
      <c r="I208" s="91">
        <v>335.17644000000001</v>
      </c>
      <c r="J208" s="91">
        <v>8001.7735299999995</v>
      </c>
      <c r="K208" s="93">
        <v>1928.7119190195278</v>
      </c>
      <c r="L208" s="94">
        <v>1127.8121541651876</v>
      </c>
      <c r="M208" s="94">
        <v>538.32573120438497</v>
      </c>
      <c r="N208" s="94">
        <v>84.321477601287853</v>
      </c>
      <c r="O208" s="94">
        <v>2013.0333966208159</v>
      </c>
      <c r="P208" s="94">
        <v>75.987395527941885</v>
      </c>
      <c r="Q208" s="94">
        <v>1899.9650800000002</v>
      </c>
      <c r="R208" s="94">
        <v>544.59721999999999</v>
      </c>
      <c r="S208" s="94">
        <v>84.06</v>
      </c>
      <c r="T208" s="95" t="s">
        <v>94</v>
      </c>
      <c r="U208" s="95" t="s">
        <v>94</v>
      </c>
      <c r="V208" s="96">
        <v>2528.6223</v>
      </c>
      <c r="W208" s="94">
        <v>2935.6740578375861</v>
      </c>
      <c r="X208" s="94">
        <v>2340.1120811122387</v>
      </c>
      <c r="Y208" s="94">
        <v>1887.9143743608408</v>
      </c>
      <c r="Z208" s="94">
        <v>8406</v>
      </c>
      <c r="AA208" s="94">
        <v>10530.395829999999</v>
      </c>
      <c r="AB208" s="94">
        <v>2177.3544277205469</v>
      </c>
      <c r="AC208" s="95" t="s">
        <v>94</v>
      </c>
      <c r="AD208" s="94">
        <v>14.372082126606051</v>
      </c>
      <c r="AE208" s="94">
        <v>4.8370398142451769</v>
      </c>
      <c r="AF208" s="95" t="s">
        <v>94</v>
      </c>
      <c r="AG208" s="97" t="s">
        <v>94</v>
      </c>
      <c r="AH208" s="95">
        <v>115.71</v>
      </c>
      <c r="AI208" s="95" t="s">
        <v>94</v>
      </c>
      <c r="AJ208" s="95" t="s">
        <v>94</v>
      </c>
      <c r="AK208" s="95" t="s">
        <v>94</v>
      </c>
      <c r="AL208" s="95" t="s">
        <v>94</v>
      </c>
      <c r="AM208" s="95" t="s">
        <v>94</v>
      </c>
      <c r="AN208" s="97" t="s">
        <v>94</v>
      </c>
      <c r="AO208" s="94">
        <v>217703.31099999999</v>
      </c>
      <c r="AP208" s="94">
        <v>73269.8</v>
      </c>
      <c r="AQ208" s="94">
        <v>95.811223115183566</v>
      </c>
      <c r="AR208" s="94">
        <v>4.1887768848164342</v>
      </c>
      <c r="AS208" s="94">
        <v>24.012604472058104</v>
      </c>
      <c r="AT208" s="95" t="s">
        <v>94</v>
      </c>
      <c r="AU208" s="97" t="s">
        <v>94</v>
      </c>
      <c r="AV208" s="94">
        <f t="shared" si="10"/>
        <v>10.899453435791283</v>
      </c>
      <c r="AW208" s="97" t="s">
        <v>94</v>
      </c>
      <c r="AX208" s="98">
        <v>53.175330000000002</v>
      </c>
      <c r="AZ208" s="70"/>
      <c r="BA208" s="68">
        <f t="shared" si="13"/>
        <v>10530.395829999999</v>
      </c>
      <c r="BB208" s="123">
        <f t="shared" si="12"/>
        <v>0</v>
      </c>
    </row>
    <row r="209" spans="1:54" x14ac:dyDescent="0.3">
      <c r="A209" s="89">
        <v>2009</v>
      </c>
      <c r="B209" s="90" t="s">
        <v>7</v>
      </c>
      <c r="C209" s="91">
        <v>1375.4740900000002</v>
      </c>
      <c r="D209" s="91">
        <v>1320.8720000000001</v>
      </c>
      <c r="E209" s="91">
        <v>275.00165999999996</v>
      </c>
      <c r="F209" s="92" t="s">
        <v>94</v>
      </c>
      <c r="G209" s="92" t="s">
        <v>94</v>
      </c>
      <c r="H209" s="91">
        <v>2971.3477499999999</v>
      </c>
      <c r="I209" s="91">
        <v>1434.9290000000001</v>
      </c>
      <c r="J209" s="91">
        <v>4406.27675</v>
      </c>
      <c r="K209" s="93">
        <v>2342.4659235141548</v>
      </c>
      <c r="L209" s="94">
        <v>1084.3568156913448</v>
      </c>
      <c r="M209" s="94">
        <v>1041.3111859168919</v>
      </c>
      <c r="N209" s="94">
        <v>1131.2281725228031</v>
      </c>
      <c r="O209" s="94">
        <v>3473.6940960369579</v>
      </c>
      <c r="P209" s="94">
        <v>37.514253265096052</v>
      </c>
      <c r="Q209" s="94">
        <v>6655.1477199999999</v>
      </c>
      <c r="R209" s="94">
        <v>612.67850999999996</v>
      </c>
      <c r="S209" s="94">
        <v>71.504000000000005</v>
      </c>
      <c r="T209" s="95" t="s">
        <v>94</v>
      </c>
      <c r="U209" s="95" t="s">
        <v>94</v>
      </c>
      <c r="V209" s="96">
        <v>7339.3302299999996</v>
      </c>
      <c r="W209" s="94">
        <v>3311.0412686325094</v>
      </c>
      <c r="X209" s="94">
        <v>3390.0110841478349</v>
      </c>
      <c r="Y209" s="94">
        <v>2066.3205590424514</v>
      </c>
      <c r="Z209" s="94">
        <v>14718.81432688349</v>
      </c>
      <c r="AA209" s="94">
        <v>11745.60698</v>
      </c>
      <c r="AB209" s="94">
        <v>3370.2420509294875</v>
      </c>
      <c r="AC209" s="95" t="s">
        <v>94</v>
      </c>
      <c r="AD209" s="94">
        <v>23.630492080321417</v>
      </c>
      <c r="AE209" s="94">
        <v>3.3204949982798069</v>
      </c>
      <c r="AF209" s="95" t="s">
        <v>94</v>
      </c>
      <c r="AG209" s="97" t="s">
        <v>94</v>
      </c>
      <c r="AH209" s="95">
        <v>920.98</v>
      </c>
      <c r="AI209" s="95" t="s">
        <v>94</v>
      </c>
      <c r="AJ209" s="95" t="s">
        <v>94</v>
      </c>
      <c r="AK209" s="95" t="s">
        <v>94</v>
      </c>
      <c r="AL209" s="95" t="s">
        <v>94</v>
      </c>
      <c r="AM209" s="95" t="s">
        <v>94</v>
      </c>
      <c r="AN209" s="97" t="s">
        <v>94</v>
      </c>
      <c r="AO209" s="94">
        <v>353730.603</v>
      </c>
      <c r="AP209" s="94">
        <v>49705.3</v>
      </c>
      <c r="AQ209" s="94">
        <v>67.434433164008595</v>
      </c>
      <c r="AR209" s="94">
        <v>32.565566835991412</v>
      </c>
      <c r="AS209" s="94">
        <v>62.485746734903934</v>
      </c>
      <c r="AT209" s="95" t="s">
        <v>94</v>
      </c>
      <c r="AU209" s="97" t="s">
        <v>94</v>
      </c>
      <c r="AV209" s="94">
        <f t="shared" si="10"/>
        <v>9.7814798306816719</v>
      </c>
      <c r="AW209" s="97" t="s">
        <v>94</v>
      </c>
      <c r="AX209" s="98">
        <v>43.701000000000001</v>
      </c>
      <c r="AZ209" s="70"/>
      <c r="BA209" s="68">
        <f t="shared" si="13"/>
        <v>11745.60698</v>
      </c>
      <c r="BB209" s="123">
        <f t="shared" si="12"/>
        <v>0</v>
      </c>
    </row>
    <row r="210" spans="1:54" x14ac:dyDescent="0.3">
      <c r="A210" s="89">
        <v>2009</v>
      </c>
      <c r="B210" s="90" t="s">
        <v>250</v>
      </c>
      <c r="C210" s="91">
        <v>13717.35095</v>
      </c>
      <c r="D210" s="91">
        <v>2566.4307999999996</v>
      </c>
      <c r="E210" s="91">
        <v>1064.63645</v>
      </c>
      <c r="F210" s="92" t="s">
        <v>94</v>
      </c>
      <c r="G210" s="92" t="s">
        <v>94</v>
      </c>
      <c r="H210" s="91">
        <v>17348.4182</v>
      </c>
      <c r="I210" s="91">
        <v>4297.2671</v>
      </c>
      <c r="J210" s="91">
        <v>21645.685300000001</v>
      </c>
      <c r="K210" s="93">
        <v>4418.926497764227</v>
      </c>
      <c r="L210" s="94">
        <v>3494.0341472795649</v>
      </c>
      <c r="M210" s="94">
        <v>653.71199472227624</v>
      </c>
      <c r="N210" s="94">
        <v>1094.5843728946097</v>
      </c>
      <c r="O210" s="94">
        <v>5513.5108706588362</v>
      </c>
      <c r="P210" s="94">
        <v>28.550437700763819</v>
      </c>
      <c r="Q210" s="94">
        <v>35554.926930000001</v>
      </c>
      <c r="R210" s="94">
        <v>16217.86138</v>
      </c>
      <c r="S210" s="94">
        <v>2397.12518</v>
      </c>
      <c r="T210" s="95" t="s">
        <v>94</v>
      </c>
      <c r="U210" s="95" t="s">
        <v>94</v>
      </c>
      <c r="V210" s="96">
        <v>54169.913490000006</v>
      </c>
      <c r="W210" s="94">
        <v>10757.264042303103</v>
      </c>
      <c r="X210" s="94">
        <v>4871.5062308960314</v>
      </c>
      <c r="Y210" s="94">
        <v>5144.4641121552249</v>
      </c>
      <c r="Z210" s="94">
        <v>33275.84302729115</v>
      </c>
      <c r="AA210" s="94">
        <v>75815.598790000004</v>
      </c>
      <c r="AB210" s="94">
        <v>8460.0573056534358</v>
      </c>
      <c r="AC210" s="95" t="s">
        <v>94</v>
      </c>
      <c r="AD210" s="94">
        <v>10.298466223226439</v>
      </c>
      <c r="AE210" s="94">
        <v>3.6375938544639621</v>
      </c>
      <c r="AF210" s="95" t="s">
        <v>94</v>
      </c>
      <c r="AG210" s="97" t="s">
        <v>94</v>
      </c>
      <c r="AH210" s="95">
        <v>13159.48</v>
      </c>
      <c r="AI210" s="95" t="s">
        <v>94</v>
      </c>
      <c r="AJ210" s="95" t="s">
        <v>94</v>
      </c>
      <c r="AK210" s="95" t="s">
        <v>94</v>
      </c>
      <c r="AL210" s="95" t="s">
        <v>94</v>
      </c>
      <c r="AM210" s="95" t="s">
        <v>94</v>
      </c>
      <c r="AN210" s="97" t="s">
        <v>94</v>
      </c>
      <c r="AO210" s="94">
        <v>2084223.8529999999</v>
      </c>
      <c r="AP210" s="94">
        <v>736183.4</v>
      </c>
      <c r="AQ210" s="94">
        <v>80.147234700857453</v>
      </c>
      <c r="AR210" s="94">
        <v>19.852765299142551</v>
      </c>
      <c r="AS210" s="94">
        <v>71.449562299236177</v>
      </c>
      <c r="AT210" s="95" t="s">
        <v>94</v>
      </c>
      <c r="AU210" s="97" t="s">
        <v>94</v>
      </c>
      <c r="AV210" s="94">
        <f t="shared" si="10"/>
        <v>15.179665000073616</v>
      </c>
      <c r="AW210" s="97" t="s">
        <v>94</v>
      </c>
      <c r="AX210" s="98">
        <v>20.640999999999998</v>
      </c>
      <c r="AZ210" s="70"/>
      <c r="BA210" s="68">
        <f t="shared" si="13"/>
        <v>75815.598790000004</v>
      </c>
      <c r="BB210" s="123">
        <f t="shared" si="12"/>
        <v>0</v>
      </c>
    </row>
    <row r="211" spans="1:54" x14ac:dyDescent="0.3">
      <c r="A211" s="89">
        <v>2009</v>
      </c>
      <c r="B211" s="90" t="s">
        <v>8</v>
      </c>
      <c r="C211" s="91">
        <v>872.27793000000008</v>
      </c>
      <c r="D211" s="91">
        <v>1167.31393</v>
      </c>
      <c r="E211" s="91">
        <v>274.31640000000004</v>
      </c>
      <c r="F211" s="92" t="s">
        <v>94</v>
      </c>
      <c r="G211" s="92" t="s">
        <v>94</v>
      </c>
      <c r="H211" s="91">
        <v>2313.9082600000002</v>
      </c>
      <c r="I211" s="91">
        <v>49.680950000000003</v>
      </c>
      <c r="J211" s="91">
        <v>2363.5892100000001</v>
      </c>
      <c r="K211" s="93">
        <v>2975.4907825568116</v>
      </c>
      <c r="L211" s="94">
        <v>1121.6758180995196</v>
      </c>
      <c r="M211" s="94">
        <v>1501.0672199532955</v>
      </c>
      <c r="N211" s="94">
        <v>63.885509788389733</v>
      </c>
      <c r="O211" s="94">
        <v>3039.3762923452014</v>
      </c>
      <c r="P211" s="94">
        <v>45.329260654424687</v>
      </c>
      <c r="Q211" s="94">
        <v>2288.93084</v>
      </c>
      <c r="R211" s="94">
        <v>496.73611999999997</v>
      </c>
      <c r="S211" s="94">
        <v>65.012</v>
      </c>
      <c r="T211" s="95" t="s">
        <v>94</v>
      </c>
      <c r="U211" s="95" t="s">
        <v>94</v>
      </c>
      <c r="V211" s="96">
        <v>2850.6789600000002</v>
      </c>
      <c r="W211" s="94">
        <v>3267.680774336131</v>
      </c>
      <c r="X211" s="94">
        <v>3116.6425297717115</v>
      </c>
      <c r="Y211" s="94">
        <v>1581.473621206188</v>
      </c>
      <c r="Z211" s="94">
        <v>38287.39693757362</v>
      </c>
      <c r="AA211" s="94">
        <v>5214.2681700000003</v>
      </c>
      <c r="AB211" s="94">
        <v>3160.0820888195572</v>
      </c>
      <c r="AC211" s="95" t="s">
        <v>94</v>
      </c>
      <c r="AD211" s="94">
        <v>15.72139576744144</v>
      </c>
      <c r="AE211" s="94">
        <v>3.7697568913814949</v>
      </c>
      <c r="AF211" s="95" t="s">
        <v>94</v>
      </c>
      <c r="AG211" s="97" t="s">
        <v>94</v>
      </c>
      <c r="AH211" s="95">
        <v>114.09</v>
      </c>
      <c r="AI211" s="95" t="s">
        <v>94</v>
      </c>
      <c r="AJ211" s="95" t="s">
        <v>94</v>
      </c>
      <c r="AK211" s="95" t="s">
        <v>94</v>
      </c>
      <c r="AL211" s="95" t="s">
        <v>94</v>
      </c>
      <c r="AM211" s="95" t="s">
        <v>94</v>
      </c>
      <c r="AN211" s="97" t="s">
        <v>94</v>
      </c>
      <c r="AO211" s="94">
        <v>138318.42000000001</v>
      </c>
      <c r="AP211" s="94">
        <v>33166.699999999997</v>
      </c>
      <c r="AQ211" s="94">
        <v>97.898071721185431</v>
      </c>
      <c r="AR211" s="94">
        <v>2.1019282788145746</v>
      </c>
      <c r="AS211" s="94">
        <v>54.670739345575313</v>
      </c>
      <c r="AT211" s="95" t="s">
        <v>94</v>
      </c>
      <c r="AU211" s="97" t="s">
        <v>94</v>
      </c>
      <c r="AV211" s="94">
        <f t="shared" si="10"/>
        <v>9.9434439864284343</v>
      </c>
      <c r="AW211" s="97" t="s">
        <v>94</v>
      </c>
      <c r="AX211" s="98">
        <v>42.651690000000002</v>
      </c>
      <c r="AZ211" s="70"/>
      <c r="BA211" s="68">
        <f t="shared" si="13"/>
        <v>5214.2681699999985</v>
      </c>
      <c r="BB211" s="123">
        <f t="shared" si="12"/>
        <v>0</v>
      </c>
    </row>
    <row r="212" spans="1:54" x14ac:dyDescent="0.3">
      <c r="A212" s="89">
        <v>2009</v>
      </c>
      <c r="B212" s="90" t="s">
        <v>9</v>
      </c>
      <c r="C212" s="91">
        <v>5255.4244600000002</v>
      </c>
      <c r="D212" s="91">
        <v>1657.8961999999999</v>
      </c>
      <c r="E212" s="92">
        <v>0</v>
      </c>
      <c r="F212" s="92" t="s">
        <v>94</v>
      </c>
      <c r="G212" s="92" t="s">
        <v>94</v>
      </c>
      <c r="H212" s="91">
        <v>6913.3206600000003</v>
      </c>
      <c r="I212" s="91">
        <v>680.01840000000004</v>
      </c>
      <c r="J212" s="91">
        <v>7593.3390600000002</v>
      </c>
      <c r="K212" s="93">
        <v>2122.0487179896445</v>
      </c>
      <c r="L212" s="94">
        <v>1613.1562943927472</v>
      </c>
      <c r="M212" s="94">
        <v>508.89242359689757</v>
      </c>
      <c r="N212" s="94">
        <v>208.73213393364708</v>
      </c>
      <c r="O212" s="94">
        <v>2330.7808519232917</v>
      </c>
      <c r="P212" s="94">
        <v>53.912698147902269</v>
      </c>
      <c r="Q212" s="94">
        <v>5216.4739300000001</v>
      </c>
      <c r="R212" s="94">
        <v>856.10844999999995</v>
      </c>
      <c r="S212" s="94">
        <v>418.58800000000002</v>
      </c>
      <c r="T212" s="95" t="s">
        <v>94</v>
      </c>
      <c r="U212" s="95" t="s">
        <v>94</v>
      </c>
      <c r="V212" s="96">
        <v>6491.1703799999996</v>
      </c>
      <c r="W212" s="94">
        <v>2890.7435308452186</v>
      </c>
      <c r="X212" s="94">
        <v>2173.7653896816364</v>
      </c>
      <c r="Y212" s="94">
        <v>2159.9700518730824</v>
      </c>
      <c r="Z212" s="94">
        <v>12509.353893969279</v>
      </c>
      <c r="AA212" s="94">
        <v>14084.50944</v>
      </c>
      <c r="AB212" s="94">
        <v>2559.2592153802939</v>
      </c>
      <c r="AC212" s="95" t="s">
        <v>94</v>
      </c>
      <c r="AD212" s="94">
        <v>25.032541553511255</v>
      </c>
      <c r="AE212" s="94">
        <v>3.4176991041526175</v>
      </c>
      <c r="AF212" s="95" t="s">
        <v>94</v>
      </c>
      <c r="AG212" s="97" t="s">
        <v>94</v>
      </c>
      <c r="AH212" s="95">
        <v>530.75</v>
      </c>
      <c r="AI212" s="95" t="s">
        <v>94</v>
      </c>
      <c r="AJ212" s="95" t="s">
        <v>94</v>
      </c>
      <c r="AK212" s="95" t="s">
        <v>94</v>
      </c>
      <c r="AL212" s="95" t="s">
        <v>94</v>
      </c>
      <c r="AM212" s="95" t="s">
        <v>94</v>
      </c>
      <c r="AN212" s="97" t="s">
        <v>94</v>
      </c>
      <c r="AO212" s="94">
        <v>412105.016</v>
      </c>
      <c r="AP212" s="94">
        <v>56264.800000000003</v>
      </c>
      <c r="AQ212" s="94">
        <v>91.04454055552209</v>
      </c>
      <c r="AR212" s="94">
        <v>8.9554594444779081</v>
      </c>
      <c r="AS212" s="94">
        <v>46.087301852097731</v>
      </c>
      <c r="AT212" s="95" t="s">
        <v>94</v>
      </c>
      <c r="AU212" s="97" t="s">
        <v>94</v>
      </c>
      <c r="AV212" s="94">
        <f t="shared" si="10"/>
        <v>8.2422380860719855</v>
      </c>
      <c r="AW212" s="97" t="s">
        <v>94</v>
      </c>
      <c r="AX212" s="98">
        <v>77.429079999999999</v>
      </c>
      <c r="AZ212" s="70"/>
      <c r="BA212" s="68">
        <f t="shared" si="13"/>
        <v>14084.50944</v>
      </c>
      <c r="BB212" s="123">
        <f t="shared" si="12"/>
        <v>0</v>
      </c>
    </row>
    <row r="213" spans="1:54" x14ac:dyDescent="0.3">
      <c r="A213" s="89">
        <v>2009</v>
      </c>
      <c r="B213" s="90" t="s">
        <v>10</v>
      </c>
      <c r="C213" s="91">
        <v>1894.94883</v>
      </c>
      <c r="D213" s="91">
        <v>2881.4089199999999</v>
      </c>
      <c r="E213" s="91">
        <v>67.018899999999988</v>
      </c>
      <c r="F213" s="92" t="s">
        <v>94</v>
      </c>
      <c r="G213" s="92" t="s">
        <v>94</v>
      </c>
      <c r="H213" s="91">
        <v>4843.3766500000002</v>
      </c>
      <c r="I213" s="91">
        <v>244.34899999999999</v>
      </c>
      <c r="J213" s="91">
        <v>5087.7256500000003</v>
      </c>
      <c r="K213" s="93">
        <v>1865.5350237266202</v>
      </c>
      <c r="L213" s="94">
        <v>729.8819947308416</v>
      </c>
      <c r="M213" s="94">
        <v>1109.8391982251255</v>
      </c>
      <c r="N213" s="94">
        <v>94.116491541614025</v>
      </c>
      <c r="O213" s="94">
        <v>1959.6515152682341</v>
      </c>
      <c r="P213" s="94">
        <v>62.683643147087324</v>
      </c>
      <c r="Q213" s="94">
        <v>2282.85241</v>
      </c>
      <c r="R213" s="94">
        <v>745.9343100000001</v>
      </c>
      <c r="S213" s="95">
        <v>0</v>
      </c>
      <c r="T213" s="95" t="s">
        <v>94</v>
      </c>
      <c r="U213" s="95" t="s">
        <v>94</v>
      </c>
      <c r="V213" s="96">
        <v>3028.7867200000001</v>
      </c>
      <c r="W213" s="94">
        <v>3698.3148465622426</v>
      </c>
      <c r="X213" s="94">
        <v>3099.0363043740917</v>
      </c>
      <c r="Y213" s="94">
        <v>1548.3782319533702</v>
      </c>
      <c r="Z213" s="94">
        <v>0</v>
      </c>
      <c r="AA213" s="94">
        <v>8116.5123700000004</v>
      </c>
      <c r="AB213" s="94">
        <v>2376.5820050573848</v>
      </c>
      <c r="AC213" s="95" t="s">
        <v>94</v>
      </c>
      <c r="AD213" s="94">
        <v>17.163891216220506</v>
      </c>
      <c r="AE213" s="94">
        <v>4.7435114922195369</v>
      </c>
      <c r="AF213" s="95" t="s">
        <v>94</v>
      </c>
      <c r="AG213" s="97" t="s">
        <v>94</v>
      </c>
      <c r="AH213" s="95">
        <v>79.180000000000007</v>
      </c>
      <c r="AI213" s="95" t="s">
        <v>94</v>
      </c>
      <c r="AJ213" s="95" t="s">
        <v>94</v>
      </c>
      <c r="AK213" s="95" t="s">
        <v>94</v>
      </c>
      <c r="AL213" s="95" t="s">
        <v>94</v>
      </c>
      <c r="AM213" s="95" t="s">
        <v>94</v>
      </c>
      <c r="AN213" s="97" t="s">
        <v>94</v>
      </c>
      <c r="AO213" s="94">
        <v>171107.67800000001</v>
      </c>
      <c r="AP213" s="94">
        <v>47288.3</v>
      </c>
      <c r="AQ213" s="94">
        <v>95.197284271804236</v>
      </c>
      <c r="AR213" s="94">
        <v>4.8027157281957606</v>
      </c>
      <c r="AS213" s="94">
        <v>37.316356852912676</v>
      </c>
      <c r="AT213" s="95" t="s">
        <v>94</v>
      </c>
      <c r="AU213" s="97" t="s">
        <v>94</v>
      </c>
      <c r="AV213" s="94">
        <f t="shared" si="10"/>
        <v>0.90740050602040601</v>
      </c>
      <c r="AW213" s="97" t="s">
        <v>94</v>
      </c>
      <c r="AX213" s="98">
        <v>133.74825000000001</v>
      </c>
      <c r="AZ213" s="70"/>
      <c r="BA213" s="68">
        <f t="shared" si="13"/>
        <v>8116.5123700000013</v>
      </c>
      <c r="BB213" s="123">
        <f t="shared" si="12"/>
        <v>0</v>
      </c>
    </row>
    <row r="214" spans="1:54" x14ac:dyDescent="0.3">
      <c r="A214" s="89">
        <v>2009</v>
      </c>
      <c r="B214" s="90" t="s">
        <v>11</v>
      </c>
      <c r="C214" s="91">
        <v>1898.6458</v>
      </c>
      <c r="D214" s="91">
        <v>1537.0029999999999</v>
      </c>
      <c r="E214" s="91">
        <v>392.54293999999999</v>
      </c>
      <c r="F214" s="92" t="s">
        <v>94</v>
      </c>
      <c r="G214" s="92" t="s">
        <v>94</v>
      </c>
      <c r="H214" s="91">
        <v>3828.1917399999998</v>
      </c>
      <c r="I214" s="91">
        <v>100.506</v>
      </c>
      <c r="J214" s="91">
        <v>3928.6977399999996</v>
      </c>
      <c r="K214" s="93">
        <v>2121.5906144822893</v>
      </c>
      <c r="L214" s="94">
        <v>1052.2328511962721</v>
      </c>
      <c r="M214" s="94">
        <v>851.80977356978542</v>
      </c>
      <c r="N214" s="94">
        <v>55.70060247273743</v>
      </c>
      <c r="O214" s="94">
        <v>2177.2912169550273</v>
      </c>
      <c r="P214" s="94">
        <v>60.673019145360804</v>
      </c>
      <c r="Q214" s="94">
        <v>1851.8352399999999</v>
      </c>
      <c r="R214" s="94">
        <v>433.09838999999999</v>
      </c>
      <c r="S214" s="94">
        <v>261.56599999999997</v>
      </c>
      <c r="T214" s="95" t="s">
        <v>94</v>
      </c>
      <c r="U214" s="95" t="s">
        <v>94</v>
      </c>
      <c r="V214" s="96">
        <v>2546.4996299999998</v>
      </c>
      <c r="W214" s="94">
        <v>3014.083435617677</v>
      </c>
      <c r="X214" s="94">
        <v>2578.1989705777937</v>
      </c>
      <c r="Y214" s="94">
        <v>1775.1898365802774</v>
      </c>
      <c r="Z214" s="94">
        <v>13222.424426246082</v>
      </c>
      <c r="AA214" s="94">
        <v>6475.1973699999999</v>
      </c>
      <c r="AB214" s="94">
        <v>2444.1495336063144</v>
      </c>
      <c r="AC214" s="95" t="s">
        <v>94</v>
      </c>
      <c r="AD214" s="94">
        <v>14.393581591892712</v>
      </c>
      <c r="AE214" s="94">
        <v>4.0023069706782</v>
      </c>
      <c r="AF214" s="95" t="s">
        <v>94</v>
      </c>
      <c r="AG214" s="97" t="s">
        <v>94</v>
      </c>
      <c r="AH214" s="95">
        <v>102.53</v>
      </c>
      <c r="AI214" s="95" t="s">
        <v>94</v>
      </c>
      <c r="AJ214" s="95" t="s">
        <v>94</v>
      </c>
      <c r="AK214" s="95" t="s">
        <v>94</v>
      </c>
      <c r="AL214" s="95" t="s">
        <v>94</v>
      </c>
      <c r="AM214" s="95" t="s">
        <v>94</v>
      </c>
      <c r="AN214" s="97" t="s">
        <v>94</v>
      </c>
      <c r="AO214" s="94">
        <v>161786.625</v>
      </c>
      <c r="AP214" s="94">
        <v>44986.7</v>
      </c>
      <c r="AQ214" s="94">
        <v>97.441747707473169</v>
      </c>
      <c r="AR214" s="94">
        <v>2.5582522925268365</v>
      </c>
      <c r="AS214" s="94">
        <v>39.326980854639181</v>
      </c>
      <c r="AT214" s="95" t="s">
        <v>94</v>
      </c>
      <c r="AU214" s="97" t="s">
        <v>94</v>
      </c>
      <c r="AV214" s="94">
        <f t="shared" si="10"/>
        <v>8.6796325947510411</v>
      </c>
      <c r="AW214" s="97" t="s">
        <v>94</v>
      </c>
      <c r="AX214" s="98">
        <v>201.45892000000001</v>
      </c>
      <c r="AZ214" s="70"/>
      <c r="BA214" s="68">
        <f t="shared" si="13"/>
        <v>6475.1973699999999</v>
      </c>
      <c r="BB214" s="123">
        <f t="shared" si="12"/>
        <v>0</v>
      </c>
    </row>
    <row r="215" spans="1:54" x14ac:dyDescent="0.3">
      <c r="A215" s="89">
        <v>2009</v>
      </c>
      <c r="B215" s="90" t="s">
        <v>12</v>
      </c>
      <c r="C215" s="91">
        <v>3757.7407200000002</v>
      </c>
      <c r="D215" s="91">
        <v>3053.66282</v>
      </c>
      <c r="E215" s="92">
        <v>0</v>
      </c>
      <c r="F215" s="92" t="s">
        <v>94</v>
      </c>
      <c r="G215" s="92" t="s">
        <v>94</v>
      </c>
      <c r="H215" s="91">
        <v>6811.4035400000002</v>
      </c>
      <c r="I215" s="91">
        <v>2286.0559000000003</v>
      </c>
      <c r="J215" s="91">
        <v>9097.4594400000005</v>
      </c>
      <c r="K215" s="93">
        <v>1926.9100598492057</v>
      </c>
      <c r="L215" s="94">
        <v>1063.0449881806589</v>
      </c>
      <c r="M215" s="94">
        <v>863.86507166854699</v>
      </c>
      <c r="N215" s="94">
        <v>646.7131311805424</v>
      </c>
      <c r="O215" s="94">
        <v>2573.6231853718537</v>
      </c>
      <c r="P215" s="94">
        <v>41.662846288370211</v>
      </c>
      <c r="Q215" s="94">
        <v>11640.082630000001</v>
      </c>
      <c r="R215" s="94">
        <v>994.80769999999995</v>
      </c>
      <c r="S215" s="94">
        <v>103.55500000000001</v>
      </c>
      <c r="T215" s="95" t="s">
        <v>94</v>
      </c>
      <c r="U215" s="95" t="s">
        <v>94</v>
      </c>
      <c r="V215" s="96">
        <v>12738.44533</v>
      </c>
      <c r="W215" s="94">
        <v>3354.7747325662758</v>
      </c>
      <c r="X215" s="94">
        <v>2903.4313201189902</v>
      </c>
      <c r="Y215" s="94">
        <v>2676.1638182654565</v>
      </c>
      <c r="Z215" s="94">
        <v>20364.798426745332</v>
      </c>
      <c r="AA215" s="94">
        <v>21835.904770000001</v>
      </c>
      <c r="AB215" s="94">
        <v>2978.167705561094</v>
      </c>
      <c r="AC215" s="95" t="s">
        <v>94</v>
      </c>
      <c r="AD215" s="94">
        <v>28.94902844801986</v>
      </c>
      <c r="AE215" s="94">
        <v>2.9366277763249684</v>
      </c>
      <c r="AF215" s="95" t="s">
        <v>94</v>
      </c>
      <c r="AG215" s="97" t="s">
        <v>94</v>
      </c>
      <c r="AH215" s="95">
        <v>2153.5</v>
      </c>
      <c r="AI215" s="95" t="s">
        <v>94</v>
      </c>
      <c r="AJ215" s="95" t="s">
        <v>94</v>
      </c>
      <c r="AK215" s="95" t="s">
        <v>94</v>
      </c>
      <c r="AL215" s="95" t="s">
        <v>94</v>
      </c>
      <c r="AM215" s="95" t="s">
        <v>94</v>
      </c>
      <c r="AN215" s="97" t="s">
        <v>94</v>
      </c>
      <c r="AO215" s="94">
        <v>743570.73600000003</v>
      </c>
      <c r="AP215" s="94">
        <v>75428.800000000003</v>
      </c>
      <c r="AQ215" s="94">
        <v>74.871491155557152</v>
      </c>
      <c r="AR215" s="94">
        <v>25.128508844442841</v>
      </c>
      <c r="AS215" s="94">
        <v>58.337153711629789</v>
      </c>
      <c r="AT215" s="95" t="s">
        <v>94</v>
      </c>
      <c r="AU215" s="97" t="s">
        <v>94</v>
      </c>
      <c r="AV215" s="94">
        <f t="shared" si="10"/>
        <v>11.602029029004179</v>
      </c>
      <c r="AW215" s="97" t="s">
        <v>94</v>
      </c>
      <c r="AX215" s="98">
        <v>54.281320000000001</v>
      </c>
      <c r="AZ215" s="70"/>
      <c r="BA215" s="68">
        <f t="shared" si="13"/>
        <v>21835.904770000005</v>
      </c>
      <c r="BB215" s="123">
        <f t="shared" si="12"/>
        <v>0</v>
      </c>
    </row>
    <row r="216" spans="1:54" x14ac:dyDescent="0.3">
      <c r="A216" s="89">
        <v>2009</v>
      </c>
      <c r="B216" s="90" t="s">
        <v>13</v>
      </c>
      <c r="C216" s="91">
        <v>9989.7869900000005</v>
      </c>
      <c r="D216" s="91">
        <v>5555.3000199999997</v>
      </c>
      <c r="E216" s="91">
        <v>119.80549999999999</v>
      </c>
      <c r="F216" s="92" t="s">
        <v>94</v>
      </c>
      <c r="G216" s="92" t="s">
        <v>94</v>
      </c>
      <c r="H216" s="91">
        <v>15664.89251</v>
      </c>
      <c r="I216" s="91">
        <v>7609.8181099999983</v>
      </c>
      <c r="J216" s="91">
        <v>23274.710619999998</v>
      </c>
      <c r="K216" s="93">
        <v>1877.7850818571271</v>
      </c>
      <c r="L216" s="94">
        <v>1197.4977146365632</v>
      </c>
      <c r="M216" s="94">
        <v>665.9260187158859</v>
      </c>
      <c r="N216" s="94">
        <v>912.20561606038086</v>
      </c>
      <c r="O216" s="94">
        <v>2789.9906979175075</v>
      </c>
      <c r="P216" s="94">
        <v>63.632172838076983</v>
      </c>
      <c r="Q216" s="94">
        <v>12320.36033</v>
      </c>
      <c r="R216" s="94">
        <v>929.43909999999994</v>
      </c>
      <c r="S216" s="94">
        <v>52.444000000000003</v>
      </c>
      <c r="T216" s="95" t="s">
        <v>94</v>
      </c>
      <c r="U216" s="95" t="s">
        <v>94</v>
      </c>
      <c r="V216" s="96">
        <v>13302.243429999999</v>
      </c>
      <c r="W216" s="94">
        <v>1907.5621409046284</v>
      </c>
      <c r="X216" s="94">
        <v>2820.300241023318</v>
      </c>
      <c r="Y216" s="94">
        <v>958.86276273735859</v>
      </c>
      <c r="Z216" s="94">
        <v>2714.9143241704196</v>
      </c>
      <c r="AA216" s="94">
        <v>36576.95405</v>
      </c>
      <c r="AB216" s="94">
        <v>2388.2086871436813</v>
      </c>
      <c r="AC216" s="95" t="s">
        <v>94</v>
      </c>
      <c r="AD216" s="94">
        <v>30.631861170338382</v>
      </c>
      <c r="AE216" s="94">
        <v>3.7479404399964644</v>
      </c>
      <c r="AF216" s="95" t="s">
        <v>94</v>
      </c>
      <c r="AG216" s="97" t="s">
        <v>94</v>
      </c>
      <c r="AH216" s="95">
        <v>2120.81</v>
      </c>
      <c r="AI216" s="95" t="s">
        <v>94</v>
      </c>
      <c r="AJ216" s="95" t="s">
        <v>94</v>
      </c>
      <c r="AK216" s="95" t="s">
        <v>94</v>
      </c>
      <c r="AL216" s="95" t="s">
        <v>94</v>
      </c>
      <c r="AM216" s="95" t="s">
        <v>94</v>
      </c>
      <c r="AN216" s="97" t="s">
        <v>94</v>
      </c>
      <c r="AO216" s="94">
        <v>975921.43299999996</v>
      </c>
      <c r="AP216" s="94">
        <v>119408.2</v>
      </c>
      <c r="AQ216" s="94">
        <v>67.304349195813984</v>
      </c>
      <c r="AR216" s="94">
        <v>32.695650804186023</v>
      </c>
      <c r="AS216" s="94">
        <v>36.36782716192301</v>
      </c>
      <c r="AT216" s="95" t="s">
        <v>94</v>
      </c>
      <c r="AU216" s="97" t="s">
        <v>94</v>
      </c>
      <c r="AV216" s="94">
        <f t="shared" si="10"/>
        <v>20.329785263407029</v>
      </c>
      <c r="AW216" s="97" t="s">
        <v>94</v>
      </c>
      <c r="AX216" s="98">
        <v>239.77912000000001</v>
      </c>
      <c r="AZ216" s="70"/>
      <c r="BA216" s="68">
        <f t="shared" si="13"/>
        <v>36576.95405</v>
      </c>
      <c r="BB216" s="123">
        <f t="shared" si="12"/>
        <v>0</v>
      </c>
    </row>
    <row r="217" spans="1:54" x14ac:dyDescent="0.3">
      <c r="A217" s="89">
        <v>2009</v>
      </c>
      <c r="B217" s="90" t="s">
        <v>14</v>
      </c>
      <c r="C217" s="91">
        <v>2576.2291800000003</v>
      </c>
      <c r="D217" s="91">
        <v>2693.2587999999996</v>
      </c>
      <c r="E217" s="91">
        <v>477.73521999999997</v>
      </c>
      <c r="F217" s="92" t="s">
        <v>94</v>
      </c>
      <c r="G217" s="92" t="s">
        <v>94</v>
      </c>
      <c r="H217" s="91">
        <v>5747.2231999999995</v>
      </c>
      <c r="I217" s="91">
        <v>372.43009999999998</v>
      </c>
      <c r="J217" s="91">
        <v>6119.653299999999</v>
      </c>
      <c r="K217" s="93">
        <v>1858.3400400625351</v>
      </c>
      <c r="L217" s="94">
        <v>833.01268646943663</v>
      </c>
      <c r="M217" s="94">
        <v>870.85371354479059</v>
      </c>
      <c r="N217" s="94">
        <v>120.42367990066819</v>
      </c>
      <c r="O217" s="94">
        <v>1978.7637199632031</v>
      </c>
      <c r="P217" s="94">
        <v>59.477492100302534</v>
      </c>
      <c r="Q217" s="94">
        <v>3210.9578999999999</v>
      </c>
      <c r="R217" s="94">
        <v>895.8575699999999</v>
      </c>
      <c r="S217" s="94">
        <v>62.555</v>
      </c>
      <c r="T217" s="95" t="s">
        <v>94</v>
      </c>
      <c r="U217" s="95" t="s">
        <v>94</v>
      </c>
      <c r="V217" s="96">
        <v>4169.3704699999998</v>
      </c>
      <c r="W217" s="94">
        <v>3234.7030295977347</v>
      </c>
      <c r="X217" s="94">
        <v>2314.9880680302517</v>
      </c>
      <c r="Y217" s="94">
        <v>2251.8036647898653</v>
      </c>
      <c r="Z217" s="94">
        <v>20872.539205872537</v>
      </c>
      <c r="AA217" s="94">
        <v>10289.02377</v>
      </c>
      <c r="AB217" s="94">
        <v>2348.2263434829392</v>
      </c>
      <c r="AC217" s="95" t="s">
        <v>94</v>
      </c>
      <c r="AD217" s="94">
        <v>22.405044487705453</v>
      </c>
      <c r="AE217" s="94">
        <v>3.8298091143275892</v>
      </c>
      <c r="AF217" s="95" t="s">
        <v>94</v>
      </c>
      <c r="AG217" s="97" t="s">
        <v>94</v>
      </c>
      <c r="AH217" s="95">
        <v>196.23</v>
      </c>
      <c r="AI217" s="95" t="s">
        <v>94</v>
      </c>
      <c r="AJ217" s="95" t="s">
        <v>94</v>
      </c>
      <c r="AK217" s="95" t="s">
        <v>94</v>
      </c>
      <c r="AL217" s="95" t="s">
        <v>94</v>
      </c>
      <c r="AM217" s="95" t="s">
        <v>94</v>
      </c>
      <c r="AN217" s="97" t="s">
        <v>94</v>
      </c>
      <c r="AO217" s="94">
        <v>268656.30800000002</v>
      </c>
      <c r="AP217" s="94">
        <v>45922.8</v>
      </c>
      <c r="AQ217" s="94">
        <v>93.914196086892716</v>
      </c>
      <c r="AR217" s="94">
        <v>6.0858039131073003</v>
      </c>
      <c r="AS217" s="94">
        <v>40.522507899697466</v>
      </c>
      <c r="AT217" s="95" t="s">
        <v>94</v>
      </c>
      <c r="AU217" s="97" t="s">
        <v>94</v>
      </c>
      <c r="AV217" s="94">
        <f t="shared" si="10"/>
        <v>16.901451462178962</v>
      </c>
      <c r="AW217" s="97" t="s">
        <v>94</v>
      </c>
      <c r="AX217" s="98">
        <v>146.67582000000002</v>
      </c>
      <c r="AZ217" s="70"/>
      <c r="BA217" s="68">
        <f t="shared" si="13"/>
        <v>10289.02377</v>
      </c>
      <c r="BB217" s="123">
        <f t="shared" si="12"/>
        <v>0</v>
      </c>
    </row>
    <row r="218" spans="1:54" x14ac:dyDescent="0.3">
      <c r="A218" s="89">
        <v>2009</v>
      </c>
      <c r="B218" s="90" t="s">
        <v>15</v>
      </c>
      <c r="C218" s="91">
        <v>1463.6734099999999</v>
      </c>
      <c r="D218" s="91">
        <v>840.21400000000006</v>
      </c>
      <c r="E218" s="92">
        <v>0</v>
      </c>
      <c r="F218" s="92" t="s">
        <v>94</v>
      </c>
      <c r="G218" s="92" t="s">
        <v>94</v>
      </c>
      <c r="H218" s="91">
        <v>2303.8874099999998</v>
      </c>
      <c r="I218" s="91">
        <v>196.61799999999999</v>
      </c>
      <c r="J218" s="91">
        <v>2500.5054099999998</v>
      </c>
      <c r="K218" s="93">
        <v>2128.5757801694631</v>
      </c>
      <c r="L218" s="94">
        <v>1352.2968861590541</v>
      </c>
      <c r="M218" s="94">
        <v>776.27889401040875</v>
      </c>
      <c r="N218" s="94">
        <v>181.65658223088229</v>
      </c>
      <c r="O218" s="94">
        <v>2310.2323531612833</v>
      </c>
      <c r="P218" s="94">
        <v>46.895538479523381</v>
      </c>
      <c r="Q218" s="94">
        <v>2181.4853199999998</v>
      </c>
      <c r="R218" s="94">
        <v>601.96454000000006</v>
      </c>
      <c r="S218" s="94">
        <v>48.12</v>
      </c>
      <c r="T218" s="95" t="s">
        <v>94</v>
      </c>
      <c r="U218" s="95" t="s">
        <v>94</v>
      </c>
      <c r="V218" s="96">
        <v>2831.5698599999996</v>
      </c>
      <c r="W218" s="94">
        <v>4060.4890535128134</v>
      </c>
      <c r="X218" s="94">
        <v>3587.0017297965678</v>
      </c>
      <c r="Y218" s="94">
        <v>3015.6277834832053</v>
      </c>
      <c r="Z218" s="94">
        <v>30591.226954863319</v>
      </c>
      <c r="AA218" s="94">
        <v>5332.0752699999994</v>
      </c>
      <c r="AB218" s="94">
        <v>2996.0393896077335</v>
      </c>
      <c r="AC218" s="95" t="s">
        <v>94</v>
      </c>
      <c r="AD218" s="94">
        <v>22.954587710084031</v>
      </c>
      <c r="AE218" s="94">
        <v>3.7014940149102844</v>
      </c>
      <c r="AF218" s="95" t="s">
        <v>94</v>
      </c>
      <c r="AG218" s="97" t="s">
        <v>94</v>
      </c>
      <c r="AH218" s="95">
        <v>222.55</v>
      </c>
      <c r="AI218" s="95" t="s">
        <v>94</v>
      </c>
      <c r="AJ218" s="95" t="s">
        <v>94</v>
      </c>
      <c r="AK218" s="95" t="s">
        <v>94</v>
      </c>
      <c r="AL218" s="95" t="s">
        <v>94</v>
      </c>
      <c r="AM218" s="95" t="s">
        <v>94</v>
      </c>
      <c r="AN218" s="97" t="s">
        <v>94</v>
      </c>
      <c r="AO218" s="94">
        <v>144051.976</v>
      </c>
      <c r="AP218" s="94">
        <v>23228.799999999999</v>
      </c>
      <c r="AQ218" s="94">
        <v>92.136869641885724</v>
      </c>
      <c r="AR218" s="94">
        <v>7.8631303581142831</v>
      </c>
      <c r="AS218" s="94">
        <v>53.104461520476619</v>
      </c>
      <c r="AT218" s="95" t="s">
        <v>94</v>
      </c>
      <c r="AU218" s="97" t="s">
        <v>94</v>
      </c>
      <c r="AV218" s="94">
        <f t="shared" si="10"/>
        <v>11.289330684690203</v>
      </c>
      <c r="AW218" s="97" t="s">
        <v>94</v>
      </c>
      <c r="AX218" s="98">
        <v>33.942999999999998</v>
      </c>
      <c r="AZ218" s="70"/>
      <c r="BA218" s="68">
        <f t="shared" si="13"/>
        <v>5332.0752699999994</v>
      </c>
      <c r="BB218" s="123">
        <f t="shared" si="12"/>
        <v>0</v>
      </c>
    </row>
    <row r="219" spans="1:54" x14ac:dyDescent="0.3">
      <c r="A219" s="89">
        <v>2009</v>
      </c>
      <c r="B219" s="90" t="s">
        <v>16</v>
      </c>
      <c r="C219" s="91">
        <v>759.99615000000006</v>
      </c>
      <c r="D219" s="91">
        <v>719.65300000000002</v>
      </c>
      <c r="E219" s="91">
        <v>121.60796999999999</v>
      </c>
      <c r="F219" s="92" t="s">
        <v>94</v>
      </c>
      <c r="G219" s="92" t="s">
        <v>94</v>
      </c>
      <c r="H219" s="91">
        <v>1601.2571200000002</v>
      </c>
      <c r="I219" s="91">
        <v>109.22620000000001</v>
      </c>
      <c r="J219" s="91">
        <v>1710.4833200000003</v>
      </c>
      <c r="K219" s="93">
        <v>2784.9306053164328</v>
      </c>
      <c r="L219" s="94">
        <v>1321.7968005398525</v>
      </c>
      <c r="M219" s="94">
        <v>1251.6313837891237</v>
      </c>
      <c r="N219" s="94">
        <v>189.96785930445313</v>
      </c>
      <c r="O219" s="94">
        <v>2974.898464620886</v>
      </c>
      <c r="P219" s="94">
        <v>48.846992271165327</v>
      </c>
      <c r="Q219" s="94">
        <v>1467.1008999999999</v>
      </c>
      <c r="R219" s="94">
        <v>324.13254999999998</v>
      </c>
      <c r="S219" s="95">
        <v>0</v>
      </c>
      <c r="T219" s="95" t="s">
        <v>94</v>
      </c>
      <c r="U219" s="95" t="s">
        <v>94</v>
      </c>
      <c r="V219" s="96">
        <v>1791.2334499999999</v>
      </c>
      <c r="W219" s="94">
        <v>3520.5059944968552</v>
      </c>
      <c r="X219" s="94">
        <v>3502.5626395139243</v>
      </c>
      <c r="Y219" s="94">
        <v>2042.7191716505856</v>
      </c>
      <c r="Z219" s="94">
        <v>0</v>
      </c>
      <c r="AA219" s="94">
        <v>3501.71677</v>
      </c>
      <c r="AB219" s="94">
        <v>3231.0456166057065</v>
      </c>
      <c r="AC219" s="95" t="s">
        <v>94</v>
      </c>
      <c r="AD219" s="94">
        <v>20.018732749454042</v>
      </c>
      <c r="AE219" s="94">
        <v>4.3843320471377112</v>
      </c>
      <c r="AF219" s="95" t="s">
        <v>94</v>
      </c>
      <c r="AG219" s="97" t="s">
        <v>94</v>
      </c>
      <c r="AH219" s="95">
        <v>46</v>
      </c>
      <c r="AI219" s="95" t="s">
        <v>94</v>
      </c>
      <c r="AJ219" s="95" t="s">
        <v>94</v>
      </c>
      <c r="AK219" s="95" t="s">
        <v>94</v>
      </c>
      <c r="AL219" s="95" t="s">
        <v>94</v>
      </c>
      <c r="AM219" s="95" t="s">
        <v>94</v>
      </c>
      <c r="AN219" s="97" t="s">
        <v>94</v>
      </c>
      <c r="AO219" s="94">
        <v>79868.876999999993</v>
      </c>
      <c r="AP219" s="94">
        <v>17492.2</v>
      </c>
      <c r="AQ219" s="94">
        <v>93.61430779693309</v>
      </c>
      <c r="AR219" s="94">
        <v>6.3856922030669079</v>
      </c>
      <c r="AS219" s="94">
        <v>51.153007728834673</v>
      </c>
      <c r="AT219" s="95" t="s">
        <v>94</v>
      </c>
      <c r="AU219" s="97" t="s">
        <v>94</v>
      </c>
      <c r="AV219" s="94">
        <f t="shared" si="10"/>
        <v>9.3320596543983179</v>
      </c>
      <c r="AW219" s="97" t="s">
        <v>94</v>
      </c>
      <c r="AX219" s="98">
        <v>26.9848</v>
      </c>
      <c r="AZ219" s="70"/>
      <c r="BA219" s="68">
        <f t="shared" si="13"/>
        <v>3501.71677</v>
      </c>
      <c r="BB219" s="123">
        <f t="shared" si="12"/>
        <v>0</v>
      </c>
    </row>
    <row r="220" spans="1:54" x14ac:dyDescent="0.3">
      <c r="A220" s="89">
        <v>2009</v>
      </c>
      <c r="B220" s="90" t="s">
        <v>17</v>
      </c>
      <c r="C220" s="91">
        <v>1341.70136</v>
      </c>
      <c r="D220" s="91">
        <v>1419.02288</v>
      </c>
      <c r="E220" s="92">
        <v>0</v>
      </c>
      <c r="F220" s="92" t="s">
        <v>94</v>
      </c>
      <c r="G220" s="92" t="s">
        <v>94</v>
      </c>
      <c r="H220" s="91">
        <v>2760.72424</v>
      </c>
      <c r="I220" s="91">
        <v>298.02570000000003</v>
      </c>
      <c r="J220" s="91">
        <v>3058.7499400000002</v>
      </c>
      <c r="K220" s="93">
        <v>1961.9818208953104</v>
      </c>
      <c r="L220" s="94">
        <v>953.51561711593274</v>
      </c>
      <c r="M220" s="94">
        <v>1008.4662037793775</v>
      </c>
      <c r="N220" s="94">
        <v>211.79985928605441</v>
      </c>
      <c r="O220" s="94">
        <v>2173.7816801813651</v>
      </c>
      <c r="P220" s="94">
        <v>21.364021281128949</v>
      </c>
      <c r="Q220" s="94">
        <v>10076.26072</v>
      </c>
      <c r="R220" s="94">
        <v>869.56329000000005</v>
      </c>
      <c r="S220" s="94">
        <v>312.721</v>
      </c>
      <c r="T220" s="95" t="s">
        <v>94</v>
      </c>
      <c r="U220" s="95" t="s">
        <v>94</v>
      </c>
      <c r="V220" s="96">
        <v>11258.54501</v>
      </c>
      <c r="W220" s="94">
        <v>3475.8572707598173</v>
      </c>
      <c r="X220" s="94">
        <v>3010.2921843771196</v>
      </c>
      <c r="Y220" s="94">
        <v>3756.6348272376167</v>
      </c>
      <c r="Z220" s="94">
        <v>12555.546633476533</v>
      </c>
      <c r="AA220" s="94">
        <v>14317.29495</v>
      </c>
      <c r="AB220" s="94">
        <v>3081.5196462470249</v>
      </c>
      <c r="AC220" s="95" t="s">
        <v>94</v>
      </c>
      <c r="AD220" s="94">
        <v>21.684525879434283</v>
      </c>
      <c r="AE220" s="94">
        <v>1.6814992507840223</v>
      </c>
      <c r="AF220" s="95" t="s">
        <v>94</v>
      </c>
      <c r="AG220" s="97" t="s">
        <v>94</v>
      </c>
      <c r="AH220" s="95">
        <v>4256.68</v>
      </c>
      <c r="AI220" s="95" t="s">
        <v>94</v>
      </c>
      <c r="AJ220" s="95" t="s">
        <v>94</v>
      </c>
      <c r="AK220" s="95" t="s">
        <v>94</v>
      </c>
      <c r="AL220" s="95" t="s">
        <v>94</v>
      </c>
      <c r="AM220" s="95" t="s">
        <v>94</v>
      </c>
      <c r="AN220" s="97" t="s">
        <v>94</v>
      </c>
      <c r="AO220" s="94">
        <v>851460.08499999996</v>
      </c>
      <c r="AP220" s="94">
        <v>66025.399999999994</v>
      </c>
      <c r="AQ220" s="94">
        <v>90.256617708343938</v>
      </c>
      <c r="AR220" s="94">
        <v>9.7433822916560491</v>
      </c>
      <c r="AS220" s="94">
        <v>78.635978718871058</v>
      </c>
      <c r="AT220" s="95" t="s">
        <v>94</v>
      </c>
      <c r="AU220" s="97" t="s">
        <v>94</v>
      </c>
      <c r="AV220" s="94">
        <f t="shared" si="10"/>
        <v>7.2942612854276723</v>
      </c>
      <c r="AW220" s="97" t="s">
        <v>94</v>
      </c>
      <c r="AX220" s="98">
        <v>66.05980000000001</v>
      </c>
      <c r="AZ220" s="70"/>
      <c r="BA220" s="68">
        <f t="shared" si="13"/>
        <v>14317.29495</v>
      </c>
      <c r="BB220" s="123">
        <f t="shared" si="12"/>
        <v>0</v>
      </c>
    </row>
    <row r="221" spans="1:54" x14ac:dyDescent="0.3">
      <c r="A221" s="89">
        <v>2009</v>
      </c>
      <c r="B221" s="90" t="s">
        <v>18</v>
      </c>
      <c r="C221" s="91">
        <v>3531.7391899999998</v>
      </c>
      <c r="D221" s="91">
        <v>2040.0571200000002</v>
      </c>
      <c r="E221" s="91">
        <v>832.90625999999997</v>
      </c>
      <c r="F221" s="92" t="s">
        <v>94</v>
      </c>
      <c r="G221" s="92" t="s">
        <v>94</v>
      </c>
      <c r="H221" s="91">
        <v>6404.7025699999995</v>
      </c>
      <c r="I221" s="91">
        <v>343.24515000000002</v>
      </c>
      <c r="J221" s="91">
        <v>6747.9477199999992</v>
      </c>
      <c r="K221" s="93">
        <v>2153.4289594336337</v>
      </c>
      <c r="L221" s="94">
        <v>1187.4633311680366</v>
      </c>
      <c r="M221" s="94">
        <v>685.92070171757814</v>
      </c>
      <c r="N221" s="94">
        <v>115.40802060932262</v>
      </c>
      <c r="O221" s="94">
        <v>2268.8369800429564</v>
      </c>
      <c r="P221" s="94">
        <v>71.77702516055146</v>
      </c>
      <c r="Q221" s="94">
        <v>1595.2514099999999</v>
      </c>
      <c r="R221" s="94">
        <v>764.495</v>
      </c>
      <c r="S221" s="94">
        <v>293.57</v>
      </c>
      <c r="T221" s="95" t="s">
        <v>94</v>
      </c>
      <c r="U221" s="95" t="s">
        <v>94</v>
      </c>
      <c r="V221" s="96">
        <v>2653.3164099999999</v>
      </c>
      <c r="W221" s="94">
        <v>3070.4314523734861</v>
      </c>
      <c r="X221" s="94">
        <v>2109.1500341112819</v>
      </c>
      <c r="Y221" s="94">
        <v>2118.4599568269168</v>
      </c>
      <c r="Z221" s="94">
        <v>10589.402301338239</v>
      </c>
      <c r="AA221" s="94">
        <v>9401.2641299999996</v>
      </c>
      <c r="AB221" s="94">
        <v>2449.3053193060855</v>
      </c>
      <c r="AC221" s="95" t="s">
        <v>94</v>
      </c>
      <c r="AD221" s="94">
        <v>17.027820677688588</v>
      </c>
      <c r="AE221" s="94">
        <v>4.9364388372406118</v>
      </c>
      <c r="AF221" s="95" t="s">
        <v>94</v>
      </c>
      <c r="AG221" s="97" t="s">
        <v>94</v>
      </c>
      <c r="AH221" s="95">
        <v>55.41</v>
      </c>
      <c r="AI221" s="95" t="s">
        <v>94</v>
      </c>
      <c r="AJ221" s="95" t="s">
        <v>94</v>
      </c>
      <c r="AK221" s="95" t="s">
        <v>94</v>
      </c>
      <c r="AL221" s="95" t="s">
        <v>94</v>
      </c>
      <c r="AM221" s="95" t="s">
        <v>94</v>
      </c>
      <c r="AN221" s="97" t="s">
        <v>94</v>
      </c>
      <c r="AO221" s="94">
        <v>190446.28</v>
      </c>
      <c r="AP221" s="94">
        <v>55211.199999999997</v>
      </c>
      <c r="AQ221" s="94">
        <v>94.913340111058247</v>
      </c>
      <c r="AR221" s="94">
        <v>5.0866598889417611</v>
      </c>
      <c r="AS221" s="94">
        <v>28.222974839448533</v>
      </c>
      <c r="AT221" s="95" t="s">
        <v>94</v>
      </c>
      <c r="AU221" s="97" t="s">
        <v>94</v>
      </c>
      <c r="AV221" s="94">
        <f t="shared" si="10"/>
        <v>-6.6283780409113868</v>
      </c>
      <c r="AW221" s="97" t="s">
        <v>94</v>
      </c>
      <c r="AX221" s="98">
        <v>40.167839999999998</v>
      </c>
      <c r="AZ221" s="70"/>
      <c r="BA221" s="68">
        <f t="shared" si="13"/>
        <v>9401.2641299999996</v>
      </c>
      <c r="BB221" s="123">
        <f t="shared" si="12"/>
        <v>0</v>
      </c>
    </row>
    <row r="222" spans="1:54" x14ac:dyDescent="0.3">
      <c r="A222" s="89">
        <v>2009</v>
      </c>
      <c r="B222" s="90" t="s">
        <v>19</v>
      </c>
      <c r="C222" s="91">
        <v>4074.69616</v>
      </c>
      <c r="D222" s="91">
        <v>1646.588</v>
      </c>
      <c r="E222" s="91">
        <v>569.98676999999998</v>
      </c>
      <c r="F222" s="92" t="s">
        <v>94</v>
      </c>
      <c r="G222" s="92" t="s">
        <v>94</v>
      </c>
      <c r="H222" s="91">
        <v>6291.2709300000006</v>
      </c>
      <c r="I222" s="91">
        <v>328.48551000000003</v>
      </c>
      <c r="J222" s="91">
        <v>6619.756440000001</v>
      </c>
      <c r="K222" s="93">
        <v>1524.1500957912883</v>
      </c>
      <c r="L222" s="94">
        <v>987.15324958742406</v>
      </c>
      <c r="M222" s="94">
        <v>398.90942320755937</v>
      </c>
      <c r="N222" s="94">
        <v>79.580298973477881</v>
      </c>
      <c r="O222" s="94">
        <v>1603.7303947647661</v>
      </c>
      <c r="P222" s="94">
        <v>53.96419489525406</v>
      </c>
      <c r="Q222" s="94">
        <v>4735.9502899999998</v>
      </c>
      <c r="R222" s="94">
        <v>763.13018</v>
      </c>
      <c r="S222" s="94">
        <v>148.10499999999999</v>
      </c>
      <c r="T222" s="95" t="s">
        <v>94</v>
      </c>
      <c r="U222" s="95" t="s">
        <v>94</v>
      </c>
      <c r="V222" s="96">
        <v>5647.1854699999994</v>
      </c>
      <c r="W222" s="94">
        <v>3384.1582430041849</v>
      </c>
      <c r="X222" s="94">
        <v>2949.2520864807507</v>
      </c>
      <c r="Y222" s="94">
        <v>2322.325763984833</v>
      </c>
      <c r="Z222" s="94">
        <v>9786.2428967886881</v>
      </c>
      <c r="AA222" s="94">
        <v>12266.941910000001</v>
      </c>
      <c r="AB222" s="94">
        <v>2116.290408450986</v>
      </c>
      <c r="AC222" s="95" t="s">
        <v>94</v>
      </c>
      <c r="AD222" s="94">
        <v>22.883566752913392</v>
      </c>
      <c r="AE222" s="94">
        <v>3.2830710299621493</v>
      </c>
      <c r="AF222" s="95" t="s">
        <v>94</v>
      </c>
      <c r="AG222" s="97" t="s">
        <v>94</v>
      </c>
      <c r="AH222" s="95">
        <v>492.9</v>
      </c>
      <c r="AI222" s="95" t="s">
        <v>94</v>
      </c>
      <c r="AJ222" s="95" t="s">
        <v>94</v>
      </c>
      <c r="AK222" s="95" t="s">
        <v>94</v>
      </c>
      <c r="AL222" s="95" t="s">
        <v>94</v>
      </c>
      <c r="AM222" s="95" t="s">
        <v>94</v>
      </c>
      <c r="AN222" s="97" t="s">
        <v>94</v>
      </c>
      <c r="AO222" s="94">
        <v>373642.29399999999</v>
      </c>
      <c r="AP222" s="94">
        <v>53605.9</v>
      </c>
      <c r="AQ222" s="94">
        <v>95.037800665669209</v>
      </c>
      <c r="AR222" s="94">
        <v>4.9621993343307951</v>
      </c>
      <c r="AS222" s="94">
        <v>46.035805104745933</v>
      </c>
      <c r="AT222" s="95" t="s">
        <v>94</v>
      </c>
      <c r="AU222" s="97" t="s">
        <v>94</v>
      </c>
      <c r="AV222" s="94">
        <f t="shared" si="10"/>
        <v>-1.2530088945153395</v>
      </c>
      <c r="AW222" s="97" t="s">
        <v>94</v>
      </c>
      <c r="AX222" s="98">
        <v>185.20688000000001</v>
      </c>
      <c r="AZ222" s="70"/>
      <c r="BA222" s="68">
        <f t="shared" si="13"/>
        <v>12266.94191</v>
      </c>
      <c r="BB222" s="123">
        <f t="shared" si="12"/>
        <v>0</v>
      </c>
    </row>
    <row r="223" spans="1:54" x14ac:dyDescent="0.3">
      <c r="A223" s="89">
        <v>2009</v>
      </c>
      <c r="B223" s="90" t="s">
        <v>20</v>
      </c>
      <c r="C223" s="91">
        <v>896.71481999999992</v>
      </c>
      <c r="D223" s="91">
        <v>973.90790000000004</v>
      </c>
      <c r="E223" s="92">
        <v>0</v>
      </c>
      <c r="F223" s="92" t="s">
        <v>94</v>
      </c>
      <c r="G223" s="92" t="s">
        <v>94</v>
      </c>
      <c r="H223" s="91">
        <v>1870.6227199999998</v>
      </c>
      <c r="I223" s="91">
        <v>282.84764000000001</v>
      </c>
      <c r="J223" s="91">
        <v>2153.4703599999998</v>
      </c>
      <c r="K223" s="93">
        <v>2126.1111142682762</v>
      </c>
      <c r="L223" s="94">
        <v>1019.1875276330849</v>
      </c>
      <c r="M223" s="94">
        <v>1106.923586635191</v>
      </c>
      <c r="N223" s="94">
        <v>321.47878063223362</v>
      </c>
      <c r="O223" s="94">
        <v>2447.5898721689236</v>
      </c>
      <c r="P223" s="94">
        <v>45.062334359899594</v>
      </c>
      <c r="Q223" s="94">
        <v>2096.9158400000001</v>
      </c>
      <c r="R223" s="94">
        <v>464.58876000000004</v>
      </c>
      <c r="S223" s="94">
        <v>63.895000000000003</v>
      </c>
      <c r="T223" s="95" t="s">
        <v>94</v>
      </c>
      <c r="U223" s="95" t="s">
        <v>94</v>
      </c>
      <c r="V223" s="96">
        <v>2625.3996000000002</v>
      </c>
      <c r="W223" s="94">
        <v>2806.0353175307228</v>
      </c>
      <c r="X223" s="94">
        <v>1917.8166925342994</v>
      </c>
      <c r="Y223" s="94">
        <v>3788.2627875308831</v>
      </c>
      <c r="Z223" s="94">
        <v>19486.123818237269</v>
      </c>
      <c r="AA223" s="94">
        <v>4778.86996</v>
      </c>
      <c r="AB223" s="94">
        <v>2632.3205095791204</v>
      </c>
      <c r="AC223" s="95" t="s">
        <v>94</v>
      </c>
      <c r="AD223" s="94">
        <v>19.059369057494735</v>
      </c>
      <c r="AE223" s="94">
        <v>2.0447738413671606</v>
      </c>
      <c r="AF223" s="95" t="s">
        <v>94</v>
      </c>
      <c r="AG223" s="97" t="s">
        <v>94</v>
      </c>
      <c r="AH223" s="95">
        <v>534.27</v>
      </c>
      <c r="AI223" s="95" t="s">
        <v>94</v>
      </c>
      <c r="AJ223" s="95" t="s">
        <v>94</v>
      </c>
      <c r="AK223" s="95" t="s">
        <v>94</v>
      </c>
      <c r="AL223" s="95" t="s">
        <v>94</v>
      </c>
      <c r="AM223" s="95" t="s">
        <v>94</v>
      </c>
      <c r="AN223" s="97" t="s">
        <v>94</v>
      </c>
      <c r="AO223" s="94">
        <v>233711.41899999999</v>
      </c>
      <c r="AP223" s="94">
        <v>25073.599999999999</v>
      </c>
      <c r="AQ223" s="94">
        <v>86.865496490975616</v>
      </c>
      <c r="AR223" s="94">
        <v>13.134503509024384</v>
      </c>
      <c r="AS223" s="94">
        <v>54.937665640100406</v>
      </c>
      <c r="AT223" s="95" t="s">
        <v>94</v>
      </c>
      <c r="AU223" s="97" t="s">
        <v>94</v>
      </c>
      <c r="AV223" s="94">
        <f t="shared" si="10"/>
        <v>16.310777399701081</v>
      </c>
      <c r="AW223" s="97" t="s">
        <v>94</v>
      </c>
      <c r="AX223" s="98">
        <v>52.157440000000001</v>
      </c>
      <c r="AZ223" s="70"/>
      <c r="BA223" s="68">
        <f t="shared" si="13"/>
        <v>4778.86996</v>
      </c>
      <c r="BB223" s="123">
        <f t="shared" si="12"/>
        <v>0</v>
      </c>
    </row>
    <row r="224" spans="1:54" x14ac:dyDescent="0.3">
      <c r="A224" s="89">
        <v>2009</v>
      </c>
      <c r="B224" s="90" t="s">
        <v>21</v>
      </c>
      <c r="C224" s="91">
        <v>676.6038299999999</v>
      </c>
      <c r="D224" s="91">
        <v>850.13313000000005</v>
      </c>
      <c r="E224" s="92">
        <v>0</v>
      </c>
      <c r="F224" s="92" t="s">
        <v>94</v>
      </c>
      <c r="G224" s="92" t="s">
        <v>94</v>
      </c>
      <c r="H224" s="91">
        <v>1526.73696</v>
      </c>
      <c r="I224" s="91">
        <v>278.68545</v>
      </c>
      <c r="J224" s="91">
        <v>1805.4224099999999</v>
      </c>
      <c r="K224" s="93">
        <v>2658.546793783466</v>
      </c>
      <c r="L224" s="94">
        <v>1178.1878542510119</v>
      </c>
      <c r="M224" s="94">
        <v>1480.3589395324539</v>
      </c>
      <c r="N224" s="94">
        <v>485.28222541465328</v>
      </c>
      <c r="O224" s="94">
        <v>3143.8290191981191</v>
      </c>
      <c r="P224" s="94">
        <v>44.438490314195718</v>
      </c>
      <c r="Q224" s="94">
        <v>1980.8441399999999</v>
      </c>
      <c r="R224" s="94">
        <v>276.47815000000003</v>
      </c>
      <c r="S224" s="95">
        <v>0</v>
      </c>
      <c r="T224" s="95" t="s">
        <v>94</v>
      </c>
      <c r="U224" s="95" t="s">
        <v>94</v>
      </c>
      <c r="V224" s="96">
        <v>2257.3222900000001</v>
      </c>
      <c r="W224" s="94">
        <v>3085.4174901928623</v>
      </c>
      <c r="X224" s="94">
        <v>2770.9268157573365</v>
      </c>
      <c r="Y224" s="94">
        <v>2242.338948409963</v>
      </c>
      <c r="Z224" s="94">
        <v>0</v>
      </c>
      <c r="AA224" s="94">
        <v>4062.7447000000002</v>
      </c>
      <c r="AB224" s="94">
        <v>3111.1045000134009</v>
      </c>
      <c r="AC224" s="95" t="s">
        <v>94</v>
      </c>
      <c r="AD224" s="94">
        <v>23.72142477622921</v>
      </c>
      <c r="AE224" s="94">
        <v>2.422494013356717</v>
      </c>
      <c r="AF224" s="95" t="s">
        <v>94</v>
      </c>
      <c r="AG224" s="97" t="s">
        <v>94</v>
      </c>
      <c r="AH224" s="95">
        <v>219.23</v>
      </c>
      <c r="AI224" s="95" t="s">
        <v>94</v>
      </c>
      <c r="AJ224" s="95" t="s">
        <v>94</v>
      </c>
      <c r="AK224" s="95" t="s">
        <v>94</v>
      </c>
      <c r="AL224" s="95" t="s">
        <v>94</v>
      </c>
      <c r="AM224" s="95" t="s">
        <v>94</v>
      </c>
      <c r="AN224" s="97" t="s">
        <v>94</v>
      </c>
      <c r="AO224" s="94">
        <v>167709.174</v>
      </c>
      <c r="AP224" s="94">
        <v>17126.900000000001</v>
      </c>
      <c r="AQ224" s="94">
        <v>84.563975252749856</v>
      </c>
      <c r="AR224" s="94">
        <v>15.436024747250146</v>
      </c>
      <c r="AS224" s="94">
        <v>55.561509685804275</v>
      </c>
      <c r="AT224" s="95" t="s">
        <v>94</v>
      </c>
      <c r="AU224" s="97" t="s">
        <v>94</v>
      </c>
      <c r="AV224" s="94">
        <f t="shared" si="10"/>
        <v>18.529505875541009</v>
      </c>
      <c r="AW224" s="97" t="s">
        <v>94</v>
      </c>
      <c r="AX224" s="98">
        <v>65.253709999999998</v>
      </c>
      <c r="AZ224" s="70"/>
      <c r="BA224" s="68">
        <f t="shared" si="13"/>
        <v>4062.7446999999997</v>
      </c>
      <c r="BB224" s="123">
        <f t="shared" si="12"/>
        <v>0</v>
      </c>
    </row>
    <row r="225" spans="1:54" x14ac:dyDescent="0.3">
      <c r="A225" s="89">
        <v>2009</v>
      </c>
      <c r="B225" s="90" t="s">
        <v>22</v>
      </c>
      <c r="C225" s="91">
        <v>1521.85859</v>
      </c>
      <c r="D225" s="91">
        <v>1053.7043700000002</v>
      </c>
      <c r="E225" s="91">
        <v>335.50223999999997</v>
      </c>
      <c r="F225" s="92" t="s">
        <v>94</v>
      </c>
      <c r="G225" s="92" t="s">
        <v>94</v>
      </c>
      <c r="H225" s="91">
        <v>2911.0652</v>
      </c>
      <c r="I225" s="91">
        <v>175.84109999999998</v>
      </c>
      <c r="J225" s="91">
        <v>3086.9063000000001</v>
      </c>
      <c r="K225" s="93">
        <v>1995.631235351017</v>
      </c>
      <c r="L225" s="94">
        <v>1043.2842720222334</v>
      </c>
      <c r="M225" s="94">
        <v>722.34910904704748</v>
      </c>
      <c r="N225" s="94">
        <v>120.54487533239779</v>
      </c>
      <c r="O225" s="94">
        <v>2116.1761106834147</v>
      </c>
      <c r="P225" s="94">
        <v>48.05959788993745</v>
      </c>
      <c r="Q225" s="94">
        <v>2661.63996</v>
      </c>
      <c r="R225" s="94">
        <v>589.43249000000003</v>
      </c>
      <c r="S225" s="94">
        <v>85.100999999999999</v>
      </c>
      <c r="T225" s="95" t="s">
        <v>94</v>
      </c>
      <c r="U225" s="95" t="s">
        <v>94</v>
      </c>
      <c r="V225" s="96">
        <v>3336.1734500000002</v>
      </c>
      <c r="W225" s="94">
        <v>2951.5352759135044</v>
      </c>
      <c r="X225" s="94">
        <v>2420.110510901518</v>
      </c>
      <c r="Y225" s="94">
        <v>2157.7023237766125</v>
      </c>
      <c r="Z225" s="94">
        <v>15062.12389380531</v>
      </c>
      <c r="AA225" s="94">
        <v>6423.0797500000008</v>
      </c>
      <c r="AB225" s="94">
        <v>2480.8759975234034</v>
      </c>
      <c r="AC225" s="95" t="s">
        <v>94</v>
      </c>
      <c r="AD225" s="94">
        <v>16.653002584903849</v>
      </c>
      <c r="AE225" s="94">
        <v>2.8798853388539167</v>
      </c>
      <c r="AF225" s="95" t="s">
        <v>94</v>
      </c>
      <c r="AG225" s="97" t="s">
        <v>94</v>
      </c>
      <c r="AH225" s="95">
        <v>368.36</v>
      </c>
      <c r="AI225" s="95" t="s">
        <v>94</v>
      </c>
      <c r="AJ225" s="95" t="s">
        <v>94</v>
      </c>
      <c r="AK225" s="95" t="s">
        <v>94</v>
      </c>
      <c r="AL225" s="95" t="s">
        <v>94</v>
      </c>
      <c r="AM225" s="95" t="s">
        <v>94</v>
      </c>
      <c r="AN225" s="97" t="s">
        <v>94</v>
      </c>
      <c r="AO225" s="94">
        <v>223032.48199999999</v>
      </c>
      <c r="AP225" s="94">
        <v>38570.1</v>
      </c>
      <c r="AQ225" s="94">
        <v>94.303646340026575</v>
      </c>
      <c r="AR225" s="94">
        <v>5.6963536599734166</v>
      </c>
      <c r="AS225" s="94">
        <v>51.940402110062543</v>
      </c>
      <c r="AT225" s="95" t="s">
        <v>94</v>
      </c>
      <c r="AU225" s="97" t="s">
        <v>94</v>
      </c>
      <c r="AV225" s="94">
        <f t="shared" si="10"/>
        <v>6.3827966230812994</v>
      </c>
      <c r="AW225" s="97" t="s">
        <v>94</v>
      </c>
      <c r="AX225" s="98">
        <v>39.119669999999999</v>
      </c>
      <c r="AZ225" s="70"/>
      <c r="BA225" s="68">
        <f t="shared" si="13"/>
        <v>6423.0797499999999</v>
      </c>
      <c r="BB225" s="123">
        <f t="shared" si="12"/>
        <v>0</v>
      </c>
    </row>
    <row r="226" spans="1:54" x14ac:dyDescent="0.3">
      <c r="A226" s="89">
        <v>2009</v>
      </c>
      <c r="B226" s="90" t="s">
        <v>23</v>
      </c>
      <c r="C226" s="91">
        <v>1306.2838700000002</v>
      </c>
      <c r="D226" s="91">
        <v>1377.0706100000002</v>
      </c>
      <c r="E226" s="91">
        <v>195.86336</v>
      </c>
      <c r="F226" s="92" t="s">
        <v>94</v>
      </c>
      <c r="G226" s="92" t="s">
        <v>94</v>
      </c>
      <c r="H226" s="91">
        <v>2879.2178400000003</v>
      </c>
      <c r="I226" s="91">
        <v>767.00495000000012</v>
      </c>
      <c r="J226" s="91">
        <v>3646.2227900000003</v>
      </c>
      <c r="K226" s="93">
        <v>2320.0545360926922</v>
      </c>
      <c r="L226" s="94">
        <v>1052.594831802729</v>
      </c>
      <c r="M226" s="94">
        <v>1109.6343148701908</v>
      </c>
      <c r="N226" s="94">
        <v>618.04747411993276</v>
      </c>
      <c r="O226" s="94">
        <v>2938.1020102126254</v>
      </c>
      <c r="P226" s="94">
        <v>40.932320602369657</v>
      </c>
      <c r="Q226" s="94">
        <v>4287.4293399999997</v>
      </c>
      <c r="R226" s="94">
        <v>891.86066000000005</v>
      </c>
      <c r="S226" s="94">
        <v>82.418000000000006</v>
      </c>
      <c r="T226" s="95" t="s">
        <v>94</v>
      </c>
      <c r="U226" s="95" t="s">
        <v>94</v>
      </c>
      <c r="V226" s="96">
        <v>5261.7079999999996</v>
      </c>
      <c r="W226" s="94">
        <v>3330.4162618401856</v>
      </c>
      <c r="X226" s="94">
        <v>2843.55660346074</v>
      </c>
      <c r="Y226" s="94">
        <v>2593.319298531289</v>
      </c>
      <c r="Z226" s="94">
        <v>19456.562795089707</v>
      </c>
      <c r="AA226" s="94">
        <v>8907.9307900000003</v>
      </c>
      <c r="AB226" s="94">
        <v>3157.8239311597545</v>
      </c>
      <c r="AC226" s="95" t="s">
        <v>94</v>
      </c>
      <c r="AD226" s="94">
        <v>18.882856255577675</v>
      </c>
      <c r="AE226" s="94">
        <v>3.4072886425374391</v>
      </c>
      <c r="AF226" s="95" t="s">
        <v>94</v>
      </c>
      <c r="AG226" s="97" t="s">
        <v>94</v>
      </c>
      <c r="AH226" s="95">
        <v>300.37</v>
      </c>
      <c r="AI226" s="95" t="s">
        <v>94</v>
      </c>
      <c r="AJ226" s="95" t="s">
        <v>94</v>
      </c>
      <c r="AK226" s="95" t="s">
        <v>94</v>
      </c>
      <c r="AL226" s="95" t="s">
        <v>94</v>
      </c>
      <c r="AM226" s="95" t="s">
        <v>94</v>
      </c>
      <c r="AN226" s="97" t="s">
        <v>94</v>
      </c>
      <c r="AO226" s="94">
        <v>261437.516</v>
      </c>
      <c r="AP226" s="94">
        <v>47174.7</v>
      </c>
      <c r="AQ226" s="94">
        <v>78.96439701645329</v>
      </c>
      <c r="AR226" s="94">
        <v>21.03560298354671</v>
      </c>
      <c r="AS226" s="94">
        <v>59.067679397630336</v>
      </c>
      <c r="AT226" s="95" t="s">
        <v>94</v>
      </c>
      <c r="AU226" s="97" t="s">
        <v>94</v>
      </c>
      <c r="AV226" s="94">
        <f t="shared" si="10"/>
        <v>11.480651525972307</v>
      </c>
      <c r="AW226" s="97" t="s">
        <v>94</v>
      </c>
      <c r="AX226" s="98">
        <v>85.5</v>
      </c>
      <c r="AZ226" s="70"/>
      <c r="BA226" s="68">
        <f t="shared" si="13"/>
        <v>8907.9307899999985</v>
      </c>
      <c r="BB226" s="123">
        <f t="shared" si="12"/>
        <v>0</v>
      </c>
    </row>
    <row r="227" spans="1:54" x14ac:dyDescent="0.3">
      <c r="A227" s="89">
        <v>2009</v>
      </c>
      <c r="B227" s="90" t="s">
        <v>24</v>
      </c>
      <c r="C227" s="91">
        <v>974.51756</v>
      </c>
      <c r="D227" s="91">
        <v>1339.7221200000001</v>
      </c>
      <c r="E227" s="92">
        <v>0</v>
      </c>
      <c r="F227" s="92" t="s">
        <v>94</v>
      </c>
      <c r="G227" s="92" t="s">
        <v>94</v>
      </c>
      <c r="H227" s="91">
        <v>2314.2396800000001</v>
      </c>
      <c r="I227" s="91">
        <v>764.51930000000004</v>
      </c>
      <c r="J227" s="91">
        <v>3078.7589800000001</v>
      </c>
      <c r="K227" s="93">
        <v>2322.5963817816505</v>
      </c>
      <c r="L227" s="94">
        <v>978.03653545456564</v>
      </c>
      <c r="M227" s="94">
        <v>1344.5598463270849</v>
      </c>
      <c r="N227" s="94">
        <v>767.27997334409201</v>
      </c>
      <c r="O227" s="94">
        <v>3089.876355125743</v>
      </c>
      <c r="P227" s="94">
        <v>35.462887195545079</v>
      </c>
      <c r="Q227" s="94">
        <v>4955.8027499999998</v>
      </c>
      <c r="R227" s="94">
        <v>575.35782999999992</v>
      </c>
      <c r="S227" s="94">
        <v>71.716999999999999</v>
      </c>
      <c r="T227" s="95" t="s">
        <v>94</v>
      </c>
      <c r="U227" s="95" t="s">
        <v>94</v>
      </c>
      <c r="V227" s="96">
        <v>5602.8775799999994</v>
      </c>
      <c r="W227" s="94">
        <v>3328.9055367509577</v>
      </c>
      <c r="X227" s="94">
        <v>3572.7024503831649</v>
      </c>
      <c r="Y227" s="94">
        <v>2390.0545424334318</v>
      </c>
      <c r="Z227" s="94">
        <v>14544.108700060839</v>
      </c>
      <c r="AA227" s="94">
        <v>8681.636559999999</v>
      </c>
      <c r="AB227" s="94">
        <v>3240.0198992275054</v>
      </c>
      <c r="AC227" s="95" t="s">
        <v>94</v>
      </c>
      <c r="AD227" s="94">
        <v>16.789118834111072</v>
      </c>
      <c r="AE227" s="94">
        <v>2.4519277312369776</v>
      </c>
      <c r="AF227" s="95" t="s">
        <v>94</v>
      </c>
      <c r="AG227" s="97" t="s">
        <v>94</v>
      </c>
      <c r="AH227" s="95">
        <v>592.33000000000004</v>
      </c>
      <c r="AI227" s="95" t="s">
        <v>94</v>
      </c>
      <c r="AJ227" s="95" t="s">
        <v>94</v>
      </c>
      <c r="AK227" s="95" t="s">
        <v>94</v>
      </c>
      <c r="AL227" s="95" t="s">
        <v>94</v>
      </c>
      <c r="AM227" s="95" t="s">
        <v>94</v>
      </c>
      <c r="AN227" s="97" t="s">
        <v>94</v>
      </c>
      <c r="AO227" s="94">
        <v>354073.91700000002</v>
      </c>
      <c r="AP227" s="94">
        <v>51709.9</v>
      </c>
      <c r="AQ227" s="94">
        <v>75.167939258434586</v>
      </c>
      <c r="AR227" s="94">
        <v>24.832060741565424</v>
      </c>
      <c r="AS227" s="94">
        <v>64.537112804454921</v>
      </c>
      <c r="AT227" s="95" t="s">
        <v>94</v>
      </c>
      <c r="AU227" s="97" t="s">
        <v>94</v>
      </c>
      <c r="AV227" s="94">
        <f t="shared" si="10"/>
        <v>9.1321510278375317</v>
      </c>
      <c r="AW227" s="97" t="s">
        <v>94</v>
      </c>
      <c r="AX227" s="98">
        <v>31.746929999999999</v>
      </c>
      <c r="AZ227" s="70"/>
      <c r="BA227" s="68">
        <f t="shared" si="13"/>
        <v>8681.636559999999</v>
      </c>
      <c r="BB227" s="123">
        <f t="shared" si="12"/>
        <v>0</v>
      </c>
    </row>
    <row r="228" spans="1:54" x14ac:dyDescent="0.3">
      <c r="A228" s="89">
        <v>2009</v>
      </c>
      <c r="B228" s="90" t="s">
        <v>25</v>
      </c>
      <c r="C228" s="91">
        <v>2650.7379000000001</v>
      </c>
      <c r="D228" s="91">
        <v>1180.7567099999999</v>
      </c>
      <c r="E228" s="92">
        <v>0</v>
      </c>
      <c r="F228" s="92" t="s">
        <v>94</v>
      </c>
      <c r="G228" s="92" t="s">
        <v>94</v>
      </c>
      <c r="H228" s="91">
        <v>3831.4946099999997</v>
      </c>
      <c r="I228" s="91">
        <v>1850.8673100000001</v>
      </c>
      <c r="J228" s="91">
        <v>5682.3619199999994</v>
      </c>
      <c r="K228" s="93">
        <v>2565.0499387105174</v>
      </c>
      <c r="L228" s="94">
        <v>1774.5751410394507</v>
      </c>
      <c r="M228" s="94">
        <v>790.47479767106654</v>
      </c>
      <c r="N228" s="94">
        <v>1239.0901106022436</v>
      </c>
      <c r="O228" s="94">
        <v>3804.1400493127612</v>
      </c>
      <c r="P228" s="94">
        <v>63.69710051027824</v>
      </c>
      <c r="Q228" s="94">
        <v>1586.19271</v>
      </c>
      <c r="R228" s="94">
        <v>308.5478</v>
      </c>
      <c r="S228" s="94">
        <v>1343.809</v>
      </c>
      <c r="T228" s="95" t="s">
        <v>94</v>
      </c>
      <c r="U228" s="95" t="s">
        <v>94</v>
      </c>
      <c r="V228" s="96">
        <v>3238.5495099999998</v>
      </c>
      <c r="W228" s="94">
        <v>4400.5857982215839</v>
      </c>
      <c r="X228" s="94">
        <v>2318.9646773653562</v>
      </c>
      <c r="Y228" s="94">
        <v>1877.9537431527692</v>
      </c>
      <c r="Z228" s="94">
        <v>11896.958053720982</v>
      </c>
      <c r="AA228" s="94">
        <v>8920.9114300000001</v>
      </c>
      <c r="AB228" s="94">
        <v>4001.0061726706276</v>
      </c>
      <c r="AC228" s="95" t="s">
        <v>94</v>
      </c>
      <c r="AD228" s="94">
        <v>10.868834887344828</v>
      </c>
      <c r="AE228" s="94">
        <v>2.3523422484008001</v>
      </c>
      <c r="AF228" s="95" t="s">
        <v>94</v>
      </c>
      <c r="AG228" s="97" t="s">
        <v>94</v>
      </c>
      <c r="AH228" s="95">
        <v>162.87</v>
      </c>
      <c r="AI228" s="95" t="s">
        <v>94</v>
      </c>
      <c r="AJ228" s="95" t="s">
        <v>94</v>
      </c>
      <c r="AK228" s="95" t="s">
        <v>94</v>
      </c>
      <c r="AL228" s="95" t="s">
        <v>94</v>
      </c>
      <c r="AM228" s="95" t="s">
        <v>94</v>
      </c>
      <c r="AN228" s="97" t="s">
        <v>94</v>
      </c>
      <c r="AO228" s="94">
        <v>379235.26799999998</v>
      </c>
      <c r="AP228" s="94">
        <v>82077.899999999994</v>
      </c>
      <c r="AQ228" s="94">
        <v>67.427852430772305</v>
      </c>
      <c r="AR228" s="94">
        <v>32.572147569227702</v>
      </c>
      <c r="AS228" s="94">
        <v>36.30289948972176</v>
      </c>
      <c r="AT228" s="95" t="s">
        <v>94</v>
      </c>
      <c r="AU228" s="97" t="s">
        <v>94</v>
      </c>
      <c r="AV228" s="94">
        <f t="shared" si="10"/>
        <v>0.6315727735385579</v>
      </c>
      <c r="AW228" s="97" t="s">
        <v>94</v>
      </c>
      <c r="AX228" s="98">
        <v>15.492959999999998</v>
      </c>
      <c r="AZ228" s="70"/>
      <c r="BA228" s="68">
        <f t="shared" si="13"/>
        <v>8920.9114300000001</v>
      </c>
      <c r="BB228" s="123">
        <f t="shared" si="12"/>
        <v>0</v>
      </c>
    </row>
    <row r="229" spans="1:54" x14ac:dyDescent="0.3">
      <c r="A229" s="89">
        <v>2009</v>
      </c>
      <c r="B229" s="90" t="s">
        <v>26</v>
      </c>
      <c r="C229" s="91">
        <v>1565.2555300000001</v>
      </c>
      <c r="D229" s="91">
        <v>1706.7449999999999</v>
      </c>
      <c r="E229" s="91">
        <v>172.53398000000001</v>
      </c>
      <c r="F229" s="92" t="s">
        <v>94</v>
      </c>
      <c r="G229" s="92" t="s">
        <v>94</v>
      </c>
      <c r="H229" s="91">
        <v>3444.5345100000004</v>
      </c>
      <c r="I229" s="91">
        <v>647.28599999999994</v>
      </c>
      <c r="J229" s="91">
        <v>4091.8205100000005</v>
      </c>
      <c r="K229" s="93">
        <v>2516.7994479098247</v>
      </c>
      <c r="L229" s="94">
        <v>1143.6768138931491</v>
      </c>
      <c r="M229" s="94">
        <v>1247.0581616332399</v>
      </c>
      <c r="N229" s="94">
        <v>472.94896965330696</v>
      </c>
      <c r="O229" s="94">
        <v>2989.7484175631312</v>
      </c>
      <c r="P229" s="94">
        <v>37.91839266824207</v>
      </c>
      <c r="Q229" s="94">
        <v>4367.99431</v>
      </c>
      <c r="R229" s="94">
        <v>872.56948999999997</v>
      </c>
      <c r="S229" s="94">
        <v>1458.739</v>
      </c>
      <c r="T229" s="95" t="s">
        <v>94</v>
      </c>
      <c r="U229" s="95" t="s">
        <v>94</v>
      </c>
      <c r="V229" s="96">
        <v>6699.3027999999995</v>
      </c>
      <c r="W229" s="94">
        <v>3486.3494174848729</v>
      </c>
      <c r="X229" s="94">
        <v>2443.3693648741701</v>
      </c>
      <c r="Y229" s="94">
        <v>2342.1288994347128</v>
      </c>
      <c r="Z229" s="94">
        <v>14610.035555110422</v>
      </c>
      <c r="AA229" s="94">
        <v>10791.123309999999</v>
      </c>
      <c r="AB229" s="94">
        <v>3279.7793050752571</v>
      </c>
      <c r="AC229" s="95" t="s">
        <v>94</v>
      </c>
      <c r="AD229" s="94">
        <v>11.034071496203406</v>
      </c>
      <c r="AE229" s="94">
        <v>2.7819988601746481</v>
      </c>
      <c r="AF229" s="95" t="s">
        <v>94</v>
      </c>
      <c r="AG229" s="97" t="s">
        <v>94</v>
      </c>
      <c r="AH229" s="95">
        <v>826.45</v>
      </c>
      <c r="AI229" s="95" t="s">
        <v>94</v>
      </c>
      <c r="AJ229" s="95" t="s">
        <v>94</v>
      </c>
      <c r="AK229" s="95" t="s">
        <v>94</v>
      </c>
      <c r="AL229" s="95" t="s">
        <v>94</v>
      </c>
      <c r="AM229" s="95" t="s">
        <v>94</v>
      </c>
      <c r="AN229" s="97" t="s">
        <v>94</v>
      </c>
      <c r="AO229" s="94">
        <v>387891.00400000002</v>
      </c>
      <c r="AP229" s="94">
        <v>97798.2</v>
      </c>
      <c r="AQ229" s="94">
        <v>84.180977674409291</v>
      </c>
      <c r="AR229" s="94">
        <v>15.819022325590716</v>
      </c>
      <c r="AS229" s="94">
        <v>62.081607331757937</v>
      </c>
      <c r="AT229" s="95" t="s">
        <v>94</v>
      </c>
      <c r="AU229" s="97" t="s">
        <v>94</v>
      </c>
      <c r="AV229" s="94">
        <f t="shared" ref="AV229:AV292" si="14">((AA229/AA196)-1)*100</f>
        <v>10.430393092442625</v>
      </c>
      <c r="AW229" s="97" t="s">
        <v>94</v>
      </c>
      <c r="AX229" s="98">
        <v>497.233</v>
      </c>
      <c r="AZ229" s="70"/>
      <c r="BA229" s="68">
        <f t="shared" si="13"/>
        <v>10791.123309999999</v>
      </c>
      <c r="BB229" s="123">
        <f t="shared" si="12"/>
        <v>0</v>
      </c>
    </row>
    <row r="230" spans="1:54" x14ac:dyDescent="0.3">
      <c r="A230" s="89">
        <v>2009</v>
      </c>
      <c r="B230" s="90" t="s">
        <v>27</v>
      </c>
      <c r="C230" s="91">
        <v>1157.4152199999999</v>
      </c>
      <c r="D230" s="91">
        <v>686.17694999999992</v>
      </c>
      <c r="E230" s="92">
        <v>0</v>
      </c>
      <c r="F230" s="92" t="s">
        <v>94</v>
      </c>
      <c r="G230" s="92" t="s">
        <v>94</v>
      </c>
      <c r="H230" s="91">
        <v>1843.5921699999999</v>
      </c>
      <c r="I230" s="91">
        <v>106.67501</v>
      </c>
      <c r="J230" s="91">
        <v>1950.2671799999998</v>
      </c>
      <c r="K230" s="93">
        <v>2301.0386545182223</v>
      </c>
      <c r="L230" s="94">
        <v>1444.6021218172739</v>
      </c>
      <c r="M230" s="94">
        <v>856.43653270094853</v>
      </c>
      <c r="N230" s="94">
        <v>133.14404643035445</v>
      </c>
      <c r="O230" s="94">
        <v>2434.182675986021</v>
      </c>
      <c r="P230" s="94">
        <v>60.421547064864669</v>
      </c>
      <c r="Q230" s="94">
        <v>1053.7990600000001</v>
      </c>
      <c r="R230" s="94">
        <v>223.70146</v>
      </c>
      <c r="S230" s="95">
        <v>0</v>
      </c>
      <c r="T230" s="95" t="s">
        <v>94</v>
      </c>
      <c r="U230" s="95" t="s">
        <v>94</v>
      </c>
      <c r="V230" s="96">
        <v>1277.5005200000001</v>
      </c>
      <c r="W230" s="94">
        <v>3474.8114218568949</v>
      </c>
      <c r="X230" s="94">
        <v>3570.3363667780209</v>
      </c>
      <c r="Y230" s="94">
        <v>1971.8413722586558</v>
      </c>
      <c r="Z230" s="94">
        <v>0</v>
      </c>
      <c r="AA230" s="94">
        <v>3227.7676999999999</v>
      </c>
      <c r="AB230" s="94">
        <v>2761.4995474168541</v>
      </c>
      <c r="AC230" s="95" t="s">
        <v>94</v>
      </c>
      <c r="AD230" s="94">
        <v>23.968334719458227</v>
      </c>
      <c r="AE230" s="94">
        <v>4.6619391567377884</v>
      </c>
      <c r="AF230" s="95" t="s">
        <v>94</v>
      </c>
      <c r="AG230" s="97" t="s">
        <v>94</v>
      </c>
      <c r="AH230" s="95">
        <v>20.71</v>
      </c>
      <c r="AI230" s="95" t="s">
        <v>94</v>
      </c>
      <c r="AJ230" s="95" t="s">
        <v>94</v>
      </c>
      <c r="AK230" s="95" t="s">
        <v>94</v>
      </c>
      <c r="AL230" s="95" t="s">
        <v>94</v>
      </c>
      <c r="AM230" s="95" t="s">
        <v>94</v>
      </c>
      <c r="AN230" s="97" t="s">
        <v>94</v>
      </c>
      <c r="AO230" s="94">
        <v>69236.59</v>
      </c>
      <c r="AP230" s="94">
        <v>13466.8</v>
      </c>
      <c r="AQ230" s="94">
        <v>94.530236108470021</v>
      </c>
      <c r="AR230" s="94">
        <v>5.4697638915299809</v>
      </c>
      <c r="AS230" s="94">
        <v>39.578452935135324</v>
      </c>
      <c r="AT230" s="95" t="s">
        <v>94</v>
      </c>
      <c r="AU230" s="97" t="s">
        <v>94</v>
      </c>
      <c r="AV230" s="94">
        <f t="shared" si="14"/>
        <v>11.642357837419315</v>
      </c>
      <c r="AW230" s="97" t="s">
        <v>94</v>
      </c>
      <c r="AX230" s="98">
        <v>28.716999999999999</v>
      </c>
      <c r="AZ230" s="70"/>
      <c r="BA230" s="68">
        <f t="shared" si="13"/>
        <v>3227.7677000000003</v>
      </c>
      <c r="BB230" s="123">
        <f t="shared" si="12"/>
        <v>0</v>
      </c>
    </row>
    <row r="231" spans="1:54" x14ac:dyDescent="0.3">
      <c r="A231" s="89">
        <v>2009</v>
      </c>
      <c r="B231" s="90" t="s">
        <v>28</v>
      </c>
      <c r="C231" s="91">
        <v>5716.8922199999997</v>
      </c>
      <c r="D231" s="91">
        <v>3134.64176</v>
      </c>
      <c r="E231" s="91">
        <v>773.86268999999993</v>
      </c>
      <c r="F231" s="92" t="s">
        <v>94</v>
      </c>
      <c r="G231" s="92" t="s">
        <v>94</v>
      </c>
      <c r="H231" s="91">
        <v>9625.3966700000001</v>
      </c>
      <c r="I231" s="91">
        <v>1429.6877299999999</v>
      </c>
      <c r="J231" s="91">
        <v>11055.0844</v>
      </c>
      <c r="K231" s="93">
        <v>1801.2178668957658</v>
      </c>
      <c r="L231" s="94">
        <v>1069.8123685516016</v>
      </c>
      <c r="M231" s="94">
        <v>586.59117520084385</v>
      </c>
      <c r="N231" s="94">
        <v>267.54004761007423</v>
      </c>
      <c r="O231" s="94">
        <v>2068.7579145058403</v>
      </c>
      <c r="P231" s="94">
        <v>49.787779285697717</v>
      </c>
      <c r="Q231" s="94">
        <v>7363.6524300000001</v>
      </c>
      <c r="R231" s="94">
        <v>1395.9106999999999</v>
      </c>
      <c r="S231" s="94">
        <v>2389.7660000000001</v>
      </c>
      <c r="T231" s="95" t="s">
        <v>94</v>
      </c>
      <c r="U231" s="95" t="s">
        <v>94</v>
      </c>
      <c r="V231" s="96">
        <v>11149.32913</v>
      </c>
      <c r="W231" s="94">
        <v>4842.363602170899</v>
      </c>
      <c r="X231" s="94">
        <v>2861.9670889342669</v>
      </c>
      <c r="Y231" s="94">
        <v>2933.1154368226194</v>
      </c>
      <c r="Z231" s="94">
        <v>10567.639515344476</v>
      </c>
      <c r="AA231" s="94">
        <v>22204.413529999998</v>
      </c>
      <c r="AB231" s="94">
        <v>2903.9486937640158</v>
      </c>
      <c r="AC231" s="95" t="s">
        <v>94</v>
      </c>
      <c r="AD231" s="94">
        <v>11.66158990979295</v>
      </c>
      <c r="AE231" s="94">
        <v>3.840971207566731</v>
      </c>
      <c r="AF231" s="95" t="s">
        <v>94</v>
      </c>
      <c r="AG231" s="97" t="s">
        <v>94</v>
      </c>
      <c r="AH231" s="95">
        <v>330.5</v>
      </c>
      <c r="AI231" s="95" t="s">
        <v>94</v>
      </c>
      <c r="AJ231" s="95" t="s">
        <v>94</v>
      </c>
      <c r="AK231" s="95" t="s">
        <v>94</v>
      </c>
      <c r="AL231" s="95" t="s">
        <v>94</v>
      </c>
      <c r="AM231" s="95" t="s">
        <v>94</v>
      </c>
      <c r="AN231" s="97" t="s">
        <v>94</v>
      </c>
      <c r="AO231" s="94">
        <v>578093.72499999998</v>
      </c>
      <c r="AP231" s="94">
        <v>190406.39999999999</v>
      </c>
      <c r="AQ231" s="94">
        <v>87.067600044735983</v>
      </c>
      <c r="AR231" s="94">
        <v>12.932399955264023</v>
      </c>
      <c r="AS231" s="94">
        <v>50.212220714302291</v>
      </c>
      <c r="AT231" s="95" t="s">
        <v>94</v>
      </c>
      <c r="AU231" s="97" t="s">
        <v>94</v>
      </c>
      <c r="AV231" s="94">
        <f t="shared" si="14"/>
        <v>6.9686265931438784</v>
      </c>
      <c r="AW231" s="97" t="s">
        <v>94</v>
      </c>
      <c r="AX231" s="98">
        <v>237.25020000000001</v>
      </c>
      <c r="AZ231" s="70"/>
      <c r="BA231" s="68">
        <f t="shared" si="13"/>
        <v>22204.413529999998</v>
      </c>
      <c r="BB231" s="123">
        <f t="shared" si="12"/>
        <v>0</v>
      </c>
    </row>
    <row r="232" spans="1:54" x14ac:dyDescent="0.3">
      <c r="A232" s="89">
        <v>2009</v>
      </c>
      <c r="B232" s="90" t="s">
        <v>29</v>
      </c>
      <c r="C232" s="91">
        <v>1213.9125200000001</v>
      </c>
      <c r="D232" s="91">
        <v>1141.54144</v>
      </c>
      <c r="E232" s="91">
        <v>272.06786999999997</v>
      </c>
      <c r="F232" s="92" t="s">
        <v>94</v>
      </c>
      <c r="G232" s="92" t="s">
        <v>94</v>
      </c>
      <c r="H232" s="91">
        <v>2627.5218299999997</v>
      </c>
      <c r="I232" s="91">
        <v>201.85715999999996</v>
      </c>
      <c r="J232" s="91">
        <v>2829.3789899999997</v>
      </c>
      <c r="K232" s="93">
        <v>2715.998186937682</v>
      </c>
      <c r="L232" s="94">
        <v>1254.7885105186558</v>
      </c>
      <c r="M232" s="94">
        <v>1179.9804842550939</v>
      </c>
      <c r="N232" s="94">
        <v>208.65428188674252</v>
      </c>
      <c r="O232" s="94">
        <v>2924.6524688244244</v>
      </c>
      <c r="P232" s="94">
        <v>40.778687165140077</v>
      </c>
      <c r="Q232" s="94">
        <v>3414.4884999999999</v>
      </c>
      <c r="R232" s="94">
        <v>569.18035999999995</v>
      </c>
      <c r="S232" s="94">
        <v>125.32899999999999</v>
      </c>
      <c r="T232" s="95" t="s">
        <v>94</v>
      </c>
      <c r="U232" s="95" t="s">
        <v>94</v>
      </c>
      <c r="V232" s="96">
        <v>4108.9978599999995</v>
      </c>
      <c r="W232" s="94">
        <v>4165.6295943349842</v>
      </c>
      <c r="X232" s="94">
        <v>3893.2846457321384</v>
      </c>
      <c r="Y232" s="94">
        <v>3580.5613849676656</v>
      </c>
      <c r="Z232" s="94">
        <v>25910.48170353525</v>
      </c>
      <c r="AA232" s="94">
        <v>6938.3768499999987</v>
      </c>
      <c r="AB232" s="94">
        <v>3551.1689354595514</v>
      </c>
      <c r="AC232" s="95" t="s">
        <v>94</v>
      </c>
      <c r="AD232" s="94">
        <v>18.59476665344539</v>
      </c>
      <c r="AE232" s="94">
        <v>4.2146218478308928</v>
      </c>
      <c r="AF232" s="95" t="s">
        <v>94</v>
      </c>
      <c r="AG232" s="97" t="s">
        <v>94</v>
      </c>
      <c r="AH232" s="95">
        <v>316.43</v>
      </c>
      <c r="AI232" s="95" t="s">
        <v>94</v>
      </c>
      <c r="AJ232" s="95" t="s">
        <v>94</v>
      </c>
      <c r="AK232" s="95" t="s">
        <v>94</v>
      </c>
      <c r="AL232" s="95" t="s">
        <v>94</v>
      </c>
      <c r="AM232" s="95" t="s">
        <v>94</v>
      </c>
      <c r="AN232" s="97" t="s">
        <v>94</v>
      </c>
      <c r="AO232" s="94">
        <v>164626.32</v>
      </c>
      <c r="AP232" s="94">
        <v>37313.599999999999</v>
      </c>
      <c r="AQ232" s="94">
        <v>92.865672618852656</v>
      </c>
      <c r="AR232" s="94">
        <v>7.1343273811473376</v>
      </c>
      <c r="AS232" s="94">
        <v>59.22131283485993</v>
      </c>
      <c r="AT232" s="95" t="s">
        <v>94</v>
      </c>
      <c r="AU232" s="97" t="s">
        <v>94</v>
      </c>
      <c r="AV232" s="94">
        <f t="shared" si="14"/>
        <v>9.2775650309440572</v>
      </c>
      <c r="AW232" s="97" t="s">
        <v>94</v>
      </c>
      <c r="AX232" s="98">
        <v>28.640849999999997</v>
      </c>
      <c r="AZ232" s="70"/>
      <c r="BA232" s="68">
        <f t="shared" si="13"/>
        <v>6938.3768499999996</v>
      </c>
      <c r="BB232" s="123">
        <f t="shared" si="12"/>
        <v>0</v>
      </c>
    </row>
    <row r="233" spans="1:54" ht="15" thickBot="1" x14ac:dyDescent="0.35">
      <c r="A233" s="103">
        <v>2009</v>
      </c>
      <c r="B233" s="104" t="s">
        <v>30</v>
      </c>
      <c r="C233" s="106">
        <v>947.26122999999995</v>
      </c>
      <c r="D233" s="106">
        <v>1010.6651400000001</v>
      </c>
      <c r="E233" s="106">
        <v>305.81902000000002</v>
      </c>
      <c r="F233" s="107" t="s">
        <v>94</v>
      </c>
      <c r="G233" s="107" t="s">
        <v>94</v>
      </c>
      <c r="H233" s="106">
        <v>2263.74539</v>
      </c>
      <c r="I233" s="106">
        <v>155.44938999999999</v>
      </c>
      <c r="J233" s="106">
        <v>2419.1947799999998</v>
      </c>
      <c r="K233" s="108">
        <v>2402.8129978781963</v>
      </c>
      <c r="L233" s="109">
        <v>1005.4538844715606</v>
      </c>
      <c r="M233" s="109">
        <v>1072.752857111014</v>
      </c>
      <c r="N233" s="109">
        <v>164.99903940355981</v>
      </c>
      <c r="O233" s="109">
        <v>2567.8120372817561</v>
      </c>
      <c r="P233" s="109">
        <v>58.935779769846519</v>
      </c>
      <c r="Q233" s="109">
        <v>1349.6634299999998</v>
      </c>
      <c r="R233" s="109">
        <v>335.93991</v>
      </c>
      <c r="S233" s="111">
        <v>0</v>
      </c>
      <c r="T233" s="111" t="s">
        <v>94</v>
      </c>
      <c r="U233" s="111" t="s">
        <v>94</v>
      </c>
      <c r="V233" s="110">
        <v>1685.6033399999999</v>
      </c>
      <c r="W233" s="109">
        <v>3053.3747912311651</v>
      </c>
      <c r="X233" s="109">
        <v>2003.6630601634804</v>
      </c>
      <c r="Y233" s="109">
        <v>2219.1535981820825</v>
      </c>
      <c r="Z233" s="109">
        <v>0</v>
      </c>
      <c r="AA233" s="109">
        <v>4104.7981199999995</v>
      </c>
      <c r="AB233" s="109">
        <v>2747.2114064741004</v>
      </c>
      <c r="AC233" s="111" t="s">
        <v>94</v>
      </c>
      <c r="AD233" s="109">
        <v>18.377416469303057</v>
      </c>
      <c r="AE233" s="109">
        <v>3.6849711943170549</v>
      </c>
      <c r="AF233" s="111" t="s">
        <v>94</v>
      </c>
      <c r="AG233" s="112" t="s">
        <v>94</v>
      </c>
      <c r="AH233" s="95">
        <v>29.27</v>
      </c>
      <c r="AI233" s="111" t="s">
        <v>94</v>
      </c>
      <c r="AJ233" s="111" t="s">
        <v>94</v>
      </c>
      <c r="AK233" s="111" t="s">
        <v>94</v>
      </c>
      <c r="AL233" s="111" t="s">
        <v>94</v>
      </c>
      <c r="AM233" s="111" t="s">
        <v>94</v>
      </c>
      <c r="AN233" s="112" t="s">
        <v>94</v>
      </c>
      <c r="AO233" s="109">
        <v>111392.95</v>
      </c>
      <c r="AP233" s="109">
        <v>22336.1</v>
      </c>
      <c r="AQ233" s="109">
        <v>93.574333439988663</v>
      </c>
      <c r="AR233" s="109">
        <v>6.4256665600113436</v>
      </c>
      <c r="AS233" s="109">
        <v>41.064220230153495</v>
      </c>
      <c r="AT233" s="111" t="s">
        <v>94</v>
      </c>
      <c r="AU233" s="112" t="s">
        <v>94</v>
      </c>
      <c r="AV233" s="109">
        <f t="shared" si="14"/>
        <v>6.9898563206475917</v>
      </c>
      <c r="AW233" s="112" t="s">
        <v>94</v>
      </c>
      <c r="AX233" s="98">
        <v>28.617529999999999</v>
      </c>
      <c r="AZ233" s="70"/>
      <c r="BA233" s="68">
        <f t="shared" si="13"/>
        <v>4104.7981199999995</v>
      </c>
      <c r="BB233" s="123">
        <f t="shared" si="12"/>
        <v>0</v>
      </c>
    </row>
    <row r="234" spans="1:54" x14ac:dyDescent="0.3">
      <c r="A234" s="80">
        <v>2010</v>
      </c>
      <c r="B234" s="81" t="s">
        <v>205</v>
      </c>
      <c r="C234" s="82">
        <v>86765.574209999992</v>
      </c>
      <c r="D234" s="82">
        <v>51890.067270000014</v>
      </c>
      <c r="E234" s="82">
        <v>7971.6859700000005</v>
      </c>
      <c r="F234" s="83">
        <v>5099.7575669999987</v>
      </c>
      <c r="G234" s="83">
        <v>1480.923131</v>
      </c>
      <c r="H234" s="82">
        <v>153208.00814799996</v>
      </c>
      <c r="I234" s="82">
        <v>33711.262569999999</v>
      </c>
      <c r="J234" s="82">
        <v>186919.27071799996</v>
      </c>
      <c r="K234" s="84">
        <v>2425.3514141006804</v>
      </c>
      <c r="L234" s="85">
        <v>1373.5379150153792</v>
      </c>
      <c r="M234" s="85">
        <v>821.44301420216004</v>
      </c>
      <c r="N234" s="85">
        <v>533.66439079702604</v>
      </c>
      <c r="O234" s="85">
        <v>2959.0158048977069</v>
      </c>
      <c r="P234" s="85">
        <v>45.294445711004172</v>
      </c>
      <c r="Q234" s="85">
        <v>173928.59439999994</v>
      </c>
      <c r="R234" s="85">
        <v>39511.119399999996</v>
      </c>
      <c r="S234" s="85">
        <v>10626.031379999999</v>
      </c>
      <c r="T234" s="86" t="s">
        <v>94</v>
      </c>
      <c r="U234" s="86">
        <v>1690.9044799999999</v>
      </c>
      <c r="V234" s="87">
        <v>225756.64965999994</v>
      </c>
      <c r="W234" s="85">
        <v>4419.1360132024811</v>
      </c>
      <c r="X234" s="85">
        <v>3324.9533254447324</v>
      </c>
      <c r="Y234" s="85">
        <v>3296.3695493495757</v>
      </c>
      <c r="Z234" s="85">
        <v>14310.074095421758</v>
      </c>
      <c r="AA234" s="85">
        <v>412675.92037799989</v>
      </c>
      <c r="AB234" s="85">
        <v>3611.8673895222446</v>
      </c>
      <c r="AC234" s="85">
        <v>52.046335488926857</v>
      </c>
      <c r="AD234" s="85">
        <v>15.627962665811109</v>
      </c>
      <c r="AE234" s="85">
        <v>3.0874178926609304</v>
      </c>
      <c r="AF234" s="86">
        <v>328237.897</v>
      </c>
      <c r="AG234" s="86">
        <v>13853.647000000001</v>
      </c>
      <c r="AH234" s="86">
        <v>32740.05789</v>
      </c>
      <c r="AI234" s="86">
        <v>380225.09081000002</v>
      </c>
      <c r="AJ234" s="86">
        <v>3327.85</v>
      </c>
      <c r="AK234" s="86">
        <v>2.8446383484894104</v>
      </c>
      <c r="AL234" s="86">
        <v>792901.01118799997</v>
      </c>
      <c r="AM234" s="86">
        <v>6939.7150740773168</v>
      </c>
      <c r="AN234" s="86">
        <v>5.9320562411503417</v>
      </c>
      <c r="AO234" s="85">
        <v>13366377.171</v>
      </c>
      <c r="AP234" s="85">
        <v>2640625.2000000002</v>
      </c>
      <c r="AQ234" s="85">
        <v>81.964800932238148</v>
      </c>
      <c r="AR234" s="85">
        <v>18.035199067761862</v>
      </c>
      <c r="AS234" s="85">
        <v>54.705554288995828</v>
      </c>
      <c r="AT234" s="86">
        <f>AI234/AL234*100</f>
        <v>47.953664511073143</v>
      </c>
      <c r="AU234" s="86">
        <f>((AF234+AX234)/AL234)*100</f>
        <v>42.07730614666427</v>
      </c>
      <c r="AV234" s="85">
        <f t="shared" si="14"/>
        <v>10.095644197899389</v>
      </c>
      <c r="AW234" s="85">
        <f>((AI234/AI201)-1)*100</f>
        <v>7.2545133086650004</v>
      </c>
      <c r="AX234" s="88">
        <v>5393.488917571427</v>
      </c>
      <c r="AZ234" s="70"/>
      <c r="BA234" s="68">
        <f>C234+D234+F234+I234+Q234+R234+S234+U234+E234+G234</f>
        <v>412675.92037799995</v>
      </c>
      <c r="BB234" s="123">
        <f t="shared" si="12"/>
        <v>0</v>
      </c>
    </row>
    <row r="235" spans="1:54" x14ac:dyDescent="0.3">
      <c r="A235" s="89">
        <v>2010</v>
      </c>
      <c r="B235" s="90" t="s">
        <v>0</v>
      </c>
      <c r="C235" s="91">
        <v>644.95276999999999</v>
      </c>
      <c r="D235" s="91">
        <v>900.51310000000001</v>
      </c>
      <c r="E235" s="92">
        <v>0</v>
      </c>
      <c r="F235" s="92" t="s">
        <v>94</v>
      </c>
      <c r="G235" s="92" t="s">
        <v>94</v>
      </c>
      <c r="H235" s="91">
        <v>1545.46587</v>
      </c>
      <c r="I235" s="91">
        <v>120.17694999999999</v>
      </c>
      <c r="J235" s="91">
        <v>1665.64282</v>
      </c>
      <c r="K235" s="93">
        <v>2797.8816192045192</v>
      </c>
      <c r="L235" s="94">
        <v>1167.6100620960588</v>
      </c>
      <c r="M235" s="94">
        <v>1630.2715571084598</v>
      </c>
      <c r="N235" s="94">
        <v>217.56603363687381</v>
      </c>
      <c r="O235" s="94">
        <v>3015.4476528413925</v>
      </c>
      <c r="P235" s="94">
        <v>38.395230973879499</v>
      </c>
      <c r="Q235" s="94">
        <v>2217.1676000000002</v>
      </c>
      <c r="R235" s="94">
        <v>325.51279999999997</v>
      </c>
      <c r="S235" s="94">
        <v>129.82705999999999</v>
      </c>
      <c r="T235" s="95" t="s">
        <v>94</v>
      </c>
      <c r="U235" s="95" t="s">
        <v>94</v>
      </c>
      <c r="V235" s="96">
        <v>2672.5074600000003</v>
      </c>
      <c r="W235" s="94">
        <v>4153.6164882183721</v>
      </c>
      <c r="X235" s="94">
        <v>3060.3783429379896</v>
      </c>
      <c r="Y235" s="94">
        <v>2501.0972124043396</v>
      </c>
      <c r="Z235" s="94">
        <v>101985.12175962294</v>
      </c>
      <c r="AA235" s="94">
        <v>4338.1502799999998</v>
      </c>
      <c r="AB235" s="94">
        <v>3627.8620523554782</v>
      </c>
      <c r="AC235" s="95" t="s">
        <v>94</v>
      </c>
      <c r="AD235" s="94">
        <v>26.847813693272187</v>
      </c>
      <c r="AE235" s="94">
        <v>3.1356235843923344</v>
      </c>
      <c r="AF235" s="95" t="s">
        <v>94</v>
      </c>
      <c r="AG235" s="97" t="s">
        <v>94</v>
      </c>
      <c r="AH235" s="95">
        <v>241.14</v>
      </c>
      <c r="AI235" s="95" t="s">
        <v>94</v>
      </c>
      <c r="AJ235" s="95" t="s">
        <v>94</v>
      </c>
      <c r="AK235" s="95" t="s">
        <v>94</v>
      </c>
      <c r="AL235" s="95" t="s">
        <v>94</v>
      </c>
      <c r="AM235" s="95" t="s">
        <v>94</v>
      </c>
      <c r="AN235" s="97" t="s">
        <v>94</v>
      </c>
      <c r="AO235" s="94">
        <v>138350.48000000001</v>
      </c>
      <c r="AP235" s="94">
        <v>16158.3</v>
      </c>
      <c r="AQ235" s="94">
        <v>92.784950737517661</v>
      </c>
      <c r="AR235" s="94">
        <v>7.2150492624823359</v>
      </c>
      <c r="AS235" s="94">
        <v>61.604769026120508</v>
      </c>
      <c r="AT235" s="95" t="s">
        <v>94</v>
      </c>
      <c r="AU235" s="97" t="s">
        <v>94</v>
      </c>
      <c r="AV235" s="94">
        <f t="shared" si="14"/>
        <v>1.1446416287839822</v>
      </c>
      <c r="AW235" s="97" t="s">
        <v>94</v>
      </c>
      <c r="AX235" s="98">
        <v>23.991040000000002</v>
      </c>
      <c r="AZ235" s="70"/>
      <c r="BA235" s="68">
        <f>C235+D235+I235+Q235+R235+S235+E235</f>
        <v>4338.1502799999998</v>
      </c>
      <c r="BB235" s="123">
        <f t="shared" si="12"/>
        <v>0</v>
      </c>
    </row>
    <row r="236" spans="1:54" x14ac:dyDescent="0.3">
      <c r="A236" s="89">
        <v>2010</v>
      </c>
      <c r="B236" s="90" t="s">
        <v>1</v>
      </c>
      <c r="C236" s="91">
        <v>1396.4894299999999</v>
      </c>
      <c r="D236" s="91">
        <v>1128.16058</v>
      </c>
      <c r="E236" s="91">
        <v>58.477669999999996</v>
      </c>
      <c r="F236" s="92" t="s">
        <v>94</v>
      </c>
      <c r="G236" s="92" t="s">
        <v>94</v>
      </c>
      <c r="H236" s="91">
        <v>2583.1276800000001</v>
      </c>
      <c r="I236" s="91">
        <v>1429.3151799999998</v>
      </c>
      <c r="J236" s="91">
        <v>4012.4428600000001</v>
      </c>
      <c r="K236" s="93">
        <v>2069.4208551741372</v>
      </c>
      <c r="L236" s="94">
        <v>1118.7694564413648</v>
      </c>
      <c r="M236" s="94">
        <v>903.80318801637839</v>
      </c>
      <c r="N236" s="94">
        <v>1145.0671467037107</v>
      </c>
      <c r="O236" s="94">
        <v>3214.4880018778481</v>
      </c>
      <c r="P236" s="94">
        <v>35.94543713289886</v>
      </c>
      <c r="Q236" s="94">
        <v>6409.7094000000006</v>
      </c>
      <c r="R236" s="94">
        <v>688.32299999999998</v>
      </c>
      <c r="S236" s="94">
        <v>52.11777</v>
      </c>
      <c r="T236" s="95" t="s">
        <v>94</v>
      </c>
      <c r="U236" s="95" t="s">
        <v>94</v>
      </c>
      <c r="V236" s="96">
        <v>7150.1501700000008</v>
      </c>
      <c r="W236" s="94">
        <v>3617.3858384595419</v>
      </c>
      <c r="X236" s="94">
        <v>3481.3410668594438</v>
      </c>
      <c r="Y236" s="94">
        <v>4278.9924220289568</v>
      </c>
      <c r="Z236" s="94">
        <v>18383.693121693119</v>
      </c>
      <c r="AA236" s="94">
        <v>11162.59303</v>
      </c>
      <c r="AB236" s="94">
        <v>3461.436593522043</v>
      </c>
      <c r="AC236" s="95" t="s">
        <v>94</v>
      </c>
      <c r="AD236" s="94">
        <v>23.899391156710184</v>
      </c>
      <c r="AE236" s="94">
        <v>2.8353534525966828</v>
      </c>
      <c r="AF236" s="95" t="s">
        <v>94</v>
      </c>
      <c r="AG236" s="97" t="s">
        <v>94</v>
      </c>
      <c r="AH236" s="95">
        <v>800.15</v>
      </c>
      <c r="AI236" s="95" t="s">
        <v>94</v>
      </c>
      <c r="AJ236" s="95" t="s">
        <v>94</v>
      </c>
      <c r="AK236" s="95" t="s">
        <v>94</v>
      </c>
      <c r="AL236" s="95" t="s">
        <v>94</v>
      </c>
      <c r="AM236" s="95" t="s">
        <v>94</v>
      </c>
      <c r="AN236" s="97" t="s">
        <v>94</v>
      </c>
      <c r="AO236" s="94">
        <v>393693.17499999999</v>
      </c>
      <c r="AP236" s="94">
        <v>46706.6</v>
      </c>
      <c r="AQ236" s="94">
        <v>64.377930605596205</v>
      </c>
      <c r="AR236" s="94">
        <v>35.622069394403781</v>
      </c>
      <c r="AS236" s="94">
        <v>64.054562867101154</v>
      </c>
      <c r="AT236" s="95" t="s">
        <v>94</v>
      </c>
      <c r="AU236" s="97" t="s">
        <v>94</v>
      </c>
      <c r="AV236" s="94">
        <f t="shared" si="14"/>
        <v>6.2938812122275589</v>
      </c>
      <c r="AW236" s="97" t="s">
        <v>94</v>
      </c>
      <c r="AX236" s="98">
        <v>17.597009999999997</v>
      </c>
      <c r="AZ236" s="70"/>
      <c r="BA236" s="68">
        <f t="shared" ref="BA236:BA266" si="15">C236+D236+I236+Q236+R236+S236+E236</f>
        <v>11162.593030000002</v>
      </c>
      <c r="BB236" s="123">
        <f t="shared" si="12"/>
        <v>0</v>
      </c>
    </row>
    <row r="237" spans="1:54" x14ac:dyDescent="0.3">
      <c r="A237" s="89">
        <v>2010</v>
      </c>
      <c r="B237" s="90" t="s">
        <v>2</v>
      </c>
      <c r="C237" s="91">
        <v>327.38258000000002</v>
      </c>
      <c r="D237" s="91">
        <v>559.40581000000009</v>
      </c>
      <c r="E237" s="92">
        <v>0</v>
      </c>
      <c r="F237" s="92" t="s">
        <v>94</v>
      </c>
      <c r="G237" s="92" t="s">
        <v>94</v>
      </c>
      <c r="H237" s="91">
        <v>886.78839000000016</v>
      </c>
      <c r="I237" s="91">
        <v>169.33504000000002</v>
      </c>
      <c r="J237" s="91">
        <v>1056.1234300000001</v>
      </c>
      <c r="K237" s="93">
        <v>3424.2635883415974</v>
      </c>
      <c r="L237" s="94">
        <v>1264.1620715753054</v>
      </c>
      <c r="M237" s="94">
        <v>2160.1015167662918</v>
      </c>
      <c r="N237" s="94">
        <v>653.8739323170073</v>
      </c>
      <c r="O237" s="94">
        <v>4078.1375206586049</v>
      </c>
      <c r="P237" s="94">
        <v>32.303611498207012</v>
      </c>
      <c r="Q237" s="94">
        <v>1595.691</v>
      </c>
      <c r="R237" s="94">
        <v>617.55200000000002</v>
      </c>
      <c r="S237" s="95">
        <v>0</v>
      </c>
      <c r="T237" s="95" t="s">
        <v>94</v>
      </c>
      <c r="U237" s="95" t="s">
        <v>94</v>
      </c>
      <c r="V237" s="96">
        <v>2213.2429999999999</v>
      </c>
      <c r="W237" s="94">
        <v>5665.6265039268492</v>
      </c>
      <c r="X237" s="94">
        <v>4860.7473475467668</v>
      </c>
      <c r="Y237" s="94">
        <v>5266.2044735518093</v>
      </c>
      <c r="Z237" s="94">
        <v>0</v>
      </c>
      <c r="AA237" s="94">
        <v>3269.36643</v>
      </c>
      <c r="AB237" s="94">
        <v>5032.7677120021681</v>
      </c>
      <c r="AC237" s="95" t="s">
        <v>94</v>
      </c>
      <c r="AD237" s="94">
        <v>18.27421344169564</v>
      </c>
      <c r="AE237" s="94">
        <v>3.2437545871560092</v>
      </c>
      <c r="AF237" s="95" t="s">
        <v>94</v>
      </c>
      <c r="AG237" s="97" t="s">
        <v>94</v>
      </c>
      <c r="AH237" s="95">
        <v>69.44</v>
      </c>
      <c r="AI237" s="95" t="s">
        <v>94</v>
      </c>
      <c r="AJ237" s="95" t="s">
        <v>94</v>
      </c>
      <c r="AK237" s="95" t="s">
        <v>94</v>
      </c>
      <c r="AL237" s="95" t="s">
        <v>94</v>
      </c>
      <c r="AM237" s="95" t="s">
        <v>94</v>
      </c>
      <c r="AN237" s="97" t="s">
        <v>94</v>
      </c>
      <c r="AO237" s="94">
        <v>100789.57399999999</v>
      </c>
      <c r="AP237" s="94">
        <v>17890.599999999999</v>
      </c>
      <c r="AQ237" s="94">
        <v>83.966358932118396</v>
      </c>
      <c r="AR237" s="94">
        <v>16.033641067881621</v>
      </c>
      <c r="AS237" s="94">
        <v>67.696388501792995</v>
      </c>
      <c r="AT237" s="95" t="s">
        <v>94</v>
      </c>
      <c r="AU237" s="97" t="s">
        <v>94</v>
      </c>
      <c r="AV237" s="94">
        <f t="shared" si="14"/>
        <v>4.1891538295864894</v>
      </c>
      <c r="AW237" s="97" t="s">
        <v>94</v>
      </c>
      <c r="AX237" s="98">
        <v>26.117799999999999</v>
      </c>
      <c r="AZ237" s="70"/>
      <c r="BA237" s="68">
        <f t="shared" si="15"/>
        <v>3269.3664300000005</v>
      </c>
      <c r="BB237" s="123">
        <f t="shared" si="12"/>
        <v>0</v>
      </c>
    </row>
    <row r="238" spans="1:54" x14ac:dyDescent="0.3">
      <c r="A238" s="89">
        <v>2010</v>
      </c>
      <c r="B238" s="90" t="s">
        <v>3</v>
      </c>
      <c r="C238" s="91">
        <v>568.4069300000001</v>
      </c>
      <c r="D238" s="91">
        <v>891.79</v>
      </c>
      <c r="E238" s="91">
        <v>107.41258999999999</v>
      </c>
      <c r="F238" s="92" t="s">
        <v>94</v>
      </c>
      <c r="G238" s="92" t="s">
        <v>94</v>
      </c>
      <c r="H238" s="91">
        <v>1567.60952</v>
      </c>
      <c r="I238" s="91">
        <v>458.029</v>
      </c>
      <c r="J238" s="91">
        <v>2025.63852</v>
      </c>
      <c r="K238" s="93">
        <v>3544.2383189614247</v>
      </c>
      <c r="L238" s="94">
        <v>1285.1220896318773</v>
      </c>
      <c r="M238" s="94">
        <v>2016.2650520689672</v>
      </c>
      <c r="N238" s="94">
        <v>1035.5665185011012</v>
      </c>
      <c r="O238" s="94">
        <v>4579.8048374625259</v>
      </c>
      <c r="P238" s="94">
        <v>51.23167885826426</v>
      </c>
      <c r="Q238" s="94">
        <v>1214.1351999999999</v>
      </c>
      <c r="R238" s="94">
        <v>254.34610000000001</v>
      </c>
      <c r="S238" s="94">
        <v>459.75903999999997</v>
      </c>
      <c r="T238" s="95" t="s">
        <v>94</v>
      </c>
      <c r="U238" s="95" t="s">
        <v>94</v>
      </c>
      <c r="V238" s="96">
        <v>1928.2403399999998</v>
      </c>
      <c r="W238" s="94">
        <v>4888.427785524148</v>
      </c>
      <c r="X238" s="94">
        <v>2812.8291500827072</v>
      </c>
      <c r="Y238" s="94">
        <v>2647.3978391656433</v>
      </c>
      <c r="Z238" s="94">
        <v>16603.793427230044</v>
      </c>
      <c r="AA238" s="94">
        <v>3953.8788599999998</v>
      </c>
      <c r="AB238" s="94">
        <v>4725.2922743765148</v>
      </c>
      <c r="AC238" s="95" t="s">
        <v>94</v>
      </c>
      <c r="AD238" s="94">
        <v>3.3531602086248573</v>
      </c>
      <c r="AE238" s="94">
        <v>0.63717214415977019</v>
      </c>
      <c r="AF238" s="95" t="s">
        <v>94</v>
      </c>
      <c r="AG238" s="97" t="s">
        <v>94</v>
      </c>
      <c r="AH238" s="95">
        <v>41.1</v>
      </c>
      <c r="AI238" s="95" t="s">
        <v>94</v>
      </c>
      <c r="AJ238" s="95" t="s">
        <v>94</v>
      </c>
      <c r="AK238" s="95" t="s">
        <v>94</v>
      </c>
      <c r="AL238" s="95" t="s">
        <v>94</v>
      </c>
      <c r="AM238" s="95" t="s">
        <v>94</v>
      </c>
      <c r="AN238" s="97" t="s">
        <v>94</v>
      </c>
      <c r="AO238" s="94">
        <v>620535.42299999995</v>
      </c>
      <c r="AP238" s="94">
        <v>117915</v>
      </c>
      <c r="AQ238" s="94">
        <v>77.388413802478439</v>
      </c>
      <c r="AR238" s="94">
        <v>22.611586197521561</v>
      </c>
      <c r="AS238" s="94">
        <v>48.76832114173574</v>
      </c>
      <c r="AT238" s="95" t="s">
        <v>94</v>
      </c>
      <c r="AU238" s="97" t="s">
        <v>94</v>
      </c>
      <c r="AV238" s="94">
        <f t="shared" si="14"/>
        <v>-4.0040890558091675</v>
      </c>
      <c r="AW238" s="97" t="s">
        <v>94</v>
      </c>
      <c r="AX238" s="98">
        <v>9.0879999999999992</v>
      </c>
      <c r="AZ238" s="70"/>
      <c r="BA238" s="68">
        <f t="shared" si="15"/>
        <v>3953.8788600000003</v>
      </c>
      <c r="BB238" s="123">
        <f t="shared" si="12"/>
        <v>0</v>
      </c>
    </row>
    <row r="239" spans="1:54" x14ac:dyDescent="0.3">
      <c r="A239" s="89">
        <v>2010</v>
      </c>
      <c r="B239" s="90" t="s">
        <v>4</v>
      </c>
      <c r="C239" s="91">
        <v>874.65283999999997</v>
      </c>
      <c r="D239" s="91">
        <v>903.81600000000003</v>
      </c>
      <c r="E239" s="91">
        <v>208.37654000000001</v>
      </c>
      <c r="F239" s="92" t="s">
        <v>94</v>
      </c>
      <c r="G239" s="92" t="s">
        <v>94</v>
      </c>
      <c r="H239" s="91">
        <v>1986.84538</v>
      </c>
      <c r="I239" s="91">
        <v>331.11500000000001</v>
      </c>
      <c r="J239" s="91">
        <v>2317.96038</v>
      </c>
      <c r="K239" s="93">
        <v>2316.5967047432714</v>
      </c>
      <c r="L239" s="94">
        <v>1019.8165933467576</v>
      </c>
      <c r="M239" s="94">
        <v>1053.8198837064235</v>
      </c>
      <c r="N239" s="94">
        <v>386.0692561245346</v>
      </c>
      <c r="O239" s="94">
        <v>2702.665960867806</v>
      </c>
      <c r="P239" s="94">
        <v>24.235237399358542</v>
      </c>
      <c r="Q239" s="94">
        <v>6242.4780000000001</v>
      </c>
      <c r="R239" s="94">
        <v>960.37459999999999</v>
      </c>
      <c r="S239" s="94">
        <v>43.609029999999997</v>
      </c>
      <c r="T239" s="95" t="s">
        <v>94</v>
      </c>
      <c r="U239" s="95" t="s">
        <v>94</v>
      </c>
      <c r="V239" s="96">
        <v>7246.4616299999998</v>
      </c>
      <c r="W239" s="94">
        <v>3765.6554348571676</v>
      </c>
      <c r="X239" s="94">
        <v>3172.0601618836185</v>
      </c>
      <c r="Y239" s="94">
        <v>3226.3821838790846</v>
      </c>
      <c r="Z239" s="94">
        <v>24040.259095920617</v>
      </c>
      <c r="AA239" s="94">
        <v>9564.4220100000002</v>
      </c>
      <c r="AB239" s="94">
        <v>3437.9501497656552</v>
      </c>
      <c r="AC239" s="95" t="s">
        <v>94</v>
      </c>
      <c r="AD239" s="94">
        <v>23.900299890049478</v>
      </c>
      <c r="AE239" s="94">
        <v>2.2038601603483614</v>
      </c>
      <c r="AF239" s="95" t="s">
        <v>94</v>
      </c>
      <c r="AG239" s="97" t="s">
        <v>94</v>
      </c>
      <c r="AH239" s="95">
        <v>891.18</v>
      </c>
      <c r="AI239" s="95" t="s">
        <v>94</v>
      </c>
      <c r="AJ239" s="95" t="s">
        <v>94</v>
      </c>
      <c r="AK239" s="95" t="s">
        <v>94</v>
      </c>
      <c r="AL239" s="95" t="s">
        <v>94</v>
      </c>
      <c r="AM239" s="95" t="s">
        <v>94</v>
      </c>
      <c r="AN239" s="97" t="s">
        <v>94</v>
      </c>
      <c r="AO239" s="94">
        <v>433984.97700000001</v>
      </c>
      <c r="AP239" s="94">
        <v>40018</v>
      </c>
      <c r="AQ239" s="94">
        <v>85.715243329568906</v>
      </c>
      <c r="AR239" s="94">
        <v>14.284756670431097</v>
      </c>
      <c r="AS239" s="94">
        <v>75.764762600641461</v>
      </c>
      <c r="AT239" s="95" t="s">
        <v>94</v>
      </c>
      <c r="AU239" s="97" t="s">
        <v>94</v>
      </c>
      <c r="AV239" s="94">
        <f t="shared" si="14"/>
        <v>10.321606918100667</v>
      </c>
      <c r="AW239" s="97" t="s">
        <v>94</v>
      </c>
      <c r="AX239" s="98">
        <v>63.555999999999997</v>
      </c>
      <c r="AZ239" s="70"/>
      <c r="BA239" s="68">
        <f t="shared" si="15"/>
        <v>9564.4220099999984</v>
      </c>
      <c r="BB239" s="123">
        <f t="shared" si="12"/>
        <v>0</v>
      </c>
    </row>
    <row r="240" spans="1:54" x14ac:dyDescent="0.3">
      <c r="A240" s="89">
        <v>2010</v>
      </c>
      <c r="B240" s="90" t="s">
        <v>5</v>
      </c>
      <c r="C240" s="91">
        <v>442.65040000000005</v>
      </c>
      <c r="D240" s="91">
        <v>749.10930000000008</v>
      </c>
      <c r="E240" s="92">
        <v>0</v>
      </c>
      <c r="F240" s="92" t="s">
        <v>94</v>
      </c>
      <c r="G240" s="92" t="s">
        <v>94</v>
      </c>
      <c r="H240" s="91">
        <v>1191.7597000000001</v>
      </c>
      <c r="I240" s="91">
        <v>15.232700000000001</v>
      </c>
      <c r="J240" s="91">
        <v>1206.9924000000001</v>
      </c>
      <c r="K240" s="93">
        <v>4089.5619648954248</v>
      </c>
      <c r="L240" s="94">
        <v>1518.9691676818284</v>
      </c>
      <c r="M240" s="94">
        <v>2570.592797213596</v>
      </c>
      <c r="N240" s="94">
        <v>52.271502839593026</v>
      </c>
      <c r="O240" s="94">
        <v>4141.8334677350176</v>
      </c>
      <c r="P240" s="94">
        <v>45.249019820207678</v>
      </c>
      <c r="Q240" s="94">
        <v>1240.0977</v>
      </c>
      <c r="R240" s="94">
        <v>220.35420000000002</v>
      </c>
      <c r="S240" s="95">
        <v>0</v>
      </c>
      <c r="T240" s="95" t="s">
        <v>94</v>
      </c>
      <c r="U240" s="95" t="s">
        <v>94</v>
      </c>
      <c r="V240" s="96">
        <v>1460.4519</v>
      </c>
      <c r="W240" s="94">
        <v>3974.0728445284967</v>
      </c>
      <c r="X240" s="94">
        <v>3382.9949695554442</v>
      </c>
      <c r="Y240" s="94">
        <v>2830.7880064746537</v>
      </c>
      <c r="Z240" s="94">
        <v>0</v>
      </c>
      <c r="AA240" s="94">
        <v>2667.4443000000001</v>
      </c>
      <c r="AB240" s="94">
        <v>4048.2680487471725</v>
      </c>
      <c r="AC240" s="95" t="s">
        <v>94</v>
      </c>
      <c r="AD240" s="94">
        <v>12.496401148709106</v>
      </c>
      <c r="AE240" s="94">
        <v>3.6589769665368013</v>
      </c>
      <c r="AF240" s="95" t="s">
        <v>94</v>
      </c>
      <c r="AG240" s="97" t="s">
        <v>94</v>
      </c>
      <c r="AH240" s="95">
        <v>78.08</v>
      </c>
      <c r="AI240" s="95" t="s">
        <v>94</v>
      </c>
      <c r="AJ240" s="95" t="s">
        <v>94</v>
      </c>
      <c r="AK240" s="95" t="s">
        <v>94</v>
      </c>
      <c r="AL240" s="95" t="s">
        <v>94</v>
      </c>
      <c r="AM240" s="95" t="s">
        <v>94</v>
      </c>
      <c r="AN240" s="97" t="s">
        <v>94</v>
      </c>
      <c r="AO240" s="94">
        <v>72901.369000000006</v>
      </c>
      <c r="AP240" s="94">
        <v>21345.7</v>
      </c>
      <c r="AQ240" s="94">
        <v>98.737962227434068</v>
      </c>
      <c r="AR240" s="94">
        <v>1.2620377725659251</v>
      </c>
      <c r="AS240" s="94">
        <v>54.750980179792322</v>
      </c>
      <c r="AT240" s="95" t="s">
        <v>94</v>
      </c>
      <c r="AU240" s="97" t="s">
        <v>94</v>
      </c>
      <c r="AV240" s="94">
        <f t="shared" si="14"/>
        <v>1.1784721777192919</v>
      </c>
      <c r="AW240" s="97" t="s">
        <v>94</v>
      </c>
      <c r="AX240" s="98">
        <v>10.667</v>
      </c>
      <c r="AZ240" s="70"/>
      <c r="BA240" s="68">
        <f t="shared" si="15"/>
        <v>2667.4443000000006</v>
      </c>
      <c r="BB240" s="123">
        <f t="shared" si="12"/>
        <v>0</v>
      </c>
    </row>
    <row r="241" spans="1:54" x14ac:dyDescent="0.3">
      <c r="A241" s="89">
        <v>2010</v>
      </c>
      <c r="B241" s="90" t="s">
        <v>6</v>
      </c>
      <c r="C241" s="91">
        <v>5157.4928499999996</v>
      </c>
      <c r="D241" s="91">
        <v>2229.0543600000001</v>
      </c>
      <c r="E241" s="91">
        <v>1151.3019999999999</v>
      </c>
      <c r="F241" s="92" t="s">
        <v>94</v>
      </c>
      <c r="G241" s="92" t="s">
        <v>94</v>
      </c>
      <c r="H241" s="91">
        <v>8537.8492100000003</v>
      </c>
      <c r="I241" s="91">
        <v>311.95835</v>
      </c>
      <c r="J241" s="91">
        <v>8849.8075600000011</v>
      </c>
      <c r="K241" s="93">
        <v>2220.6686598764018</v>
      </c>
      <c r="L241" s="94">
        <v>1341.4482329012253</v>
      </c>
      <c r="M241" s="94">
        <v>579.77027195738572</v>
      </c>
      <c r="N241" s="94">
        <v>81.139419775692375</v>
      </c>
      <c r="O241" s="94">
        <v>2301.808079652094</v>
      </c>
      <c r="P241" s="94">
        <v>75.140937045300149</v>
      </c>
      <c r="Q241" s="94">
        <v>2179.0562999999997</v>
      </c>
      <c r="R241" s="94">
        <v>666.12990000000002</v>
      </c>
      <c r="S241" s="94">
        <v>82.617630000000005</v>
      </c>
      <c r="T241" s="95" t="s">
        <v>94</v>
      </c>
      <c r="U241" s="95" t="s">
        <v>94</v>
      </c>
      <c r="V241" s="96">
        <v>2927.8038299999998</v>
      </c>
      <c r="W241" s="94">
        <v>2764.5959104278891</v>
      </c>
      <c r="X241" s="94">
        <v>2466.0279755101114</v>
      </c>
      <c r="Y241" s="94">
        <v>2217.7716739912107</v>
      </c>
      <c r="Z241" s="94">
        <v>8219.0240748109827</v>
      </c>
      <c r="AA241" s="94">
        <v>11777.611390000002</v>
      </c>
      <c r="AB241" s="94">
        <v>2401.7536336949943</v>
      </c>
      <c r="AC241" s="95" t="s">
        <v>94</v>
      </c>
      <c r="AD241" s="94">
        <v>15.777404251385823</v>
      </c>
      <c r="AE241" s="94">
        <v>4.8971554238937651</v>
      </c>
      <c r="AF241" s="95" t="s">
        <v>94</v>
      </c>
      <c r="AG241" s="97" t="s">
        <v>94</v>
      </c>
      <c r="AH241" s="95">
        <v>114.63</v>
      </c>
      <c r="AI241" s="95" t="s">
        <v>94</v>
      </c>
      <c r="AJ241" s="95" t="s">
        <v>94</v>
      </c>
      <c r="AK241" s="95" t="s">
        <v>94</v>
      </c>
      <c r="AL241" s="95" t="s">
        <v>94</v>
      </c>
      <c r="AM241" s="95" t="s">
        <v>94</v>
      </c>
      <c r="AN241" s="97" t="s">
        <v>94</v>
      </c>
      <c r="AO241" s="94">
        <v>240499.03200000001</v>
      </c>
      <c r="AP241" s="94">
        <v>74648.600000000006</v>
      </c>
      <c r="AQ241" s="94">
        <v>96.474970242177776</v>
      </c>
      <c r="AR241" s="94">
        <v>3.5250297578222138</v>
      </c>
      <c r="AS241" s="94">
        <v>24.859062954699844</v>
      </c>
      <c r="AT241" s="95" t="s">
        <v>94</v>
      </c>
      <c r="AU241" s="97" t="s">
        <v>94</v>
      </c>
      <c r="AV241" s="94">
        <f t="shared" si="14"/>
        <v>11.843957056645626</v>
      </c>
      <c r="AW241" s="97" t="s">
        <v>94</v>
      </c>
      <c r="AX241" s="98">
        <v>11.118409999999999</v>
      </c>
      <c r="AZ241" s="70"/>
      <c r="BA241" s="68">
        <f t="shared" si="15"/>
        <v>11777.61139</v>
      </c>
      <c r="BB241" s="123">
        <f t="shared" si="12"/>
        <v>0</v>
      </c>
    </row>
    <row r="242" spans="1:54" x14ac:dyDescent="0.3">
      <c r="A242" s="89">
        <v>2010</v>
      </c>
      <c r="B242" s="90" t="s">
        <v>7</v>
      </c>
      <c r="C242" s="91">
        <v>1771.7126699999999</v>
      </c>
      <c r="D242" s="91">
        <v>1393.2260000000001</v>
      </c>
      <c r="E242" s="91">
        <v>307.04540000000003</v>
      </c>
      <c r="F242" s="92" t="s">
        <v>94</v>
      </c>
      <c r="G242" s="92" t="s">
        <v>94</v>
      </c>
      <c r="H242" s="91">
        <v>3471.98407</v>
      </c>
      <c r="I242" s="91">
        <v>1365.6679999999999</v>
      </c>
      <c r="J242" s="91">
        <v>4837.6520700000001</v>
      </c>
      <c r="K242" s="93">
        <v>2401.1137498279722</v>
      </c>
      <c r="L242" s="94">
        <v>1225.2601299180008</v>
      </c>
      <c r="M242" s="94">
        <v>963.5107874264603</v>
      </c>
      <c r="N242" s="94">
        <v>944.452551160486</v>
      </c>
      <c r="O242" s="94">
        <v>3345.5663009884584</v>
      </c>
      <c r="P242" s="94">
        <v>38.113199861964823</v>
      </c>
      <c r="Q242" s="94">
        <v>7039.7862000000005</v>
      </c>
      <c r="R242" s="94">
        <v>717.33910000000003</v>
      </c>
      <c r="S242" s="94">
        <v>98.074679999999987</v>
      </c>
      <c r="T242" s="95" t="s">
        <v>94</v>
      </c>
      <c r="U242" s="95" t="s">
        <v>94</v>
      </c>
      <c r="V242" s="96">
        <v>7855.1999800000003</v>
      </c>
      <c r="W242" s="94">
        <v>3777.8389003137618</v>
      </c>
      <c r="X242" s="94">
        <v>3417.9543213431029</v>
      </c>
      <c r="Y242" s="94">
        <v>2345.5485073406794</v>
      </c>
      <c r="Z242" s="94">
        <v>20076.700102354145</v>
      </c>
      <c r="AA242" s="94">
        <v>12692.852050000001</v>
      </c>
      <c r="AB242" s="94">
        <v>3600.5302426223443</v>
      </c>
      <c r="AC242" s="95" t="s">
        <v>94</v>
      </c>
      <c r="AD242" s="94">
        <v>24.416374050206791</v>
      </c>
      <c r="AE242" s="94">
        <v>3.3208662823856585</v>
      </c>
      <c r="AF242" s="95" t="s">
        <v>94</v>
      </c>
      <c r="AG242" s="97" t="s">
        <v>94</v>
      </c>
      <c r="AH242" s="95">
        <v>1059.75</v>
      </c>
      <c r="AI242" s="95" t="s">
        <v>94</v>
      </c>
      <c r="AJ242" s="95" t="s">
        <v>94</v>
      </c>
      <c r="AK242" s="95" t="s">
        <v>94</v>
      </c>
      <c r="AL242" s="95" t="s">
        <v>94</v>
      </c>
      <c r="AM242" s="95" t="s">
        <v>94</v>
      </c>
      <c r="AN242" s="97" t="s">
        <v>94</v>
      </c>
      <c r="AO242" s="94">
        <v>382215.09</v>
      </c>
      <c r="AP242" s="94">
        <v>51985</v>
      </c>
      <c r="AQ242" s="94">
        <v>71.770024378789188</v>
      </c>
      <c r="AR242" s="94">
        <v>28.229975621210805</v>
      </c>
      <c r="AS242" s="94">
        <v>61.88680013803517</v>
      </c>
      <c r="AT242" s="95" t="s">
        <v>94</v>
      </c>
      <c r="AU242" s="97" t="s">
        <v>94</v>
      </c>
      <c r="AV242" s="94">
        <f t="shared" si="14"/>
        <v>8.0646753429851401</v>
      </c>
      <c r="AW242" s="97" t="s">
        <v>94</v>
      </c>
      <c r="AX242" s="98">
        <v>45.734999999999999</v>
      </c>
      <c r="AZ242" s="70"/>
      <c r="BA242" s="68">
        <f t="shared" si="15"/>
        <v>12692.85205</v>
      </c>
      <c r="BB242" s="123">
        <f t="shared" si="12"/>
        <v>0</v>
      </c>
    </row>
    <row r="243" spans="1:54" x14ac:dyDescent="0.3">
      <c r="A243" s="89">
        <v>2010</v>
      </c>
      <c r="B243" s="90" t="s">
        <v>250</v>
      </c>
      <c r="C243" s="91">
        <v>13508.57756</v>
      </c>
      <c r="D243" s="91">
        <v>2639.38</v>
      </c>
      <c r="E243" s="91">
        <v>703.82460000000003</v>
      </c>
      <c r="F243" s="92" t="s">
        <v>94</v>
      </c>
      <c r="G243" s="92" t="s">
        <v>94</v>
      </c>
      <c r="H243" s="91">
        <v>16851.782159999999</v>
      </c>
      <c r="I243" s="91">
        <v>4690.4292000000005</v>
      </c>
      <c r="J243" s="91">
        <v>21542.211360000001</v>
      </c>
      <c r="K243" s="93">
        <v>4256.629197135604</v>
      </c>
      <c r="L243" s="94">
        <v>3412.1616994405085</v>
      </c>
      <c r="M243" s="94">
        <v>666.68687404488571</v>
      </c>
      <c r="N243" s="94">
        <v>1184.7659606713903</v>
      </c>
      <c r="O243" s="94">
        <v>5441.3951578069937</v>
      </c>
      <c r="P243" s="94">
        <v>25.666388898387133</v>
      </c>
      <c r="Q243" s="94">
        <v>41272.773200000003</v>
      </c>
      <c r="R243" s="94">
        <v>18966.512600000002</v>
      </c>
      <c r="S243" s="94">
        <v>2150.1047699999999</v>
      </c>
      <c r="T243" s="95" t="s">
        <v>94</v>
      </c>
      <c r="U243" s="95" t="s">
        <v>94</v>
      </c>
      <c r="V243" s="96">
        <v>62389.390570000003</v>
      </c>
      <c r="W243" s="94">
        <v>12513.795209008898</v>
      </c>
      <c r="X243" s="94">
        <v>5288.2468762424533</v>
      </c>
      <c r="Y243" s="94">
        <v>5839.3518451526779</v>
      </c>
      <c r="Z243" s="94">
        <v>29679.952100271938</v>
      </c>
      <c r="AA243" s="94">
        <v>83931.601930000004</v>
      </c>
      <c r="AB243" s="94">
        <v>9383.4952164988063</v>
      </c>
      <c r="AC243" s="95" t="s">
        <v>94</v>
      </c>
      <c r="AD243" s="94">
        <v>10.494973928746578</v>
      </c>
      <c r="AE243" s="94">
        <v>3.7650983969969549</v>
      </c>
      <c r="AF243" s="95" t="s">
        <v>94</v>
      </c>
      <c r="AG243" s="97" t="s">
        <v>94</v>
      </c>
      <c r="AH243" s="95">
        <v>14080.54</v>
      </c>
      <c r="AI243" s="95" t="s">
        <v>94</v>
      </c>
      <c r="AJ243" s="95" t="s">
        <v>94</v>
      </c>
      <c r="AK243" s="95" t="s">
        <v>94</v>
      </c>
      <c r="AL243" s="95" t="s">
        <v>94</v>
      </c>
      <c r="AM243" s="95" t="s">
        <v>94</v>
      </c>
      <c r="AN243" s="97" t="s">
        <v>94</v>
      </c>
      <c r="AO243" s="94">
        <v>2229200.7560000001</v>
      </c>
      <c r="AP243" s="94">
        <v>799731.4</v>
      </c>
      <c r="AQ243" s="94">
        <v>78.226797975303114</v>
      </c>
      <c r="AR243" s="94">
        <v>21.773202024696875</v>
      </c>
      <c r="AS243" s="94">
        <v>74.333611101612874</v>
      </c>
      <c r="AT243" s="95" t="s">
        <v>94</v>
      </c>
      <c r="AU243" s="97" t="s">
        <v>94</v>
      </c>
      <c r="AV243" s="94">
        <f t="shared" si="14"/>
        <v>10.704925199470283</v>
      </c>
      <c r="AW243" s="97" t="s">
        <v>94</v>
      </c>
      <c r="AX243" s="98">
        <v>9.2614999999999998</v>
      </c>
      <c r="AZ243" s="70"/>
      <c r="BA243" s="68">
        <f>C243+D243+I243+Q243+R243+S243+E243</f>
        <v>83931.601930000019</v>
      </c>
      <c r="BB243" s="123">
        <f t="shared" si="12"/>
        <v>0</v>
      </c>
    </row>
    <row r="244" spans="1:54" x14ac:dyDescent="0.3">
      <c r="A244" s="89">
        <v>2010</v>
      </c>
      <c r="B244" s="90" t="s">
        <v>8</v>
      </c>
      <c r="C244" s="91">
        <v>923.99827000000005</v>
      </c>
      <c r="D244" s="91">
        <v>1238.90446</v>
      </c>
      <c r="E244" s="91">
        <v>268.07403999999997</v>
      </c>
      <c r="F244" s="92" t="s">
        <v>94</v>
      </c>
      <c r="G244" s="92" t="s">
        <v>94</v>
      </c>
      <c r="H244" s="91">
        <v>2430.9767699999998</v>
      </c>
      <c r="I244" s="91">
        <v>145.72117</v>
      </c>
      <c r="J244" s="91">
        <v>2576.6979399999996</v>
      </c>
      <c r="K244" s="93">
        <v>3113.5113981733721</v>
      </c>
      <c r="L244" s="94">
        <v>1183.4251898414796</v>
      </c>
      <c r="M244" s="94">
        <v>1586.746202209833</v>
      </c>
      <c r="N244" s="94">
        <v>186.6346603345616</v>
      </c>
      <c r="O244" s="94">
        <v>3300.1460585079335</v>
      </c>
      <c r="P244" s="94">
        <v>44.513564014356824</v>
      </c>
      <c r="Q244" s="94">
        <v>2477.5897999999997</v>
      </c>
      <c r="R244" s="94">
        <v>646.12649999999996</v>
      </c>
      <c r="S244" s="94">
        <v>88.153800000000004</v>
      </c>
      <c r="T244" s="95" t="s">
        <v>94</v>
      </c>
      <c r="U244" s="95" t="s">
        <v>94</v>
      </c>
      <c r="V244" s="96">
        <v>3211.8700999999996</v>
      </c>
      <c r="W244" s="94">
        <v>3612.7722061748054</v>
      </c>
      <c r="X244" s="94">
        <v>3241.8959464357445</v>
      </c>
      <c r="Y244" s="94">
        <v>1992.9381754922765</v>
      </c>
      <c r="Z244" s="94">
        <v>51672.801875732708</v>
      </c>
      <c r="AA244" s="94">
        <v>5788.5680399999992</v>
      </c>
      <c r="AB244" s="94">
        <v>3466.5924308980329</v>
      </c>
      <c r="AC244" s="95" t="s">
        <v>94</v>
      </c>
      <c r="AD244" s="94">
        <v>15.481759740676548</v>
      </c>
      <c r="AE244" s="94">
        <v>3.9439657256952669</v>
      </c>
      <c r="AF244" s="95" t="s">
        <v>94</v>
      </c>
      <c r="AG244" s="97" t="s">
        <v>94</v>
      </c>
      <c r="AH244" s="95">
        <v>99.84</v>
      </c>
      <c r="AI244" s="95" t="s">
        <v>94</v>
      </c>
      <c r="AJ244" s="95" t="s">
        <v>94</v>
      </c>
      <c r="AK244" s="95" t="s">
        <v>94</v>
      </c>
      <c r="AL244" s="95" t="s">
        <v>94</v>
      </c>
      <c r="AM244" s="95" t="s">
        <v>94</v>
      </c>
      <c r="AN244" s="97" t="s">
        <v>94</v>
      </c>
      <c r="AO244" s="94">
        <v>146770.242</v>
      </c>
      <c r="AP244" s="94">
        <v>37389.599999999999</v>
      </c>
      <c r="AQ244" s="94">
        <v>94.344654538746596</v>
      </c>
      <c r="AR244" s="94">
        <v>5.6553454612534066</v>
      </c>
      <c r="AS244" s="94">
        <v>55.486435985643176</v>
      </c>
      <c r="AT244" s="95" t="s">
        <v>94</v>
      </c>
      <c r="AU244" s="97" t="s">
        <v>94</v>
      </c>
      <c r="AV244" s="94">
        <f t="shared" si="14"/>
        <v>11.014007167951224</v>
      </c>
      <c r="AW244" s="97" t="s">
        <v>94</v>
      </c>
      <c r="AX244" s="98">
        <v>48.7211</v>
      </c>
      <c r="AZ244" s="70"/>
      <c r="BA244" s="68">
        <f t="shared" si="15"/>
        <v>5788.5680400000001</v>
      </c>
      <c r="BB244" s="123">
        <f t="shared" si="12"/>
        <v>0</v>
      </c>
    </row>
    <row r="245" spans="1:54" x14ac:dyDescent="0.3">
      <c r="A245" s="89">
        <v>2010</v>
      </c>
      <c r="B245" s="90" t="s">
        <v>9</v>
      </c>
      <c r="C245" s="91">
        <v>5462.7051200000005</v>
      </c>
      <c r="D245" s="91">
        <v>1683.325</v>
      </c>
      <c r="E245" s="92">
        <v>0</v>
      </c>
      <c r="F245" s="92" t="s">
        <v>94</v>
      </c>
      <c r="G245" s="92" t="s">
        <v>94</v>
      </c>
      <c r="H245" s="91">
        <v>7146.0301200000004</v>
      </c>
      <c r="I245" s="91">
        <v>921.66769999999997</v>
      </c>
      <c r="J245" s="91">
        <v>8067.6978200000003</v>
      </c>
      <c r="K245" s="93">
        <v>2135.2722176737402</v>
      </c>
      <c r="L245" s="94">
        <v>1632.2856579395577</v>
      </c>
      <c r="M245" s="94">
        <v>502.98655973418272</v>
      </c>
      <c r="N245" s="94">
        <v>275.39926374355326</v>
      </c>
      <c r="O245" s="94">
        <v>2410.6714814172938</v>
      </c>
      <c r="P245" s="94">
        <v>53.56012284945637</v>
      </c>
      <c r="Q245" s="94">
        <v>5762.71</v>
      </c>
      <c r="R245" s="94">
        <v>839.68909999999994</v>
      </c>
      <c r="S245" s="94">
        <v>392.78454999999997</v>
      </c>
      <c r="T245" s="95" t="s">
        <v>94</v>
      </c>
      <c r="U245" s="95" t="s">
        <v>94</v>
      </c>
      <c r="V245" s="96">
        <v>6995.1836499999999</v>
      </c>
      <c r="W245" s="94">
        <v>3162.6054889996662</v>
      </c>
      <c r="X245" s="94">
        <v>2251.1843435004375</v>
      </c>
      <c r="Y245" s="94">
        <v>2047.7125410303806</v>
      </c>
      <c r="Z245" s="94">
        <v>11673.687104348084</v>
      </c>
      <c r="AA245" s="94">
        <v>15062.88147</v>
      </c>
      <c r="AB245" s="94">
        <v>2709.8814518731842</v>
      </c>
      <c r="AC245" s="95" t="s">
        <v>94</v>
      </c>
      <c r="AD245" s="94">
        <v>27.970989771929627</v>
      </c>
      <c r="AE245" s="94">
        <v>3.2754795197427735</v>
      </c>
      <c r="AF245" s="95" t="s">
        <v>94</v>
      </c>
      <c r="AG245" s="97" t="s">
        <v>94</v>
      </c>
      <c r="AH245" s="95">
        <v>589.13</v>
      </c>
      <c r="AI245" s="95" t="s">
        <v>94</v>
      </c>
      <c r="AJ245" s="95" t="s">
        <v>94</v>
      </c>
      <c r="AK245" s="95" t="s">
        <v>94</v>
      </c>
      <c r="AL245" s="95" t="s">
        <v>94</v>
      </c>
      <c r="AM245" s="95" t="s">
        <v>94</v>
      </c>
      <c r="AN245" s="97" t="s">
        <v>94</v>
      </c>
      <c r="AO245" s="94">
        <v>459867.97899999999</v>
      </c>
      <c r="AP245" s="94">
        <v>53851.8</v>
      </c>
      <c r="AQ245" s="94">
        <v>88.575827695043742</v>
      </c>
      <c r="AR245" s="94">
        <v>11.42417230495626</v>
      </c>
      <c r="AS245" s="94">
        <v>46.439877150543623</v>
      </c>
      <c r="AT245" s="95" t="s">
        <v>94</v>
      </c>
      <c r="AU245" s="97" t="s">
        <v>94</v>
      </c>
      <c r="AV245" s="94">
        <f t="shared" si="14"/>
        <v>6.9464402304380224</v>
      </c>
      <c r="AW245" s="97" t="s">
        <v>94</v>
      </c>
      <c r="AX245" s="98">
        <v>61.934660000000001</v>
      </c>
      <c r="AZ245" s="70"/>
      <c r="BA245" s="68">
        <f t="shared" si="15"/>
        <v>15062.88147</v>
      </c>
      <c r="BB245" s="123">
        <f t="shared" si="12"/>
        <v>0</v>
      </c>
    </row>
    <row r="246" spans="1:54" x14ac:dyDescent="0.3">
      <c r="A246" s="89">
        <v>2010</v>
      </c>
      <c r="B246" s="90" t="s">
        <v>10</v>
      </c>
      <c r="C246" s="91">
        <v>2961.0985299999998</v>
      </c>
      <c r="D246" s="91">
        <v>2678.9877799999999</v>
      </c>
      <c r="E246" s="91">
        <v>32.628540000000001</v>
      </c>
      <c r="F246" s="92" t="s">
        <v>94</v>
      </c>
      <c r="G246" s="92" t="s">
        <v>94</v>
      </c>
      <c r="H246" s="91">
        <v>5672.7148499999994</v>
      </c>
      <c r="I246" s="91">
        <v>196.28570999999999</v>
      </c>
      <c r="J246" s="91">
        <v>5869.0005599999995</v>
      </c>
      <c r="K246" s="93">
        <v>2128.3476731071837</v>
      </c>
      <c r="L246" s="94">
        <v>1110.9754910678439</v>
      </c>
      <c r="M246" s="94">
        <v>1005.1302698293709</v>
      </c>
      <c r="N246" s="94">
        <v>73.644497421316956</v>
      </c>
      <c r="O246" s="94">
        <v>2201.9921705285005</v>
      </c>
      <c r="P246" s="94">
        <v>64.035003779515989</v>
      </c>
      <c r="Q246" s="94">
        <v>2458.0507000000002</v>
      </c>
      <c r="R246" s="94">
        <v>838.24930000000006</v>
      </c>
      <c r="S246" s="95">
        <v>0</v>
      </c>
      <c r="T246" s="95" t="s">
        <v>94</v>
      </c>
      <c r="U246" s="95" t="s">
        <v>94</v>
      </c>
      <c r="V246" s="96">
        <v>3296.3</v>
      </c>
      <c r="W246" s="94">
        <v>4231.7221901277362</v>
      </c>
      <c r="X246" s="94">
        <v>3263.2644716421796</v>
      </c>
      <c r="Y246" s="94">
        <v>1667.6467311510503</v>
      </c>
      <c r="Z246" s="94">
        <v>0</v>
      </c>
      <c r="AA246" s="94">
        <v>9165.3005599999997</v>
      </c>
      <c r="AB246" s="94">
        <v>2661.033114767044</v>
      </c>
      <c r="AC246" s="95" t="s">
        <v>94</v>
      </c>
      <c r="AD246" s="94">
        <v>19.08821226478949</v>
      </c>
      <c r="AE246" s="94">
        <v>4.9177882021810548</v>
      </c>
      <c r="AF246" s="95" t="s">
        <v>94</v>
      </c>
      <c r="AG246" s="97" t="s">
        <v>94</v>
      </c>
      <c r="AH246" s="95">
        <v>78.33</v>
      </c>
      <c r="AI246" s="95" t="s">
        <v>94</v>
      </c>
      <c r="AJ246" s="95" t="s">
        <v>94</v>
      </c>
      <c r="AK246" s="95" t="s">
        <v>94</v>
      </c>
      <c r="AL246" s="95" t="s">
        <v>94</v>
      </c>
      <c r="AM246" s="95" t="s">
        <v>94</v>
      </c>
      <c r="AN246" s="97" t="s">
        <v>94</v>
      </c>
      <c r="AO246" s="94">
        <v>186370.38</v>
      </c>
      <c r="AP246" s="94">
        <v>48015.5</v>
      </c>
      <c r="AQ246" s="94">
        <v>96.6555513499559</v>
      </c>
      <c r="AR246" s="94">
        <v>3.3444486500440886</v>
      </c>
      <c r="AS246" s="94">
        <v>35.964996220484011</v>
      </c>
      <c r="AT246" s="95" t="s">
        <v>94</v>
      </c>
      <c r="AU246" s="97" t="s">
        <v>94</v>
      </c>
      <c r="AV246" s="94">
        <f t="shared" si="14"/>
        <v>12.921660710781357</v>
      </c>
      <c r="AW246" s="97" t="s">
        <v>94</v>
      </c>
      <c r="AX246" s="98">
        <v>151.80261999999999</v>
      </c>
      <c r="AZ246" s="70"/>
      <c r="BA246" s="68">
        <f t="shared" si="15"/>
        <v>9165.3005599999997</v>
      </c>
      <c r="BB246" s="123">
        <f t="shared" si="12"/>
        <v>0</v>
      </c>
    </row>
    <row r="247" spans="1:54" x14ac:dyDescent="0.3">
      <c r="A247" s="89">
        <v>2010</v>
      </c>
      <c r="B247" s="90" t="s">
        <v>11</v>
      </c>
      <c r="C247" s="91">
        <v>2108.6854500000004</v>
      </c>
      <c r="D247" s="91">
        <v>1739.1949999999999</v>
      </c>
      <c r="E247" s="91">
        <v>431.81910999999997</v>
      </c>
      <c r="F247" s="92" t="s">
        <v>94</v>
      </c>
      <c r="G247" s="92" t="s">
        <v>94</v>
      </c>
      <c r="H247" s="91">
        <v>4279.6995600000009</v>
      </c>
      <c r="I247" s="91">
        <v>177.26900000000001</v>
      </c>
      <c r="J247" s="91">
        <v>4456.9685600000012</v>
      </c>
      <c r="K247" s="93">
        <v>2371.3570711019329</v>
      </c>
      <c r="L247" s="94">
        <v>1168.4105583774347</v>
      </c>
      <c r="M247" s="94">
        <v>963.67801137777212</v>
      </c>
      <c r="N247" s="94">
        <v>98.223739948037036</v>
      </c>
      <c r="O247" s="94">
        <v>2469.5808110499702</v>
      </c>
      <c r="P247" s="94">
        <v>61.813897357508822</v>
      </c>
      <c r="Q247" s="94">
        <v>2038.4533000000001</v>
      </c>
      <c r="R247" s="94">
        <v>438.30340000000001</v>
      </c>
      <c r="S247" s="94">
        <v>276.57655</v>
      </c>
      <c r="T247" s="95" t="s">
        <v>94</v>
      </c>
      <c r="U247" s="95" t="s">
        <v>94</v>
      </c>
      <c r="V247" s="96">
        <v>2753.3332499999997</v>
      </c>
      <c r="W247" s="94">
        <v>3109.9197595497317</v>
      </c>
      <c r="X247" s="94">
        <v>2593.1518106682306</v>
      </c>
      <c r="Y247" s="94">
        <v>1726.0728308083692</v>
      </c>
      <c r="Z247" s="94">
        <v>13903.209671743829</v>
      </c>
      <c r="AA247" s="94">
        <v>7210.3018100000008</v>
      </c>
      <c r="AB247" s="94">
        <v>2680.3239041428419</v>
      </c>
      <c r="AC247" s="95" t="s">
        <v>94</v>
      </c>
      <c r="AD247" s="94">
        <v>13.412344067099838</v>
      </c>
      <c r="AE247" s="94">
        <v>3.9086549523886669</v>
      </c>
      <c r="AF247" s="95" t="s">
        <v>94</v>
      </c>
      <c r="AG247" s="97" t="s">
        <v>94</v>
      </c>
      <c r="AH247" s="95">
        <v>109.68</v>
      </c>
      <c r="AI247" s="95" t="s">
        <v>94</v>
      </c>
      <c r="AJ247" s="95" t="s">
        <v>94</v>
      </c>
      <c r="AK247" s="95" t="s">
        <v>94</v>
      </c>
      <c r="AL247" s="95" t="s">
        <v>94</v>
      </c>
      <c r="AM247" s="95" t="s">
        <v>94</v>
      </c>
      <c r="AN247" s="97" t="s">
        <v>94</v>
      </c>
      <c r="AO247" s="94">
        <v>184470.15400000001</v>
      </c>
      <c r="AP247" s="94">
        <v>53758.7</v>
      </c>
      <c r="AQ247" s="94">
        <v>96.022655362863944</v>
      </c>
      <c r="AR247" s="94">
        <v>3.9773446371360528</v>
      </c>
      <c r="AS247" s="94">
        <v>38.186102642491178</v>
      </c>
      <c r="AT247" s="95" t="s">
        <v>94</v>
      </c>
      <c r="AU247" s="97" t="s">
        <v>94</v>
      </c>
      <c r="AV247" s="94">
        <f t="shared" si="14"/>
        <v>11.35261827547971</v>
      </c>
      <c r="AW247" s="97" t="s">
        <v>94</v>
      </c>
      <c r="AX247" s="98">
        <v>246.30720000000002</v>
      </c>
      <c r="AZ247" s="70"/>
      <c r="BA247" s="68">
        <f t="shared" si="15"/>
        <v>7210.3018100000008</v>
      </c>
      <c r="BB247" s="123">
        <f t="shared" si="12"/>
        <v>0</v>
      </c>
    </row>
    <row r="248" spans="1:54" x14ac:dyDescent="0.3">
      <c r="A248" s="89">
        <v>2010</v>
      </c>
      <c r="B248" s="90" t="s">
        <v>12</v>
      </c>
      <c r="C248" s="91">
        <v>3780.8379</v>
      </c>
      <c r="D248" s="91">
        <v>3020.4085399999999</v>
      </c>
      <c r="E248" s="92">
        <v>0</v>
      </c>
      <c r="F248" s="92" t="s">
        <v>94</v>
      </c>
      <c r="G248" s="92" t="s">
        <v>94</v>
      </c>
      <c r="H248" s="91">
        <v>6801.2464399999999</v>
      </c>
      <c r="I248" s="91">
        <v>2125.4781400000002</v>
      </c>
      <c r="J248" s="91">
        <v>8926.7245800000001</v>
      </c>
      <c r="K248" s="93">
        <v>1848.2516813969785</v>
      </c>
      <c r="L248" s="94">
        <v>1027.4499045743182</v>
      </c>
      <c r="M248" s="94">
        <v>820.80177682266037</v>
      </c>
      <c r="N248" s="94">
        <v>577.60273512858089</v>
      </c>
      <c r="O248" s="94">
        <v>2425.8544165255594</v>
      </c>
      <c r="P248" s="94">
        <v>38.928394108405101</v>
      </c>
      <c r="Q248" s="94">
        <v>12864.802699999998</v>
      </c>
      <c r="R248" s="94">
        <v>1010.9183</v>
      </c>
      <c r="S248" s="94">
        <v>128.69449</v>
      </c>
      <c r="T248" s="95" t="s">
        <v>94</v>
      </c>
      <c r="U248" s="95" t="s">
        <v>94</v>
      </c>
      <c r="V248" s="96">
        <v>14004.415489999998</v>
      </c>
      <c r="W248" s="94">
        <v>3721.8090075523587</v>
      </c>
      <c r="X248" s="94">
        <v>2989.7057958886207</v>
      </c>
      <c r="Y248" s="94">
        <v>2625.0049985588571</v>
      </c>
      <c r="Z248" s="94">
        <v>25179.904128350619</v>
      </c>
      <c r="AA248" s="94">
        <v>22931.140069999998</v>
      </c>
      <c r="AB248" s="94">
        <v>3081.055416603685</v>
      </c>
      <c r="AC248" s="95" t="s">
        <v>94</v>
      </c>
      <c r="AD248" s="94">
        <v>28.024921838431467</v>
      </c>
      <c r="AE248" s="94">
        <v>2.792088612458774</v>
      </c>
      <c r="AF248" s="95" t="s">
        <v>94</v>
      </c>
      <c r="AG248" s="97" t="s">
        <v>94</v>
      </c>
      <c r="AH248" s="95">
        <v>2362.3200000000002</v>
      </c>
      <c r="AI248" s="95" t="s">
        <v>94</v>
      </c>
      <c r="AJ248" s="95" t="s">
        <v>94</v>
      </c>
      <c r="AK248" s="95" t="s">
        <v>94</v>
      </c>
      <c r="AL248" s="95" t="s">
        <v>94</v>
      </c>
      <c r="AM248" s="95" t="s">
        <v>94</v>
      </c>
      <c r="AN248" s="97" t="s">
        <v>94</v>
      </c>
      <c r="AO248" s="94">
        <v>821289.83900000004</v>
      </c>
      <c r="AP248" s="94">
        <v>81824.100000000006</v>
      </c>
      <c r="AQ248" s="94">
        <v>76.189719746007896</v>
      </c>
      <c r="AR248" s="94">
        <v>23.810280253992111</v>
      </c>
      <c r="AS248" s="94">
        <v>61.071605891594906</v>
      </c>
      <c r="AT248" s="95" t="s">
        <v>94</v>
      </c>
      <c r="AU248" s="97" t="s">
        <v>94</v>
      </c>
      <c r="AV248" s="94">
        <f t="shared" si="14"/>
        <v>5.0157541514135984</v>
      </c>
      <c r="AW248" s="97" t="s">
        <v>94</v>
      </c>
      <c r="AX248" s="98">
        <v>34.71895</v>
      </c>
      <c r="AZ248" s="70"/>
      <c r="BA248" s="68">
        <f t="shared" si="15"/>
        <v>22931.140070000001</v>
      </c>
      <c r="BB248" s="123">
        <f t="shared" si="12"/>
        <v>0</v>
      </c>
    </row>
    <row r="249" spans="1:54" x14ac:dyDescent="0.3">
      <c r="A249" s="89">
        <v>2010</v>
      </c>
      <c r="B249" s="90" t="s">
        <v>13</v>
      </c>
      <c r="C249" s="91">
        <v>12322.58214</v>
      </c>
      <c r="D249" s="91">
        <v>6021.1140300000006</v>
      </c>
      <c r="E249" s="91">
        <v>47.106519999999996</v>
      </c>
      <c r="F249" s="92" t="s">
        <v>94</v>
      </c>
      <c r="G249" s="92" t="s">
        <v>94</v>
      </c>
      <c r="H249" s="91">
        <v>18390.802690000004</v>
      </c>
      <c r="I249" s="91">
        <v>11860.167140000001</v>
      </c>
      <c r="J249" s="91">
        <v>30250.969830000005</v>
      </c>
      <c r="K249" s="93">
        <v>2101.8583880146957</v>
      </c>
      <c r="L249" s="94">
        <v>1408.330189255001</v>
      </c>
      <c r="M249" s="94">
        <v>688.14446234203319</v>
      </c>
      <c r="N249" s="94">
        <v>1355.4814439948332</v>
      </c>
      <c r="O249" s="94">
        <v>3457.3398320095289</v>
      </c>
      <c r="P249" s="94">
        <v>67.357311334850678</v>
      </c>
      <c r="Q249" s="94">
        <v>13709.033599999999</v>
      </c>
      <c r="R249" s="94">
        <v>898.63209999999992</v>
      </c>
      <c r="S249" s="94">
        <v>52.554110000000001</v>
      </c>
      <c r="T249" s="95" t="s">
        <v>94</v>
      </c>
      <c r="U249" s="95" t="s">
        <v>94</v>
      </c>
      <c r="V249" s="96">
        <v>14660.219809999999</v>
      </c>
      <c r="W249" s="94">
        <v>2148.9945993028041</v>
      </c>
      <c r="X249" s="94">
        <v>2937.5063291546094</v>
      </c>
      <c r="Y249" s="94">
        <v>899.85320079347673</v>
      </c>
      <c r="Z249" s="94">
        <v>2705.7668743242548</v>
      </c>
      <c r="AA249" s="94">
        <v>44911.189640000004</v>
      </c>
      <c r="AB249" s="94">
        <v>2884.1584545892579</v>
      </c>
      <c r="AC249" s="95" t="s">
        <v>94</v>
      </c>
      <c r="AD249" s="94">
        <v>41.214912630554025</v>
      </c>
      <c r="AE249" s="94">
        <v>4.136519346641081</v>
      </c>
      <c r="AF249" s="95" t="s">
        <v>94</v>
      </c>
      <c r="AG249" s="97" t="s">
        <v>94</v>
      </c>
      <c r="AH249" s="95">
        <v>2069.02</v>
      </c>
      <c r="AI249" s="95" t="s">
        <v>94</v>
      </c>
      <c r="AJ249" s="95" t="s">
        <v>94</v>
      </c>
      <c r="AK249" s="95" t="s">
        <v>94</v>
      </c>
      <c r="AL249" s="95" t="s">
        <v>94</v>
      </c>
      <c r="AM249" s="95" t="s">
        <v>94</v>
      </c>
      <c r="AN249" s="97" t="s">
        <v>94</v>
      </c>
      <c r="AO249" s="94">
        <v>1085724.1529999999</v>
      </c>
      <c r="AP249" s="94">
        <v>108968.3</v>
      </c>
      <c r="AQ249" s="94">
        <v>60.794092861650249</v>
      </c>
      <c r="AR249" s="94">
        <v>39.205907138349751</v>
      </c>
      <c r="AS249" s="94">
        <v>32.642688665149322</v>
      </c>
      <c r="AT249" s="95" t="s">
        <v>94</v>
      </c>
      <c r="AU249" s="97" t="s">
        <v>94</v>
      </c>
      <c r="AV249" s="94">
        <f t="shared" si="14"/>
        <v>22.785482844217331</v>
      </c>
      <c r="AW249" s="97" t="s">
        <v>94</v>
      </c>
      <c r="AX249" s="98">
        <v>214.95045999999999</v>
      </c>
      <c r="AZ249" s="70"/>
      <c r="BA249" s="68">
        <f t="shared" si="15"/>
        <v>44911.189640000004</v>
      </c>
      <c r="BB249" s="123">
        <f t="shared" si="12"/>
        <v>0</v>
      </c>
    </row>
    <row r="250" spans="1:54" x14ac:dyDescent="0.3">
      <c r="A250" s="89">
        <v>2010</v>
      </c>
      <c r="B250" s="90" t="s">
        <v>14</v>
      </c>
      <c r="C250" s="91">
        <v>2933.8807999999999</v>
      </c>
      <c r="D250" s="91">
        <v>1694.2339999999999</v>
      </c>
      <c r="E250" s="91">
        <v>605.81290999999999</v>
      </c>
      <c r="F250" s="92" t="s">
        <v>94</v>
      </c>
      <c r="G250" s="92" t="s">
        <v>94</v>
      </c>
      <c r="H250" s="91">
        <v>5233.927709999999</v>
      </c>
      <c r="I250" s="91">
        <v>224.4683</v>
      </c>
      <c r="J250" s="91">
        <v>5458.3960099999986</v>
      </c>
      <c r="K250" s="93">
        <v>1742.9484241317439</v>
      </c>
      <c r="L250" s="94">
        <v>977.01061235146108</v>
      </c>
      <c r="M250" s="94">
        <v>564.19626789427343</v>
      </c>
      <c r="N250" s="94">
        <v>74.750109560174181</v>
      </c>
      <c r="O250" s="94">
        <v>1817.6985336919181</v>
      </c>
      <c r="P250" s="94">
        <v>54.094574651409452</v>
      </c>
      <c r="Q250" s="94">
        <v>3493.4497999999999</v>
      </c>
      <c r="R250" s="94">
        <v>1050.6669999999999</v>
      </c>
      <c r="S250" s="94">
        <v>87.955679999999987</v>
      </c>
      <c r="T250" s="95" t="s">
        <v>94</v>
      </c>
      <c r="U250" s="95" t="s">
        <v>94</v>
      </c>
      <c r="V250" s="96">
        <v>4632.0724799999998</v>
      </c>
      <c r="W250" s="94">
        <v>3268.1103040522662</v>
      </c>
      <c r="X250" s="94">
        <v>2380.6650556825352</v>
      </c>
      <c r="Y250" s="94">
        <v>2555.3539593786409</v>
      </c>
      <c r="Z250" s="94">
        <v>29192.061068702285</v>
      </c>
      <c r="AA250" s="94">
        <v>10090.468489999999</v>
      </c>
      <c r="AB250" s="94">
        <v>2282.7714612972823</v>
      </c>
      <c r="AC250" s="95" t="s">
        <v>94</v>
      </c>
      <c r="AD250" s="94">
        <v>21.807280332648237</v>
      </c>
      <c r="AE250" s="94">
        <v>3.4772670060572111</v>
      </c>
      <c r="AF250" s="95" t="s">
        <v>94</v>
      </c>
      <c r="AG250" s="97" t="s">
        <v>94</v>
      </c>
      <c r="AH250" s="95">
        <v>215.47</v>
      </c>
      <c r="AI250" s="95" t="s">
        <v>94</v>
      </c>
      <c r="AJ250" s="95" t="s">
        <v>94</v>
      </c>
      <c r="AK250" s="95" t="s">
        <v>94</v>
      </c>
      <c r="AL250" s="95" t="s">
        <v>94</v>
      </c>
      <c r="AM250" s="95" t="s">
        <v>94</v>
      </c>
      <c r="AN250" s="97" t="s">
        <v>94</v>
      </c>
      <c r="AO250" s="94">
        <v>290183.88500000001</v>
      </c>
      <c r="AP250" s="94">
        <v>46271.1</v>
      </c>
      <c r="AQ250" s="94">
        <v>95.887650885191107</v>
      </c>
      <c r="AR250" s="94">
        <v>4.1123491148089135</v>
      </c>
      <c r="AS250" s="94">
        <v>45.905425348590526</v>
      </c>
      <c r="AT250" s="95" t="s">
        <v>94</v>
      </c>
      <c r="AU250" s="97" t="s">
        <v>94</v>
      </c>
      <c r="AV250" s="94">
        <f t="shared" si="14"/>
        <v>-1.929777639147201</v>
      </c>
      <c r="AW250" s="97" t="s">
        <v>94</v>
      </c>
      <c r="AX250" s="98">
        <v>121.01939999999999</v>
      </c>
      <c r="AZ250" s="70"/>
      <c r="BA250" s="68">
        <f t="shared" si="15"/>
        <v>10090.468489999999</v>
      </c>
      <c r="BB250" s="123">
        <f t="shared" si="12"/>
        <v>0</v>
      </c>
    </row>
    <row r="251" spans="1:54" x14ac:dyDescent="0.3">
      <c r="A251" s="89">
        <v>2010</v>
      </c>
      <c r="B251" s="90" t="s">
        <v>15</v>
      </c>
      <c r="C251" s="91">
        <v>1463.98822</v>
      </c>
      <c r="D251" s="91">
        <v>830.36014</v>
      </c>
      <c r="E251" s="92">
        <v>0</v>
      </c>
      <c r="F251" s="92" t="s">
        <v>94</v>
      </c>
      <c r="G251" s="92" t="s">
        <v>94</v>
      </c>
      <c r="H251" s="91">
        <v>2294.34836</v>
      </c>
      <c r="I251" s="91">
        <v>202.33459999999999</v>
      </c>
      <c r="J251" s="91">
        <v>2496.6829600000001</v>
      </c>
      <c r="K251" s="93">
        <v>2138.5566468347365</v>
      </c>
      <c r="L251" s="94">
        <v>1364.5799362258808</v>
      </c>
      <c r="M251" s="94">
        <v>773.97671060885557</v>
      </c>
      <c r="N251" s="94">
        <v>188.59559919429483</v>
      </c>
      <c r="O251" s="94">
        <v>2327.1522460290312</v>
      </c>
      <c r="P251" s="94">
        <v>44.737332012160742</v>
      </c>
      <c r="Q251" s="94">
        <v>2380.7217999999998</v>
      </c>
      <c r="R251" s="94">
        <v>638.59960000000001</v>
      </c>
      <c r="S251" s="94">
        <v>64.755260000000007</v>
      </c>
      <c r="T251" s="95" t="s">
        <v>94</v>
      </c>
      <c r="U251" s="95" t="s">
        <v>94</v>
      </c>
      <c r="V251" s="96">
        <v>3084.0766599999997</v>
      </c>
      <c r="W251" s="94">
        <v>4221.9228710552206</v>
      </c>
      <c r="X251" s="94">
        <v>3621.9824189332689</v>
      </c>
      <c r="Y251" s="94">
        <v>3086.289539182756</v>
      </c>
      <c r="Z251" s="94">
        <v>41036.286438529787</v>
      </c>
      <c r="AA251" s="94">
        <v>5580.7596199999998</v>
      </c>
      <c r="AB251" s="94">
        <v>3094.6796610733413</v>
      </c>
      <c r="AC251" s="95" t="s">
        <v>94</v>
      </c>
      <c r="AD251" s="94">
        <v>22.9585306072075</v>
      </c>
      <c r="AE251" s="94">
        <v>3.5713281782916577</v>
      </c>
      <c r="AF251" s="95" t="s">
        <v>94</v>
      </c>
      <c r="AG251" s="97" t="s">
        <v>94</v>
      </c>
      <c r="AH251" s="95">
        <v>246.03</v>
      </c>
      <c r="AI251" s="95" t="s">
        <v>94</v>
      </c>
      <c r="AJ251" s="95" t="s">
        <v>94</v>
      </c>
      <c r="AK251" s="95" t="s">
        <v>94</v>
      </c>
      <c r="AL251" s="95" t="s">
        <v>94</v>
      </c>
      <c r="AM251" s="95" t="s">
        <v>94</v>
      </c>
      <c r="AN251" s="97" t="s">
        <v>94</v>
      </c>
      <c r="AO251" s="94">
        <v>156265.66200000001</v>
      </c>
      <c r="AP251" s="94">
        <v>24308</v>
      </c>
      <c r="AQ251" s="94">
        <v>91.895863301762574</v>
      </c>
      <c r="AR251" s="94">
        <v>8.1041366982374079</v>
      </c>
      <c r="AS251" s="94">
        <v>55.262667987839251</v>
      </c>
      <c r="AT251" s="95" t="s">
        <v>94</v>
      </c>
      <c r="AU251" s="97" t="s">
        <v>94</v>
      </c>
      <c r="AV251" s="94">
        <f t="shared" si="14"/>
        <v>4.663931722779302</v>
      </c>
      <c r="AW251" s="97" t="s">
        <v>94</v>
      </c>
      <c r="AX251" s="98">
        <v>31.949200000000001</v>
      </c>
      <c r="AZ251" s="70"/>
      <c r="BA251" s="68">
        <f t="shared" si="15"/>
        <v>5580.7596199999989</v>
      </c>
      <c r="BB251" s="123">
        <f t="shared" si="12"/>
        <v>0</v>
      </c>
    </row>
    <row r="252" spans="1:54" x14ac:dyDescent="0.3">
      <c r="A252" s="89">
        <v>2010</v>
      </c>
      <c r="B252" s="90" t="s">
        <v>16</v>
      </c>
      <c r="C252" s="91">
        <v>708.97393999999997</v>
      </c>
      <c r="D252" s="91">
        <v>835.26109999999994</v>
      </c>
      <c r="E252" s="91">
        <v>122.43257000000001</v>
      </c>
      <c r="F252" s="92" t="s">
        <v>94</v>
      </c>
      <c r="G252" s="92" t="s">
        <v>94</v>
      </c>
      <c r="H252" s="91">
        <v>1666.66761</v>
      </c>
      <c r="I252" s="91">
        <v>198.53360000000001</v>
      </c>
      <c r="J252" s="91">
        <v>1865.2012099999999</v>
      </c>
      <c r="K252" s="93">
        <v>2794.7012661666395</v>
      </c>
      <c r="L252" s="94">
        <v>1188.8215478052944</v>
      </c>
      <c r="M252" s="94">
        <v>1400.5823595202282</v>
      </c>
      <c r="N252" s="94">
        <v>332.90507355370102</v>
      </c>
      <c r="O252" s="94">
        <v>3127.6063397203402</v>
      </c>
      <c r="P252" s="94">
        <v>50.015103602243251</v>
      </c>
      <c r="Q252" s="94">
        <v>1522.2768000000001</v>
      </c>
      <c r="R252" s="94">
        <v>341.79790000000003</v>
      </c>
      <c r="S252" s="95">
        <v>0</v>
      </c>
      <c r="T252" s="95" t="s">
        <v>94</v>
      </c>
      <c r="U252" s="95" t="s">
        <v>94</v>
      </c>
      <c r="V252" s="96">
        <v>1864.0747000000001</v>
      </c>
      <c r="W252" s="94">
        <v>3637.2686065956027</v>
      </c>
      <c r="X252" s="94">
        <v>3357.0847631061279</v>
      </c>
      <c r="Y252" s="94">
        <v>2079.2650136266302</v>
      </c>
      <c r="Z252" s="94">
        <v>0</v>
      </c>
      <c r="AA252" s="94">
        <v>3729.2759100000003</v>
      </c>
      <c r="AB252" s="94">
        <v>3363.16208538499</v>
      </c>
      <c r="AC252" s="95" t="s">
        <v>94</v>
      </c>
      <c r="AD252" s="94">
        <v>14.480769105318542</v>
      </c>
      <c r="AE252" s="94">
        <v>4.2371340518665921</v>
      </c>
      <c r="AF252" s="95" t="s">
        <v>94</v>
      </c>
      <c r="AG252" s="97" t="s">
        <v>94</v>
      </c>
      <c r="AH252" s="95">
        <v>48.68</v>
      </c>
      <c r="AI252" s="95" t="s">
        <v>94</v>
      </c>
      <c r="AJ252" s="95" t="s">
        <v>94</v>
      </c>
      <c r="AK252" s="95" t="s">
        <v>94</v>
      </c>
      <c r="AL252" s="95" t="s">
        <v>94</v>
      </c>
      <c r="AM252" s="95" t="s">
        <v>94</v>
      </c>
      <c r="AN252" s="97" t="s">
        <v>94</v>
      </c>
      <c r="AO252" s="94">
        <v>88014.111999999994</v>
      </c>
      <c r="AP252" s="94">
        <v>25753.3</v>
      </c>
      <c r="AQ252" s="94">
        <v>89.355915118669699</v>
      </c>
      <c r="AR252" s="94">
        <v>10.644084881330311</v>
      </c>
      <c r="AS252" s="94">
        <v>49.984896397756742</v>
      </c>
      <c r="AT252" s="95" t="s">
        <v>94</v>
      </c>
      <c r="AU252" s="97" t="s">
        <v>94</v>
      </c>
      <c r="AV252" s="94">
        <f t="shared" si="14"/>
        <v>6.4985021618410466</v>
      </c>
      <c r="AW252" s="97" t="s">
        <v>94</v>
      </c>
      <c r="AX252" s="98">
        <v>30.014400000000002</v>
      </c>
      <c r="AZ252" s="70"/>
      <c r="BA252" s="68">
        <f t="shared" si="15"/>
        <v>3729.2759099999998</v>
      </c>
      <c r="BB252" s="123">
        <f t="shared" si="12"/>
        <v>0</v>
      </c>
    </row>
    <row r="253" spans="1:54" x14ac:dyDescent="0.3">
      <c r="A253" s="89">
        <v>2010</v>
      </c>
      <c r="B253" s="90" t="s">
        <v>17</v>
      </c>
      <c r="C253" s="91">
        <v>1569.27898</v>
      </c>
      <c r="D253" s="91">
        <v>1513.48567</v>
      </c>
      <c r="E253" s="92">
        <v>0</v>
      </c>
      <c r="F253" s="92" t="s">
        <v>94</v>
      </c>
      <c r="G253" s="92" t="s">
        <v>94</v>
      </c>
      <c r="H253" s="91">
        <v>3082.7646500000001</v>
      </c>
      <c r="I253" s="91">
        <v>391.98539</v>
      </c>
      <c r="J253" s="91">
        <v>3474.7500399999999</v>
      </c>
      <c r="K253" s="93">
        <v>2072.4301047655413</v>
      </c>
      <c r="L253" s="94">
        <v>1054.968954872297</v>
      </c>
      <c r="M253" s="94">
        <v>1017.4611498932444</v>
      </c>
      <c r="N253" s="94">
        <v>263.51746406079411</v>
      </c>
      <c r="O253" s="94">
        <v>2335.9475688263356</v>
      </c>
      <c r="P253" s="94">
        <v>21.261475698192907</v>
      </c>
      <c r="Q253" s="94">
        <v>11601.2618</v>
      </c>
      <c r="R253" s="94">
        <v>893.51930000000004</v>
      </c>
      <c r="S253" s="94">
        <v>373.40803000000005</v>
      </c>
      <c r="T253" s="95" t="s">
        <v>94</v>
      </c>
      <c r="U253" s="95" t="s">
        <v>94</v>
      </c>
      <c r="V253" s="96">
        <v>12868.189130000001</v>
      </c>
      <c r="W253" s="94">
        <v>3976.8663785736958</v>
      </c>
      <c r="X253" s="94">
        <v>3230.7564076893668</v>
      </c>
      <c r="Y253" s="94">
        <v>3720.2533964534491</v>
      </c>
      <c r="Z253" s="94">
        <v>14910.079460150137</v>
      </c>
      <c r="AA253" s="94">
        <v>16342.939170000001</v>
      </c>
      <c r="AB253" s="94">
        <v>3460.0877759977034</v>
      </c>
      <c r="AC253" s="95" t="s">
        <v>94</v>
      </c>
      <c r="AD253" s="94">
        <v>27.17062238463291</v>
      </c>
      <c r="AE253" s="94">
        <v>1.7323921615097282</v>
      </c>
      <c r="AF253" s="95" t="s">
        <v>94</v>
      </c>
      <c r="AG253" s="97" t="s">
        <v>94</v>
      </c>
      <c r="AH253" s="95">
        <v>4857.0200000000004</v>
      </c>
      <c r="AI253" s="95" t="s">
        <v>94</v>
      </c>
      <c r="AJ253" s="95" t="s">
        <v>94</v>
      </c>
      <c r="AK253" s="95" t="s">
        <v>94</v>
      </c>
      <c r="AL253" s="95" t="s">
        <v>94</v>
      </c>
      <c r="AM253" s="95" t="s">
        <v>94</v>
      </c>
      <c r="AN253" s="97" t="s">
        <v>94</v>
      </c>
      <c r="AO253" s="94">
        <v>943374.11199999996</v>
      </c>
      <c r="AP253" s="94">
        <v>60149.3</v>
      </c>
      <c r="AQ253" s="94">
        <v>88.719033441611245</v>
      </c>
      <c r="AR253" s="94">
        <v>11.280966558388759</v>
      </c>
      <c r="AS253" s="94">
        <v>78.73852430180709</v>
      </c>
      <c r="AT253" s="95" t="s">
        <v>94</v>
      </c>
      <c r="AU253" s="97" t="s">
        <v>94</v>
      </c>
      <c r="AV253" s="94">
        <f t="shared" si="14"/>
        <v>14.148232798682425</v>
      </c>
      <c r="AW253" s="97" t="s">
        <v>94</v>
      </c>
      <c r="AX253" s="98">
        <v>56.317769999999996</v>
      </c>
      <c r="AZ253" s="70"/>
      <c r="BA253" s="68">
        <f t="shared" si="15"/>
        <v>16342.93917</v>
      </c>
      <c r="BB253" s="123">
        <f t="shared" si="12"/>
        <v>0</v>
      </c>
    </row>
    <row r="254" spans="1:54" x14ac:dyDescent="0.3">
      <c r="A254" s="89">
        <v>2010</v>
      </c>
      <c r="B254" s="90" t="s">
        <v>18</v>
      </c>
      <c r="C254" s="91">
        <v>3787.4555099999998</v>
      </c>
      <c r="D254" s="91">
        <v>2186.73614</v>
      </c>
      <c r="E254" s="91">
        <v>994.68988000000002</v>
      </c>
      <c r="F254" s="92" t="s">
        <v>94</v>
      </c>
      <c r="G254" s="92" t="s">
        <v>94</v>
      </c>
      <c r="H254" s="91">
        <v>6968.8815299999997</v>
      </c>
      <c r="I254" s="91">
        <v>545.16074000000003</v>
      </c>
      <c r="J254" s="91">
        <v>7514.0422699999999</v>
      </c>
      <c r="K254" s="93">
        <v>2444.7652332968023</v>
      </c>
      <c r="L254" s="94">
        <v>1328.6837369305099</v>
      </c>
      <c r="M254" s="94">
        <v>767.13264050359726</v>
      </c>
      <c r="N254" s="94">
        <v>191.24877040496298</v>
      </c>
      <c r="O254" s="94">
        <v>2636.0140037017654</v>
      </c>
      <c r="P254" s="94">
        <v>73.332653479503037</v>
      </c>
      <c r="Q254" s="94">
        <v>1711.7049</v>
      </c>
      <c r="R254" s="94">
        <v>731.38159999999993</v>
      </c>
      <c r="S254" s="94">
        <v>289.38749999999999</v>
      </c>
      <c r="T254" s="95" t="s">
        <v>94</v>
      </c>
      <c r="U254" s="95" t="s">
        <v>94</v>
      </c>
      <c r="V254" s="96">
        <v>2732.4739999999997</v>
      </c>
      <c r="W254" s="94">
        <v>2685.2749226839837</v>
      </c>
      <c r="X254" s="94">
        <v>2164.4547150128028</v>
      </c>
      <c r="Y254" s="94">
        <v>1921.8663120996011</v>
      </c>
      <c r="Z254" s="94">
        <v>10381.986797732654</v>
      </c>
      <c r="AA254" s="94">
        <v>10246.51627</v>
      </c>
      <c r="AB254" s="94">
        <v>2648.9729917124878</v>
      </c>
      <c r="AC254" s="95" t="s">
        <v>94</v>
      </c>
      <c r="AD254" s="94">
        <v>17.443194619881446</v>
      </c>
      <c r="AE254" s="94">
        <v>4.9074824853107071</v>
      </c>
      <c r="AF254" s="95" t="s">
        <v>94</v>
      </c>
      <c r="AG254" s="97" t="s">
        <v>94</v>
      </c>
      <c r="AH254" s="95">
        <v>53.06</v>
      </c>
      <c r="AI254" s="95" t="s">
        <v>94</v>
      </c>
      <c r="AJ254" s="95" t="s">
        <v>94</v>
      </c>
      <c r="AK254" s="95" t="s">
        <v>94</v>
      </c>
      <c r="AL254" s="95" t="s">
        <v>94</v>
      </c>
      <c r="AM254" s="95" t="s">
        <v>94</v>
      </c>
      <c r="AN254" s="97" t="s">
        <v>94</v>
      </c>
      <c r="AO254" s="94">
        <v>208793.74100000001</v>
      </c>
      <c r="AP254" s="94">
        <v>58742.2</v>
      </c>
      <c r="AQ254" s="94">
        <v>92.744774112110491</v>
      </c>
      <c r="AR254" s="94">
        <v>7.2552258878895017</v>
      </c>
      <c r="AS254" s="94">
        <v>26.66734652049696</v>
      </c>
      <c r="AT254" s="95" t="s">
        <v>94</v>
      </c>
      <c r="AU254" s="97" t="s">
        <v>94</v>
      </c>
      <c r="AV254" s="94">
        <f t="shared" si="14"/>
        <v>8.9908349378542631</v>
      </c>
      <c r="AW254" s="97" t="s">
        <v>94</v>
      </c>
      <c r="AX254" s="98">
        <v>47.590890000000002</v>
      </c>
      <c r="AZ254" s="70"/>
      <c r="BA254" s="68">
        <f t="shared" si="15"/>
        <v>10246.516270000002</v>
      </c>
      <c r="BB254" s="123">
        <f t="shared" si="12"/>
        <v>0</v>
      </c>
    </row>
    <row r="255" spans="1:54" x14ac:dyDescent="0.3">
      <c r="A255" s="89">
        <v>2010</v>
      </c>
      <c r="B255" s="90" t="s">
        <v>19</v>
      </c>
      <c r="C255" s="91">
        <v>4402.4458600000007</v>
      </c>
      <c r="D255" s="91">
        <v>1707.395</v>
      </c>
      <c r="E255" s="91">
        <v>646.55908999999997</v>
      </c>
      <c r="F255" s="92" t="s">
        <v>94</v>
      </c>
      <c r="G255" s="92" t="s">
        <v>94</v>
      </c>
      <c r="H255" s="91">
        <v>6756.39995</v>
      </c>
      <c r="I255" s="91">
        <v>471.76242999999999</v>
      </c>
      <c r="J255" s="91">
        <v>7228.1623799999998</v>
      </c>
      <c r="K255" s="93">
        <v>1617.8080405759401</v>
      </c>
      <c r="L255" s="94">
        <v>1054.1578892925454</v>
      </c>
      <c r="M255" s="94">
        <v>408.83271858989895</v>
      </c>
      <c r="N255" s="94">
        <v>112.9626810348378</v>
      </c>
      <c r="O255" s="94">
        <v>1730.7707216107776</v>
      </c>
      <c r="P255" s="94">
        <v>53.053038272272879</v>
      </c>
      <c r="Q255" s="94">
        <v>5466.3159000000005</v>
      </c>
      <c r="R255" s="94">
        <v>750.52049999999997</v>
      </c>
      <c r="S255" s="94">
        <v>179.4092</v>
      </c>
      <c r="T255" s="95" t="s">
        <v>94</v>
      </c>
      <c r="U255" s="95" t="s">
        <v>94</v>
      </c>
      <c r="V255" s="96">
        <v>6396.2456000000002</v>
      </c>
      <c r="W255" s="94">
        <v>3790.2442290769786</v>
      </c>
      <c r="X255" s="94">
        <v>3197.3659228219426</v>
      </c>
      <c r="Y255" s="94">
        <v>2213.0695807814677</v>
      </c>
      <c r="Z255" s="94">
        <v>11792.375443670304</v>
      </c>
      <c r="AA255" s="94">
        <v>13624.40798</v>
      </c>
      <c r="AB255" s="94">
        <v>2323.468491460264</v>
      </c>
      <c r="AC255" s="95" t="s">
        <v>94</v>
      </c>
      <c r="AD255" s="94">
        <v>25.128011766875691</v>
      </c>
      <c r="AE255" s="94">
        <v>3.271783393753771</v>
      </c>
      <c r="AF255" s="95" t="s">
        <v>94</v>
      </c>
      <c r="AG255" s="97" t="s">
        <v>94</v>
      </c>
      <c r="AH255" s="95">
        <v>580</v>
      </c>
      <c r="AI255" s="95" t="s">
        <v>94</v>
      </c>
      <c r="AJ255" s="95" t="s">
        <v>94</v>
      </c>
      <c r="AK255" s="95" t="s">
        <v>94</v>
      </c>
      <c r="AL255" s="95" t="s">
        <v>94</v>
      </c>
      <c r="AM255" s="95" t="s">
        <v>94</v>
      </c>
      <c r="AN255" s="97" t="s">
        <v>94</v>
      </c>
      <c r="AO255" s="94">
        <v>416421.45400000003</v>
      </c>
      <c r="AP255" s="94">
        <v>54220</v>
      </c>
      <c r="AQ255" s="94">
        <v>93.473272939947421</v>
      </c>
      <c r="AR255" s="94">
        <v>6.5267270600525711</v>
      </c>
      <c r="AS255" s="94">
        <v>46.946961727727128</v>
      </c>
      <c r="AT255" s="95" t="s">
        <v>94</v>
      </c>
      <c r="AU255" s="97" t="s">
        <v>94</v>
      </c>
      <c r="AV255" s="94">
        <f t="shared" si="14"/>
        <v>11.066051180151049</v>
      </c>
      <c r="AW255" s="97" t="s">
        <v>94</v>
      </c>
      <c r="AX255" s="98">
        <v>96.909170000000003</v>
      </c>
      <c r="AZ255" s="70"/>
      <c r="BA255" s="68">
        <f t="shared" si="15"/>
        <v>13624.407980000002</v>
      </c>
      <c r="BB255" s="123">
        <f t="shared" si="12"/>
        <v>0</v>
      </c>
    </row>
    <row r="256" spans="1:54" x14ac:dyDescent="0.3">
      <c r="A256" s="89">
        <v>2010</v>
      </c>
      <c r="B256" s="90" t="s">
        <v>20</v>
      </c>
      <c r="C256" s="91">
        <v>1144.4274399999999</v>
      </c>
      <c r="D256" s="91">
        <v>1034.9874499999999</v>
      </c>
      <c r="E256" s="92">
        <v>0</v>
      </c>
      <c r="F256" s="92" t="s">
        <v>94</v>
      </c>
      <c r="G256" s="92" t="s">
        <v>94</v>
      </c>
      <c r="H256" s="91">
        <v>2179.41489</v>
      </c>
      <c r="I256" s="91">
        <v>191.99554000000001</v>
      </c>
      <c r="J256" s="91">
        <v>2371.4104299999999</v>
      </c>
      <c r="K256" s="93">
        <v>2419.6874323443626</v>
      </c>
      <c r="L256" s="94">
        <v>1270.5963910332064</v>
      </c>
      <c r="M256" s="94">
        <v>1149.0910413111567</v>
      </c>
      <c r="N256" s="94">
        <v>213.16234799339625</v>
      </c>
      <c r="O256" s="94">
        <v>2632.8497803377586</v>
      </c>
      <c r="P256" s="94">
        <v>45.394754477145163</v>
      </c>
      <c r="Q256" s="94">
        <v>2291.0590000000002</v>
      </c>
      <c r="R256" s="94">
        <v>466.24859999999995</v>
      </c>
      <c r="S256" s="94">
        <v>95.256539999999987</v>
      </c>
      <c r="T256" s="95" t="s">
        <v>94</v>
      </c>
      <c r="U256" s="95" t="s">
        <v>94</v>
      </c>
      <c r="V256" s="96">
        <v>2852.56414</v>
      </c>
      <c r="W256" s="94">
        <v>3010.6535583489008</v>
      </c>
      <c r="X256" s="94">
        <v>1929.3924549307719</v>
      </c>
      <c r="Y256" s="94">
        <v>3676.6624872844263</v>
      </c>
      <c r="Z256" s="94">
        <v>28918.196721311473</v>
      </c>
      <c r="AA256" s="94">
        <v>5223.9745700000003</v>
      </c>
      <c r="AB256" s="94">
        <v>2826.5339296641964</v>
      </c>
      <c r="AC256" s="95" t="s">
        <v>94</v>
      </c>
      <c r="AD256" s="94">
        <v>21.636471423897152</v>
      </c>
      <c r="AE256" s="94">
        <v>2.0396280457780347</v>
      </c>
      <c r="AF256" s="95" t="s">
        <v>94</v>
      </c>
      <c r="AG256" s="97" t="s">
        <v>94</v>
      </c>
      <c r="AH256" s="95">
        <v>598.89</v>
      </c>
      <c r="AI256" s="95" t="s">
        <v>94</v>
      </c>
      <c r="AJ256" s="95" t="s">
        <v>94</v>
      </c>
      <c r="AK256" s="95" t="s">
        <v>94</v>
      </c>
      <c r="AL256" s="95" t="s">
        <v>94</v>
      </c>
      <c r="AM256" s="95" t="s">
        <v>94</v>
      </c>
      <c r="AN256" s="97" t="s">
        <v>94</v>
      </c>
      <c r="AO256" s="94">
        <v>256123.88399999999</v>
      </c>
      <c r="AP256" s="94">
        <v>24144.3</v>
      </c>
      <c r="AQ256" s="94">
        <v>91.903740593736032</v>
      </c>
      <c r="AR256" s="94">
        <v>8.096259406263977</v>
      </c>
      <c r="AS256" s="94">
        <v>54.60524552285483</v>
      </c>
      <c r="AT256" s="95" t="s">
        <v>94</v>
      </c>
      <c r="AU256" s="97" t="s">
        <v>94</v>
      </c>
      <c r="AV256" s="94">
        <f t="shared" si="14"/>
        <v>9.3140138510904524</v>
      </c>
      <c r="AW256" s="97" t="s">
        <v>94</v>
      </c>
      <c r="AX256" s="98">
        <v>39.923910000000006</v>
      </c>
      <c r="AZ256" s="70"/>
      <c r="BA256" s="68">
        <f t="shared" si="15"/>
        <v>5223.9745700000003</v>
      </c>
      <c r="BB256" s="123">
        <f t="shared" si="12"/>
        <v>0</v>
      </c>
    </row>
    <row r="257" spans="1:54" x14ac:dyDescent="0.3">
      <c r="A257" s="89">
        <v>2010</v>
      </c>
      <c r="B257" s="90" t="s">
        <v>21</v>
      </c>
      <c r="C257" s="91">
        <v>649.84011999999996</v>
      </c>
      <c r="D257" s="91">
        <v>897.92180000000008</v>
      </c>
      <c r="E257" s="92">
        <v>0</v>
      </c>
      <c r="F257" s="92" t="s">
        <v>94</v>
      </c>
      <c r="G257" s="92" t="s">
        <v>94</v>
      </c>
      <c r="H257" s="91">
        <v>1547.7619199999999</v>
      </c>
      <c r="I257" s="91">
        <v>344.81270000000001</v>
      </c>
      <c r="J257" s="91">
        <v>1892.5746199999999</v>
      </c>
      <c r="K257" s="93">
        <v>2665.8845535765035</v>
      </c>
      <c r="L257" s="94">
        <v>1119.292777407459</v>
      </c>
      <c r="M257" s="94">
        <v>1546.5917761690446</v>
      </c>
      <c r="N257" s="94">
        <v>593.9097214686667</v>
      </c>
      <c r="O257" s="94">
        <v>3259.7942750451703</v>
      </c>
      <c r="P257" s="94">
        <v>38.259212254937317</v>
      </c>
      <c r="Q257" s="94">
        <v>2765.0671000000002</v>
      </c>
      <c r="R257" s="94">
        <v>289.07440000000003</v>
      </c>
      <c r="S257" s="95">
        <v>0</v>
      </c>
      <c r="T257" s="95" t="s">
        <v>94</v>
      </c>
      <c r="U257" s="95" t="s">
        <v>94</v>
      </c>
      <c r="V257" s="96">
        <v>3054.1415000000002</v>
      </c>
      <c r="W257" s="94">
        <v>3964.5433846856808</v>
      </c>
      <c r="X257" s="94">
        <v>3671.9605801689727</v>
      </c>
      <c r="Y257" s="94">
        <v>2269.9385154182605</v>
      </c>
      <c r="Z257" s="94">
        <v>0</v>
      </c>
      <c r="AA257" s="94">
        <v>4946.71612</v>
      </c>
      <c r="AB257" s="94">
        <v>3661.6709932676758</v>
      </c>
      <c r="AC257" s="95" t="s">
        <v>94</v>
      </c>
      <c r="AD257" s="94">
        <v>27.503300474260396</v>
      </c>
      <c r="AE257" s="94">
        <v>2.736354237473043</v>
      </c>
      <c r="AF257" s="95" t="s">
        <v>94</v>
      </c>
      <c r="AG257" s="97" t="s">
        <v>94</v>
      </c>
      <c r="AH257" s="95">
        <v>242.21</v>
      </c>
      <c r="AI257" s="95" t="s">
        <v>94</v>
      </c>
      <c r="AJ257" s="95" t="s">
        <v>94</v>
      </c>
      <c r="AK257" s="95" t="s">
        <v>94</v>
      </c>
      <c r="AL257" s="95" t="s">
        <v>94</v>
      </c>
      <c r="AM257" s="95" t="s">
        <v>94</v>
      </c>
      <c r="AN257" s="97" t="s">
        <v>94</v>
      </c>
      <c r="AO257" s="94">
        <v>180777.622</v>
      </c>
      <c r="AP257" s="94">
        <v>17985.900000000001</v>
      </c>
      <c r="AQ257" s="94">
        <v>81.780760644460088</v>
      </c>
      <c r="AR257" s="94">
        <v>18.219239355539919</v>
      </c>
      <c r="AS257" s="94">
        <v>61.74078774506269</v>
      </c>
      <c r="AT257" s="95" t="s">
        <v>94</v>
      </c>
      <c r="AU257" s="97" t="s">
        <v>94</v>
      </c>
      <c r="AV257" s="94">
        <f t="shared" si="14"/>
        <v>21.757985925130853</v>
      </c>
      <c r="AW257" s="97" t="s">
        <v>94</v>
      </c>
      <c r="AX257" s="98">
        <v>29.633410000000001</v>
      </c>
      <c r="AZ257" s="70"/>
      <c r="BA257" s="68">
        <f t="shared" si="15"/>
        <v>4946.71612</v>
      </c>
      <c r="BB257" s="123">
        <f t="shared" si="12"/>
        <v>0</v>
      </c>
    </row>
    <row r="258" spans="1:54" x14ac:dyDescent="0.3">
      <c r="A258" s="89">
        <v>2010</v>
      </c>
      <c r="B258" s="90" t="s">
        <v>22</v>
      </c>
      <c r="C258" s="91">
        <v>1818.8755800000001</v>
      </c>
      <c r="D258" s="91">
        <v>1139.8021999999999</v>
      </c>
      <c r="E258" s="91">
        <v>397.44090999999997</v>
      </c>
      <c r="F258" s="92" t="s">
        <v>94</v>
      </c>
      <c r="G258" s="92" t="s">
        <v>94</v>
      </c>
      <c r="H258" s="91">
        <v>3356.1186899999998</v>
      </c>
      <c r="I258" s="91">
        <v>313.08699999999999</v>
      </c>
      <c r="J258" s="91">
        <v>3669.2056899999998</v>
      </c>
      <c r="K258" s="93">
        <v>2299.645465589791</v>
      </c>
      <c r="L258" s="94">
        <v>1246.3113990819559</v>
      </c>
      <c r="M258" s="94">
        <v>781.00365422394157</v>
      </c>
      <c r="N258" s="94">
        <v>214.53028524599375</v>
      </c>
      <c r="O258" s="94">
        <v>2514.175750835785</v>
      </c>
      <c r="P258" s="94">
        <v>50.562680025141013</v>
      </c>
      <c r="Q258" s="94">
        <v>2897.1464999999998</v>
      </c>
      <c r="R258" s="94">
        <v>604.57849999999996</v>
      </c>
      <c r="S258" s="94">
        <v>85.816159999999996</v>
      </c>
      <c r="T258" s="95" t="s">
        <v>94</v>
      </c>
      <c r="U258" s="95" t="s">
        <v>94</v>
      </c>
      <c r="V258" s="96">
        <v>3587.5411599999998</v>
      </c>
      <c r="W258" s="94">
        <v>3100.5876658957422</v>
      </c>
      <c r="X258" s="94">
        <v>2418.8119283059318</v>
      </c>
      <c r="Y258" s="94">
        <v>2135.7613203614601</v>
      </c>
      <c r="Z258" s="94">
        <v>15100.503255322894</v>
      </c>
      <c r="AA258" s="94">
        <v>7256.7468499999995</v>
      </c>
      <c r="AB258" s="94">
        <v>2773.4991643285834</v>
      </c>
      <c r="AC258" s="95" t="s">
        <v>94</v>
      </c>
      <c r="AD258" s="94">
        <v>17.509257646241302</v>
      </c>
      <c r="AE258" s="94">
        <v>2.9645227956756082</v>
      </c>
      <c r="AF258" s="95" t="s">
        <v>94</v>
      </c>
      <c r="AG258" s="97" t="s">
        <v>94</v>
      </c>
      <c r="AH258" s="95">
        <v>404.12</v>
      </c>
      <c r="AI258" s="95" t="s">
        <v>94</v>
      </c>
      <c r="AJ258" s="95" t="s">
        <v>94</v>
      </c>
      <c r="AK258" s="95" t="s">
        <v>94</v>
      </c>
      <c r="AL258" s="95" t="s">
        <v>94</v>
      </c>
      <c r="AM258" s="95" t="s">
        <v>94</v>
      </c>
      <c r="AN258" s="97" t="s">
        <v>94</v>
      </c>
      <c r="AO258" s="94">
        <v>244786.34</v>
      </c>
      <c r="AP258" s="94">
        <v>41445.199999999997</v>
      </c>
      <c r="AQ258" s="94">
        <v>91.467172285999581</v>
      </c>
      <c r="AR258" s="94">
        <v>8.5328277140004118</v>
      </c>
      <c r="AS258" s="94">
        <v>49.437319974858987</v>
      </c>
      <c r="AT258" s="95" t="s">
        <v>94</v>
      </c>
      <c r="AU258" s="97" t="s">
        <v>94</v>
      </c>
      <c r="AV258" s="94">
        <f t="shared" si="14"/>
        <v>12.979242551051918</v>
      </c>
      <c r="AW258" s="97" t="s">
        <v>94</v>
      </c>
      <c r="AX258" s="98">
        <v>108.4452</v>
      </c>
      <c r="AZ258" s="70"/>
      <c r="BA258" s="68">
        <f t="shared" si="15"/>
        <v>7256.7468500000004</v>
      </c>
      <c r="BB258" s="123">
        <f t="shared" si="12"/>
        <v>0</v>
      </c>
    </row>
    <row r="259" spans="1:54" x14ac:dyDescent="0.3">
      <c r="A259" s="89">
        <v>2010</v>
      </c>
      <c r="B259" s="90" t="s">
        <v>23</v>
      </c>
      <c r="C259" s="91">
        <v>1311.6731200000002</v>
      </c>
      <c r="D259" s="91">
        <v>1546.4936</v>
      </c>
      <c r="E259" s="91">
        <v>207.09959000000001</v>
      </c>
      <c r="F259" s="92" t="s">
        <v>94</v>
      </c>
      <c r="G259" s="92" t="s">
        <v>94</v>
      </c>
      <c r="H259" s="91">
        <v>3065.26631</v>
      </c>
      <c r="I259" s="91">
        <v>693.8306</v>
      </c>
      <c r="J259" s="91">
        <v>3759.0969100000002</v>
      </c>
      <c r="K259" s="93">
        <v>2365.1508974061217</v>
      </c>
      <c r="L259" s="94">
        <v>1012.0833047199374</v>
      </c>
      <c r="M259" s="94">
        <v>1193.2701292348149</v>
      </c>
      <c r="N259" s="94">
        <v>535.35774718309153</v>
      </c>
      <c r="O259" s="94">
        <v>2900.5086445892134</v>
      </c>
      <c r="P259" s="94">
        <v>40.117434031656757</v>
      </c>
      <c r="Q259" s="94">
        <v>4581.6887000000006</v>
      </c>
      <c r="R259" s="94">
        <v>935.22299999999996</v>
      </c>
      <c r="S259" s="94">
        <v>94.224059999999994</v>
      </c>
      <c r="T259" s="95" t="s">
        <v>94</v>
      </c>
      <c r="U259" s="95" t="s">
        <v>94</v>
      </c>
      <c r="V259" s="96">
        <v>5611.1357600000001</v>
      </c>
      <c r="W259" s="94">
        <v>3607.7026928846199</v>
      </c>
      <c r="X259" s="94">
        <v>2965.7649662525837</v>
      </c>
      <c r="Y259" s="94">
        <v>2629.8084493734955</v>
      </c>
      <c r="Z259" s="94">
        <v>22097.575046904316</v>
      </c>
      <c r="AA259" s="94">
        <v>9370.2326700000012</v>
      </c>
      <c r="AB259" s="94">
        <v>3286.2627352670715</v>
      </c>
      <c r="AC259" s="95" t="s">
        <v>94</v>
      </c>
      <c r="AD259" s="94">
        <v>21.008830821454037</v>
      </c>
      <c r="AE259" s="94">
        <v>3.3814765093414909</v>
      </c>
      <c r="AF259" s="95" t="s">
        <v>94</v>
      </c>
      <c r="AG259" s="97" t="s">
        <v>94</v>
      </c>
      <c r="AH259" s="95">
        <v>325.62</v>
      </c>
      <c r="AI259" s="95" t="s">
        <v>94</v>
      </c>
      <c r="AJ259" s="95" t="s">
        <v>94</v>
      </c>
      <c r="AK259" s="95" t="s">
        <v>94</v>
      </c>
      <c r="AL259" s="95" t="s">
        <v>94</v>
      </c>
      <c r="AM259" s="95" t="s">
        <v>94</v>
      </c>
      <c r="AN259" s="97" t="s">
        <v>94</v>
      </c>
      <c r="AO259" s="94">
        <v>277104.76899999997</v>
      </c>
      <c r="AP259" s="94">
        <v>44601.4</v>
      </c>
      <c r="AQ259" s="94">
        <v>81.542625353598552</v>
      </c>
      <c r="AR259" s="94">
        <v>18.457374646401441</v>
      </c>
      <c r="AS259" s="94">
        <v>59.882565968343229</v>
      </c>
      <c r="AT259" s="95" t="s">
        <v>94</v>
      </c>
      <c r="AU259" s="97" t="s">
        <v>94</v>
      </c>
      <c r="AV259" s="94">
        <f t="shared" si="14"/>
        <v>5.1897785344154013</v>
      </c>
      <c r="AW259" s="97" t="s">
        <v>94</v>
      </c>
      <c r="AX259" s="98">
        <v>158.32148000000001</v>
      </c>
      <c r="AZ259" s="70"/>
      <c r="BA259" s="68">
        <f t="shared" si="15"/>
        <v>9370.2326700000012</v>
      </c>
      <c r="BB259" s="123">
        <f t="shared" si="12"/>
        <v>0</v>
      </c>
    </row>
    <row r="260" spans="1:54" x14ac:dyDescent="0.3">
      <c r="A260" s="89">
        <v>2010</v>
      </c>
      <c r="B260" s="90" t="s">
        <v>24</v>
      </c>
      <c r="C260" s="91">
        <v>985.47871999999995</v>
      </c>
      <c r="D260" s="91">
        <v>1416.9629600000001</v>
      </c>
      <c r="E260" s="92">
        <v>0</v>
      </c>
      <c r="F260" s="92" t="s">
        <v>94</v>
      </c>
      <c r="G260" s="92" t="s">
        <v>94</v>
      </c>
      <c r="H260" s="91">
        <v>2402.4416799999999</v>
      </c>
      <c r="I260" s="91">
        <v>768.19216000000006</v>
      </c>
      <c r="J260" s="91">
        <v>3170.63384</v>
      </c>
      <c r="K260" s="93">
        <v>2191.7728565720108</v>
      </c>
      <c r="L260" s="94">
        <v>899.06261917056372</v>
      </c>
      <c r="M260" s="94">
        <v>1292.7102374014476</v>
      </c>
      <c r="N260" s="94">
        <v>700.82980117104182</v>
      </c>
      <c r="O260" s="94">
        <v>2892.602657743053</v>
      </c>
      <c r="P260" s="94">
        <v>33.593132390195038</v>
      </c>
      <c r="Q260" s="94">
        <v>5524.5346</v>
      </c>
      <c r="R260" s="94">
        <v>637.37880000000007</v>
      </c>
      <c r="S260" s="94">
        <v>105.79213</v>
      </c>
      <c r="T260" s="95" t="s">
        <v>94</v>
      </c>
      <c r="U260" s="95" t="s">
        <v>94</v>
      </c>
      <c r="V260" s="96">
        <v>6267.7055300000002</v>
      </c>
      <c r="W260" s="94">
        <v>3843.0631719391699</v>
      </c>
      <c r="X260" s="94">
        <v>3729.5101677374582</v>
      </c>
      <c r="Y260" s="94">
        <v>2557.032876657373</v>
      </c>
      <c r="Z260" s="94">
        <v>21350.581231079719</v>
      </c>
      <c r="AA260" s="94">
        <v>9438.3393699999997</v>
      </c>
      <c r="AB260" s="94">
        <v>3461.029929241754</v>
      </c>
      <c r="AC260" s="95" t="s">
        <v>94</v>
      </c>
      <c r="AD260" s="94">
        <v>19.241968265553261</v>
      </c>
      <c r="AE260" s="94">
        <v>2.4467450264884065</v>
      </c>
      <c r="AF260" s="95" t="s">
        <v>94</v>
      </c>
      <c r="AG260" s="97" t="s">
        <v>94</v>
      </c>
      <c r="AH260" s="95">
        <v>639.75</v>
      </c>
      <c r="AI260" s="95" t="s">
        <v>94</v>
      </c>
      <c r="AJ260" s="95" t="s">
        <v>94</v>
      </c>
      <c r="AK260" s="95" t="s">
        <v>94</v>
      </c>
      <c r="AL260" s="95" t="s">
        <v>94</v>
      </c>
      <c r="AM260" s="95" t="s">
        <v>94</v>
      </c>
      <c r="AN260" s="97" t="s">
        <v>94</v>
      </c>
      <c r="AO260" s="94">
        <v>385750.83500000002</v>
      </c>
      <c r="AP260" s="94">
        <v>49050.8</v>
      </c>
      <c r="AQ260" s="94">
        <v>75.771653279269856</v>
      </c>
      <c r="AR260" s="94">
        <v>24.228346720730137</v>
      </c>
      <c r="AS260" s="94">
        <v>66.406867609804962</v>
      </c>
      <c r="AT260" s="95" t="s">
        <v>94</v>
      </c>
      <c r="AU260" s="97" t="s">
        <v>94</v>
      </c>
      <c r="AV260" s="94">
        <f t="shared" si="14"/>
        <v>8.716130936492462</v>
      </c>
      <c r="AW260" s="97" t="s">
        <v>94</v>
      </c>
      <c r="AX260" s="98">
        <v>114.09643</v>
      </c>
      <c r="AZ260" s="70"/>
      <c r="BA260" s="68">
        <f t="shared" si="15"/>
        <v>9438.3393699999997</v>
      </c>
      <c r="BB260" s="123">
        <f t="shared" ref="BB260:BB323" si="16">AA260-BA260</f>
        <v>0</v>
      </c>
    </row>
    <row r="261" spans="1:54" x14ac:dyDescent="0.3">
      <c r="A261" s="89">
        <v>2010</v>
      </c>
      <c r="B261" s="90" t="s">
        <v>25</v>
      </c>
      <c r="C261" s="91">
        <v>2395.8916400000003</v>
      </c>
      <c r="D261" s="91">
        <v>1339.00289</v>
      </c>
      <c r="E261" s="92">
        <v>0</v>
      </c>
      <c r="F261" s="92" t="s">
        <v>94</v>
      </c>
      <c r="G261" s="92" t="s">
        <v>94</v>
      </c>
      <c r="H261" s="91">
        <v>3734.8945300000005</v>
      </c>
      <c r="I261" s="91">
        <v>2104.8957099999998</v>
      </c>
      <c r="J261" s="91">
        <v>5839.7902400000003</v>
      </c>
      <c r="K261" s="93">
        <v>2573.4802980222576</v>
      </c>
      <c r="L261" s="94">
        <v>1650.8578440998801</v>
      </c>
      <c r="M261" s="94">
        <v>922.62245392237719</v>
      </c>
      <c r="N261" s="94">
        <v>1450.3508989520437</v>
      </c>
      <c r="O261" s="94">
        <v>4023.8311969743013</v>
      </c>
      <c r="P261" s="94">
        <v>62.531331329990238</v>
      </c>
      <c r="Q261" s="94">
        <v>1804.2037</v>
      </c>
      <c r="R261" s="94">
        <v>353.41409999999996</v>
      </c>
      <c r="S261" s="94">
        <v>1341.5746999999999</v>
      </c>
      <c r="T261" s="95" t="s">
        <v>94</v>
      </c>
      <c r="U261" s="95" t="s">
        <v>94</v>
      </c>
      <c r="V261" s="96">
        <v>3499.1925000000001</v>
      </c>
      <c r="W261" s="94">
        <v>4366.6764419597175</v>
      </c>
      <c r="X261" s="94">
        <v>2502.7239712801847</v>
      </c>
      <c r="Y261" s="94">
        <v>2071.4856777778427</v>
      </c>
      <c r="Z261" s="94">
        <v>11812.756009509552</v>
      </c>
      <c r="AA261" s="94">
        <v>9338.9827399999995</v>
      </c>
      <c r="AB261" s="94">
        <v>4145.7927561471188</v>
      </c>
      <c r="AC261" s="95" t="s">
        <v>94</v>
      </c>
      <c r="AD261" s="94">
        <v>10.79217001714917</v>
      </c>
      <c r="AE261" s="94">
        <v>2.0780301473178349</v>
      </c>
      <c r="AF261" s="95" t="s">
        <v>94</v>
      </c>
      <c r="AG261" s="97" t="s">
        <v>94</v>
      </c>
      <c r="AH261" s="95">
        <v>157.88</v>
      </c>
      <c r="AI261" s="95" t="s">
        <v>94</v>
      </c>
      <c r="AJ261" s="95" t="s">
        <v>94</v>
      </c>
      <c r="AK261" s="95" t="s">
        <v>94</v>
      </c>
      <c r="AL261" s="95" t="s">
        <v>94</v>
      </c>
      <c r="AM261" s="95" t="s">
        <v>94</v>
      </c>
      <c r="AN261" s="97" t="s">
        <v>94</v>
      </c>
      <c r="AO261" s="94">
        <v>449415.17099999997</v>
      </c>
      <c r="AP261" s="94">
        <v>86534.8</v>
      </c>
      <c r="AQ261" s="94">
        <v>63.955970617191213</v>
      </c>
      <c r="AR261" s="94">
        <v>36.044029382808787</v>
      </c>
      <c r="AS261" s="94">
        <v>37.468668670009777</v>
      </c>
      <c r="AT261" s="95" t="s">
        <v>94</v>
      </c>
      <c r="AU261" s="97" t="s">
        <v>94</v>
      </c>
      <c r="AV261" s="94">
        <f t="shared" si="14"/>
        <v>4.6864192440480235</v>
      </c>
      <c r="AW261" s="97" t="s">
        <v>94</v>
      </c>
      <c r="AX261" s="98">
        <v>98.528750000000002</v>
      </c>
      <c r="AZ261" s="70"/>
      <c r="BA261" s="68">
        <f t="shared" si="15"/>
        <v>9338.9827399999995</v>
      </c>
      <c r="BB261" s="123">
        <f t="shared" si="16"/>
        <v>0</v>
      </c>
    </row>
    <row r="262" spans="1:54" x14ac:dyDescent="0.3">
      <c r="A262" s="89">
        <v>2010</v>
      </c>
      <c r="B262" s="90" t="s">
        <v>26</v>
      </c>
      <c r="C262" s="91">
        <v>2174.02331</v>
      </c>
      <c r="D262" s="91">
        <v>1800.1220000000001</v>
      </c>
      <c r="E262" s="91">
        <v>188.17567000000003</v>
      </c>
      <c r="F262" s="92" t="s">
        <v>94</v>
      </c>
      <c r="G262" s="92" t="s">
        <v>94</v>
      </c>
      <c r="H262" s="91">
        <v>4162.3209799999995</v>
      </c>
      <c r="I262" s="91">
        <v>744.90499999999997</v>
      </c>
      <c r="J262" s="91">
        <v>4907.2259799999993</v>
      </c>
      <c r="K262" s="93">
        <v>2798.9215232705451</v>
      </c>
      <c r="L262" s="94">
        <v>1461.9056684212935</v>
      </c>
      <c r="M262" s="94">
        <v>1210.4785369803028</v>
      </c>
      <c r="N262" s="94">
        <v>500.90578004674825</v>
      </c>
      <c r="O262" s="94">
        <v>3299.8273033172936</v>
      </c>
      <c r="P262" s="94">
        <v>41.392999105816578</v>
      </c>
      <c r="Q262" s="94">
        <v>4682.4829</v>
      </c>
      <c r="R262" s="94">
        <v>845.92750000000001</v>
      </c>
      <c r="S262" s="94">
        <v>1419.57123</v>
      </c>
      <c r="T262" s="95" t="s">
        <v>94</v>
      </c>
      <c r="U262" s="95" t="s">
        <v>94</v>
      </c>
      <c r="V262" s="96">
        <v>6947.9816300000002</v>
      </c>
      <c r="W262" s="94">
        <v>3760.6501319586832</v>
      </c>
      <c r="X262" s="94">
        <v>2539.7674524561389</v>
      </c>
      <c r="Y262" s="94">
        <v>2187.6624400992032</v>
      </c>
      <c r="Z262" s="94">
        <v>14140.000697252823</v>
      </c>
      <c r="AA262" s="94">
        <v>11855.207609999999</v>
      </c>
      <c r="AB262" s="94">
        <v>3555.1430698865015</v>
      </c>
      <c r="AC262" s="95" t="s">
        <v>94</v>
      </c>
      <c r="AD262" s="94">
        <v>11.18508669587664</v>
      </c>
      <c r="AE262" s="94">
        <v>2.9135675117042505</v>
      </c>
      <c r="AF262" s="95" t="s">
        <v>94</v>
      </c>
      <c r="AG262" s="97" t="s">
        <v>94</v>
      </c>
      <c r="AH262" s="95">
        <v>859.81</v>
      </c>
      <c r="AI262" s="95" t="s">
        <v>94</v>
      </c>
      <c r="AJ262" s="95" t="s">
        <v>94</v>
      </c>
      <c r="AK262" s="95" t="s">
        <v>94</v>
      </c>
      <c r="AL262" s="95" t="s">
        <v>94</v>
      </c>
      <c r="AM262" s="95" t="s">
        <v>94</v>
      </c>
      <c r="AN262" s="97" t="s">
        <v>94</v>
      </c>
      <c r="AO262" s="94">
        <v>406896.61599999998</v>
      </c>
      <c r="AP262" s="94">
        <v>105991.2</v>
      </c>
      <c r="AQ262" s="94">
        <v>84.820242576234477</v>
      </c>
      <c r="AR262" s="94">
        <v>15.179757423765516</v>
      </c>
      <c r="AS262" s="94">
        <v>58.607000894183415</v>
      </c>
      <c r="AT262" s="95" t="s">
        <v>94</v>
      </c>
      <c r="AU262" s="97" t="s">
        <v>94</v>
      </c>
      <c r="AV262" s="94">
        <f t="shared" si="14"/>
        <v>9.8607371024472137</v>
      </c>
      <c r="AW262" s="97" t="s">
        <v>94</v>
      </c>
      <c r="AX262" s="98">
        <v>537.66730000000007</v>
      </c>
      <c r="AZ262" s="70"/>
      <c r="BA262" s="68">
        <f t="shared" si="15"/>
        <v>11855.207609999999</v>
      </c>
      <c r="BB262" s="123">
        <f t="shared" si="16"/>
        <v>0</v>
      </c>
    </row>
    <row r="263" spans="1:54" x14ac:dyDescent="0.3">
      <c r="A263" s="89">
        <v>2010</v>
      </c>
      <c r="B263" s="90" t="s">
        <v>27</v>
      </c>
      <c r="C263" s="91">
        <v>1252.75389</v>
      </c>
      <c r="D263" s="91">
        <v>725.80799999999999</v>
      </c>
      <c r="E263" s="92">
        <v>0</v>
      </c>
      <c r="F263" s="92" t="s">
        <v>94</v>
      </c>
      <c r="G263" s="92" t="s">
        <v>94</v>
      </c>
      <c r="H263" s="91">
        <v>1978.5618899999999</v>
      </c>
      <c r="I263" s="91">
        <v>124.983</v>
      </c>
      <c r="J263" s="91">
        <v>2103.5448900000001</v>
      </c>
      <c r="K263" s="93">
        <v>2393.3917237324854</v>
      </c>
      <c r="L263" s="94">
        <v>1515.4091501275589</v>
      </c>
      <c r="M263" s="94">
        <v>877.98257360492676</v>
      </c>
      <c r="N263" s="94">
        <v>151.18722306293753</v>
      </c>
      <c r="O263" s="94">
        <v>2544.5789467954223</v>
      </c>
      <c r="P263" s="94">
        <v>60.344701199540708</v>
      </c>
      <c r="Q263" s="94">
        <v>1145.5385000000001</v>
      </c>
      <c r="R263" s="94">
        <v>236.79829999999998</v>
      </c>
      <c r="S263" s="95">
        <v>0</v>
      </c>
      <c r="T263" s="95" t="s">
        <v>94</v>
      </c>
      <c r="U263" s="95" t="s">
        <v>94</v>
      </c>
      <c r="V263" s="96">
        <v>1382.3368</v>
      </c>
      <c r="W263" s="94">
        <v>3845.528645268259</v>
      </c>
      <c r="X263" s="94">
        <v>3617.5090395212605</v>
      </c>
      <c r="Y263" s="94">
        <v>1995.1158068565746</v>
      </c>
      <c r="Z263" s="94">
        <v>0</v>
      </c>
      <c r="AA263" s="94">
        <v>3485.8816900000002</v>
      </c>
      <c r="AB263" s="94">
        <v>2938.8376359342842</v>
      </c>
      <c r="AC263" s="95" t="s">
        <v>94</v>
      </c>
      <c r="AD263" s="94">
        <v>22.638094400031168</v>
      </c>
      <c r="AE263" s="94">
        <v>4.4431682414701985</v>
      </c>
      <c r="AF263" s="95" t="s">
        <v>94</v>
      </c>
      <c r="AG263" s="97" t="s">
        <v>94</v>
      </c>
      <c r="AH263" s="95">
        <v>22.18</v>
      </c>
      <c r="AI263" s="95" t="s">
        <v>94</v>
      </c>
      <c r="AJ263" s="95" t="s">
        <v>94</v>
      </c>
      <c r="AK263" s="95" t="s">
        <v>94</v>
      </c>
      <c r="AL263" s="95" t="s">
        <v>94</v>
      </c>
      <c r="AM263" s="95" t="s">
        <v>94</v>
      </c>
      <c r="AN263" s="97" t="s">
        <v>94</v>
      </c>
      <c r="AO263" s="94">
        <v>78454.865999999995</v>
      </c>
      <c r="AP263" s="94">
        <v>15398.3</v>
      </c>
      <c r="AQ263" s="94">
        <v>94.05845814871104</v>
      </c>
      <c r="AR263" s="94">
        <v>5.9415418512889451</v>
      </c>
      <c r="AS263" s="94">
        <v>39.655298800459285</v>
      </c>
      <c r="AT263" s="95" t="s">
        <v>94</v>
      </c>
      <c r="AU263" s="97" t="s">
        <v>94</v>
      </c>
      <c r="AV263" s="94">
        <f t="shared" si="14"/>
        <v>7.9966718174917073</v>
      </c>
      <c r="AW263" s="97" t="s">
        <v>94</v>
      </c>
      <c r="AX263" s="98">
        <v>24.709240000000001</v>
      </c>
      <c r="AZ263" s="70"/>
      <c r="BA263" s="68">
        <f t="shared" si="15"/>
        <v>3485.8816900000002</v>
      </c>
      <c r="BB263" s="123">
        <f t="shared" si="16"/>
        <v>0</v>
      </c>
    </row>
    <row r="264" spans="1:54" x14ac:dyDescent="0.3">
      <c r="A264" s="89">
        <v>2010</v>
      </c>
      <c r="B264" s="90" t="s">
        <v>28</v>
      </c>
      <c r="C264" s="91">
        <v>5642.6536799999994</v>
      </c>
      <c r="D264" s="91">
        <v>3199.03568</v>
      </c>
      <c r="E264" s="91">
        <v>866.11199999999997</v>
      </c>
      <c r="F264" s="92" t="s">
        <v>94</v>
      </c>
      <c r="G264" s="92" t="s">
        <v>94</v>
      </c>
      <c r="H264" s="91">
        <v>9707.8013599999995</v>
      </c>
      <c r="I264" s="91">
        <v>1523.46272</v>
      </c>
      <c r="J264" s="91">
        <v>11231.264079999999</v>
      </c>
      <c r="K264" s="93">
        <v>1934.3663634941649</v>
      </c>
      <c r="L264" s="94">
        <v>1124.3492810238722</v>
      </c>
      <c r="M264" s="94">
        <v>637.43650962072059</v>
      </c>
      <c r="N264" s="94">
        <v>303.56359100505222</v>
      </c>
      <c r="O264" s="94">
        <v>2237.9299544992173</v>
      </c>
      <c r="P264" s="94">
        <v>48.073743386678636</v>
      </c>
      <c r="Q264" s="94">
        <v>8067.9597999999996</v>
      </c>
      <c r="R264" s="94">
        <v>1680.4094</v>
      </c>
      <c r="S264" s="94">
        <v>2382.9411500000001</v>
      </c>
      <c r="T264" s="95" t="s">
        <v>94</v>
      </c>
      <c r="U264" s="95" t="s">
        <v>94</v>
      </c>
      <c r="V264" s="96">
        <v>12131.31035</v>
      </c>
      <c r="W264" s="94">
        <v>4503.6665278217079</v>
      </c>
      <c r="X264" s="94">
        <v>2981.9385580104149</v>
      </c>
      <c r="Y264" s="94">
        <v>3400.7985882029134</v>
      </c>
      <c r="Z264" s="94">
        <v>10480.224958768555</v>
      </c>
      <c r="AA264" s="94">
        <v>23362.574430000001</v>
      </c>
      <c r="AB264" s="94">
        <v>3029.2824425877438</v>
      </c>
      <c r="AC264" s="95" t="s">
        <v>94</v>
      </c>
      <c r="AD264" s="94">
        <v>11.308715914828033</v>
      </c>
      <c r="AE264" s="94">
        <v>3.6547509457585359</v>
      </c>
      <c r="AF264" s="95" t="s">
        <v>94</v>
      </c>
      <c r="AG264" s="97" t="s">
        <v>94</v>
      </c>
      <c r="AH264" s="95">
        <v>388.05</v>
      </c>
      <c r="AI264" s="95" t="s">
        <v>94</v>
      </c>
      <c r="AJ264" s="95" t="s">
        <v>94</v>
      </c>
      <c r="AK264" s="95" t="s">
        <v>94</v>
      </c>
      <c r="AL264" s="95" t="s">
        <v>94</v>
      </c>
      <c r="AM264" s="95" t="s">
        <v>94</v>
      </c>
      <c r="AN264" s="97" t="s">
        <v>94</v>
      </c>
      <c r="AO264" s="94">
        <v>639238.48100000003</v>
      </c>
      <c r="AP264" s="94">
        <v>206589.1</v>
      </c>
      <c r="AQ264" s="94">
        <v>86.43551866336314</v>
      </c>
      <c r="AR264" s="94">
        <v>13.564481336636867</v>
      </c>
      <c r="AS264" s="94">
        <v>51.926256613321357</v>
      </c>
      <c r="AT264" s="95" t="s">
        <v>94</v>
      </c>
      <c r="AU264" s="97" t="s">
        <v>94</v>
      </c>
      <c r="AV264" s="94">
        <f t="shared" si="14"/>
        <v>5.2159040293283665</v>
      </c>
      <c r="AW264" s="97" t="s">
        <v>94</v>
      </c>
      <c r="AX264" s="98">
        <v>248.89335999999997</v>
      </c>
      <c r="AZ264" s="70"/>
      <c r="BA264" s="68">
        <f t="shared" si="15"/>
        <v>23362.574430000001</v>
      </c>
      <c r="BB264" s="123">
        <f t="shared" si="16"/>
        <v>0</v>
      </c>
    </row>
    <row r="265" spans="1:54" x14ac:dyDescent="0.3">
      <c r="A265" s="89">
        <v>2010</v>
      </c>
      <c r="B265" s="90" t="s">
        <v>29</v>
      </c>
      <c r="C265" s="91">
        <v>1333.37366</v>
      </c>
      <c r="D265" s="91">
        <v>1177.1710399999999</v>
      </c>
      <c r="E265" s="91">
        <v>286.80727000000002</v>
      </c>
      <c r="F265" s="92" t="s">
        <v>94</v>
      </c>
      <c r="G265" s="92" t="s">
        <v>94</v>
      </c>
      <c r="H265" s="91">
        <v>2797.3519699999997</v>
      </c>
      <c r="I265" s="91">
        <v>267.815</v>
      </c>
      <c r="J265" s="91">
        <v>3065.1669699999998</v>
      </c>
      <c r="K265" s="93">
        <v>2814.8632341798329</v>
      </c>
      <c r="L265" s="94">
        <v>1341.7205032507227</v>
      </c>
      <c r="M265" s="94">
        <v>1184.5400637365049</v>
      </c>
      <c r="N265" s="94">
        <v>269.4915066629502</v>
      </c>
      <c r="O265" s="94">
        <v>3084.354740842783</v>
      </c>
      <c r="P265" s="94">
        <v>40.358200107737225</v>
      </c>
      <c r="Q265" s="94">
        <v>3759.0657000000001</v>
      </c>
      <c r="R265" s="94">
        <v>619.60609999999997</v>
      </c>
      <c r="S265" s="94">
        <v>151.06626</v>
      </c>
      <c r="T265" s="95" t="s">
        <v>94</v>
      </c>
      <c r="U265" s="95" t="s">
        <v>94</v>
      </c>
      <c r="V265" s="96">
        <v>4529.7380599999997</v>
      </c>
      <c r="W265" s="94">
        <v>4589.8141372423643</v>
      </c>
      <c r="X265" s="94">
        <v>4082.1649756583856</v>
      </c>
      <c r="Y265" s="94">
        <v>3746.8545719520821</v>
      </c>
      <c r="Z265" s="94">
        <v>31077.198107385313</v>
      </c>
      <c r="AA265" s="94">
        <v>7594.9050299999999</v>
      </c>
      <c r="AB265" s="94">
        <v>3834.4743649940169</v>
      </c>
      <c r="AC265" s="95" t="s">
        <v>94</v>
      </c>
      <c r="AD265" s="94">
        <v>20.446311353161612</v>
      </c>
      <c r="AE265" s="94">
        <v>4.3208475851024186</v>
      </c>
      <c r="AF265" s="95" t="s">
        <v>94</v>
      </c>
      <c r="AG265" s="97" t="s">
        <v>94</v>
      </c>
      <c r="AH265" s="95">
        <v>362.02</v>
      </c>
      <c r="AI265" s="95" t="s">
        <v>94</v>
      </c>
      <c r="AJ265" s="95" t="s">
        <v>94</v>
      </c>
      <c r="AK265" s="95" t="s">
        <v>94</v>
      </c>
      <c r="AL265" s="95" t="s">
        <v>94</v>
      </c>
      <c r="AM265" s="95" t="s">
        <v>94</v>
      </c>
      <c r="AN265" s="97" t="s">
        <v>94</v>
      </c>
      <c r="AO265" s="94">
        <v>175773.5</v>
      </c>
      <c r="AP265" s="94">
        <v>37145.599999999999</v>
      </c>
      <c r="AQ265" s="94">
        <v>91.262629324235476</v>
      </c>
      <c r="AR265" s="94">
        <v>8.7373706757645255</v>
      </c>
      <c r="AS265" s="94">
        <v>59.641799892262767</v>
      </c>
      <c r="AT265" s="95" t="s">
        <v>94</v>
      </c>
      <c r="AU265" s="97" t="s">
        <v>94</v>
      </c>
      <c r="AV265" s="94">
        <f t="shared" si="14"/>
        <v>9.4622732981129545</v>
      </c>
      <c r="AW265" s="97" t="s">
        <v>94</v>
      </c>
      <c r="AX265" s="98">
        <v>18.826650000000001</v>
      </c>
      <c r="AZ265" s="70"/>
      <c r="BA265" s="68">
        <f t="shared" si="15"/>
        <v>7594.9050299999999</v>
      </c>
      <c r="BB265" s="123">
        <f t="shared" si="16"/>
        <v>0</v>
      </c>
    </row>
    <row r="266" spans="1:54" ht="15" thickBot="1" x14ac:dyDescent="0.35">
      <c r="A266" s="103">
        <v>2010</v>
      </c>
      <c r="B266" s="104" t="s">
        <v>30</v>
      </c>
      <c r="C266" s="106">
        <v>938.3343000000001</v>
      </c>
      <c r="D266" s="106">
        <v>1068.8976399999999</v>
      </c>
      <c r="E266" s="106">
        <v>340.48907000000003</v>
      </c>
      <c r="F266" s="107" t="s">
        <v>94</v>
      </c>
      <c r="G266" s="107" t="s">
        <v>94</v>
      </c>
      <c r="H266" s="106">
        <v>2347.7210100000002</v>
      </c>
      <c r="I266" s="106">
        <v>281.18979999999999</v>
      </c>
      <c r="J266" s="106">
        <v>2628.9108100000003</v>
      </c>
      <c r="K266" s="108">
        <v>2484.4844240930497</v>
      </c>
      <c r="L266" s="109">
        <v>992.99573629587928</v>
      </c>
      <c r="M266" s="109">
        <v>1131.1648727502848</v>
      </c>
      <c r="N266" s="109">
        <v>297.57014370026866</v>
      </c>
      <c r="O266" s="109">
        <v>2782.0545677933183</v>
      </c>
      <c r="P266" s="109">
        <v>58.562027871209352</v>
      </c>
      <c r="Q266" s="109">
        <v>1512.5822000000001</v>
      </c>
      <c r="R266" s="109">
        <v>347.61180000000002</v>
      </c>
      <c r="S266" s="111">
        <v>0</v>
      </c>
      <c r="T266" s="111" t="s">
        <v>94</v>
      </c>
      <c r="U266" s="111" t="s">
        <v>94</v>
      </c>
      <c r="V266" s="110">
        <v>1860.194</v>
      </c>
      <c r="W266" s="109">
        <v>3297.8303957338326</v>
      </c>
      <c r="X266" s="109">
        <v>2080.1715756047984</v>
      </c>
      <c r="Y266" s="109">
        <v>2205.280821179113</v>
      </c>
      <c r="Z266" s="109">
        <v>0</v>
      </c>
      <c r="AA266" s="109">
        <v>4489.1048100000007</v>
      </c>
      <c r="AB266" s="109">
        <v>2974.8497600096484</v>
      </c>
      <c r="AC266" s="111" t="s">
        <v>94</v>
      </c>
      <c r="AD266" s="109">
        <v>17.37861504692</v>
      </c>
      <c r="AE266" s="109">
        <v>3.4482894103161814</v>
      </c>
      <c r="AF266" s="111" t="s">
        <v>94</v>
      </c>
      <c r="AG266" s="112" t="s">
        <v>94</v>
      </c>
      <c r="AH266" s="95">
        <v>36.369999999999997</v>
      </c>
      <c r="AI266" s="111" t="s">
        <v>94</v>
      </c>
      <c r="AJ266" s="111" t="s">
        <v>94</v>
      </c>
      <c r="AK266" s="111" t="s">
        <v>94</v>
      </c>
      <c r="AL266" s="111" t="s">
        <v>94</v>
      </c>
      <c r="AM266" s="111" t="s">
        <v>94</v>
      </c>
      <c r="AN266" s="112" t="s">
        <v>94</v>
      </c>
      <c r="AO266" s="109">
        <v>130183.52800000001</v>
      </c>
      <c r="AP266" s="109">
        <v>25831.200000000001</v>
      </c>
      <c r="AQ266" s="109">
        <v>89.303942951187452</v>
      </c>
      <c r="AR266" s="109">
        <v>10.696057048812545</v>
      </c>
      <c r="AS266" s="109">
        <v>41.437972128790634</v>
      </c>
      <c r="AT266" s="111" t="s">
        <v>94</v>
      </c>
      <c r="AU266" s="112" t="s">
        <v>94</v>
      </c>
      <c r="AV266" s="109">
        <f t="shared" si="14"/>
        <v>9.3623773633964014</v>
      </c>
      <c r="AW266" s="112" t="s">
        <v>94</v>
      </c>
      <c r="AX266" s="98">
        <v>16.758490000000002</v>
      </c>
      <c r="AZ266" s="70"/>
      <c r="BA266" s="68">
        <f t="shared" si="15"/>
        <v>4489.1048099999998</v>
      </c>
      <c r="BB266" s="123">
        <f t="shared" si="16"/>
        <v>0</v>
      </c>
    </row>
    <row r="267" spans="1:54" x14ac:dyDescent="0.3">
      <c r="A267" s="80">
        <v>2011</v>
      </c>
      <c r="B267" s="81" t="s">
        <v>205</v>
      </c>
      <c r="C267" s="82">
        <v>99806.461620000016</v>
      </c>
      <c r="D267" s="82">
        <v>58475.705159999998</v>
      </c>
      <c r="E267" s="82">
        <v>8704.0614299999997</v>
      </c>
      <c r="F267" s="83">
        <v>5592.8478339999992</v>
      </c>
      <c r="G267" s="83">
        <v>1684.0605119999996</v>
      </c>
      <c r="H267" s="82">
        <v>174263.13655600001</v>
      </c>
      <c r="I267" s="82">
        <v>26699.534430511798</v>
      </c>
      <c r="J267" s="82">
        <v>200962.6709865118</v>
      </c>
      <c r="K267" s="84">
        <v>2728.8918048638525</v>
      </c>
      <c r="L267" s="85">
        <v>1562.9297197104615</v>
      </c>
      <c r="M267" s="85">
        <v>915.70641830659133</v>
      </c>
      <c r="N267" s="85">
        <v>418.10415071442327</v>
      </c>
      <c r="O267" s="85">
        <v>3146.9959555782757</v>
      </c>
      <c r="P267" s="85">
        <v>45.032944664476432</v>
      </c>
      <c r="Q267" s="85">
        <v>183571.98558999994</v>
      </c>
      <c r="R267" s="85">
        <v>48089.066220999986</v>
      </c>
      <c r="S267" s="85">
        <v>11600.119979999999</v>
      </c>
      <c r="T267" s="86" t="s">
        <v>94</v>
      </c>
      <c r="U267" s="86">
        <v>2033.1641400000001</v>
      </c>
      <c r="V267" s="87">
        <v>245294.33593099992</v>
      </c>
      <c r="W267" s="85">
        <v>4733.1920672185115</v>
      </c>
      <c r="X267" s="85">
        <v>3343.3625035232681</v>
      </c>
      <c r="Y267" s="85">
        <v>3941.7895284564361</v>
      </c>
      <c r="Z267" s="85">
        <v>15508.243990283381</v>
      </c>
      <c r="AA267" s="85">
        <v>446257.0069175117</v>
      </c>
      <c r="AB267" s="85">
        <v>3857.5894467632079</v>
      </c>
      <c r="AC267" s="85">
        <v>53.974202981730123</v>
      </c>
      <c r="AD267" s="85">
        <v>15.468631941026207</v>
      </c>
      <c r="AE267" s="85">
        <v>3.0428875930620269</v>
      </c>
      <c r="AF267" s="86">
        <v>324421.93699999998</v>
      </c>
      <c r="AG267" s="86">
        <v>14655.264999999999</v>
      </c>
      <c r="AH267" s="86">
        <v>36194.433249999995</v>
      </c>
      <c r="AI267" s="86">
        <v>380539.83724999998</v>
      </c>
      <c r="AJ267" s="86">
        <v>3289.51</v>
      </c>
      <c r="AK267" s="86">
        <v>2.5947826734021615</v>
      </c>
      <c r="AL267" s="86">
        <v>826796.84416751168</v>
      </c>
      <c r="AM267" s="86">
        <v>7147.0985021489832</v>
      </c>
      <c r="AN267" s="86">
        <v>5.6376702664641885</v>
      </c>
      <c r="AO267" s="85">
        <v>14665576.471999999</v>
      </c>
      <c r="AP267" s="85">
        <v>2884915.8</v>
      </c>
      <c r="AQ267" s="85">
        <v>86.714182141665603</v>
      </c>
      <c r="AR267" s="85">
        <v>13.285817858334404</v>
      </c>
      <c r="AS267" s="85">
        <v>54.967055335523575</v>
      </c>
      <c r="AT267" s="86">
        <f>AI267/AL267*100</f>
        <v>46.02579701826987</v>
      </c>
      <c r="AU267" s="86">
        <f>((AF267+AX267)/AL267)*100</f>
        <v>39.875592331133205</v>
      </c>
      <c r="AV267" s="85">
        <f t="shared" si="14"/>
        <v>8.1373990778895955</v>
      </c>
      <c r="AW267" s="85">
        <f>((AI267/AI234)-1)*100</f>
        <v>8.2778976876429766E-2</v>
      </c>
      <c r="AX267" s="88">
        <v>5268.2019869116602</v>
      </c>
      <c r="AZ267" s="70"/>
      <c r="BA267" s="68">
        <f>C267+D267+F267+I267+Q267+R267+S267+U267+E267+G267</f>
        <v>446257.00691751175</v>
      </c>
      <c r="BB267" s="123">
        <f t="shared" si="16"/>
        <v>0</v>
      </c>
    </row>
    <row r="268" spans="1:54" x14ac:dyDescent="0.3">
      <c r="A268" s="89">
        <v>2011</v>
      </c>
      <c r="B268" s="90" t="s">
        <v>0</v>
      </c>
      <c r="C268" s="91">
        <v>741.88932999999997</v>
      </c>
      <c r="D268" s="91">
        <v>1014.1677400000001</v>
      </c>
      <c r="E268" s="92">
        <v>0</v>
      </c>
      <c r="F268" s="92" t="s">
        <v>94</v>
      </c>
      <c r="G268" s="92" t="s">
        <v>94</v>
      </c>
      <c r="H268" s="91">
        <v>1756.0570700000001</v>
      </c>
      <c r="I268" s="91">
        <v>186.22774000000001</v>
      </c>
      <c r="J268" s="91">
        <v>1942.2848100000001</v>
      </c>
      <c r="K268" s="93">
        <v>3134.5232056062582</v>
      </c>
      <c r="L268" s="94">
        <v>1324.2561193507679</v>
      </c>
      <c r="M268" s="94">
        <v>1810.267086255491</v>
      </c>
      <c r="N268" s="94">
        <v>332.41241559285368</v>
      </c>
      <c r="O268" s="94">
        <v>3466.9356211991121</v>
      </c>
      <c r="P268" s="94">
        <v>39.059165813646835</v>
      </c>
      <c r="Q268" s="94">
        <v>2501.5713700000006</v>
      </c>
      <c r="R268" s="94">
        <v>426.96529699999996</v>
      </c>
      <c r="S268" s="94">
        <v>101.85208000000002</v>
      </c>
      <c r="T268" s="95" t="s">
        <v>94</v>
      </c>
      <c r="U268" s="95" t="s">
        <v>94</v>
      </c>
      <c r="V268" s="96">
        <v>3030.3887470000004</v>
      </c>
      <c r="W268" s="94">
        <v>4627.5155872296964</v>
      </c>
      <c r="X268" s="94">
        <v>3302.8579105250101</v>
      </c>
      <c r="Y268" s="94">
        <v>3220.9696661084204</v>
      </c>
      <c r="Z268" s="94">
        <v>79200.684292379476</v>
      </c>
      <c r="AA268" s="94">
        <v>4972.6735570000001</v>
      </c>
      <c r="AB268" s="94">
        <v>4092.418822741286</v>
      </c>
      <c r="AC268" s="95" t="s">
        <v>94</v>
      </c>
      <c r="AD268" s="94">
        <v>9.7650261412752126</v>
      </c>
      <c r="AE268" s="94">
        <v>3.3058703973178476</v>
      </c>
      <c r="AF268" s="95" t="s">
        <v>94</v>
      </c>
      <c r="AG268" s="97" t="s">
        <v>94</v>
      </c>
      <c r="AH268" s="95">
        <v>244.12</v>
      </c>
      <c r="AI268" s="95" t="s">
        <v>94</v>
      </c>
      <c r="AJ268" s="95" t="s">
        <v>94</v>
      </c>
      <c r="AK268" s="95" t="s">
        <v>94</v>
      </c>
      <c r="AL268" s="95" t="s">
        <v>94</v>
      </c>
      <c r="AM268" s="95" t="s">
        <v>94</v>
      </c>
      <c r="AN268" s="97" t="s">
        <v>94</v>
      </c>
      <c r="AO268" s="94">
        <v>150419.495</v>
      </c>
      <c r="AP268" s="94">
        <v>50923.3</v>
      </c>
      <c r="AQ268" s="94">
        <v>90.41192419148868</v>
      </c>
      <c r="AR268" s="94">
        <v>9.5880758085113182</v>
      </c>
      <c r="AS268" s="94">
        <v>60.940834186353179</v>
      </c>
      <c r="AT268" s="95" t="s">
        <v>94</v>
      </c>
      <c r="AU268" s="97" t="s">
        <v>94</v>
      </c>
      <c r="AV268" s="94">
        <f t="shared" si="14"/>
        <v>14.626585895959332</v>
      </c>
      <c r="AW268" s="97" t="s">
        <v>94</v>
      </c>
      <c r="AX268" s="98">
        <v>22.170580000000001</v>
      </c>
      <c r="AZ268" s="70"/>
      <c r="BA268" s="68">
        <f>C268+D268+I268+Q268+R268+S268+E268</f>
        <v>4972.6735570000001</v>
      </c>
      <c r="BB268" s="123">
        <f t="shared" si="16"/>
        <v>0</v>
      </c>
    </row>
    <row r="269" spans="1:54" x14ac:dyDescent="0.3">
      <c r="A269" s="89">
        <v>2011</v>
      </c>
      <c r="B269" s="90" t="s">
        <v>1</v>
      </c>
      <c r="C269" s="91">
        <v>1606.3821399999999</v>
      </c>
      <c r="D269" s="91">
        <v>1301.22325</v>
      </c>
      <c r="E269" s="91">
        <v>62.817620000000005</v>
      </c>
      <c r="F269" s="92" t="s">
        <v>94</v>
      </c>
      <c r="G269" s="92" t="s">
        <v>94</v>
      </c>
      <c r="H269" s="91">
        <v>2970.4230099999995</v>
      </c>
      <c r="I269" s="91">
        <v>1519.79862</v>
      </c>
      <c r="J269" s="91">
        <v>4490.22163</v>
      </c>
      <c r="K269" s="93">
        <v>2348.8066361338929</v>
      </c>
      <c r="L269" s="94">
        <v>1270.2167394666674</v>
      </c>
      <c r="M269" s="94">
        <v>1028.9180343683479</v>
      </c>
      <c r="N269" s="94">
        <v>1201.7524346618675</v>
      </c>
      <c r="O269" s="94">
        <v>3550.5590707957604</v>
      </c>
      <c r="P269" s="94">
        <v>35.325081558489693</v>
      </c>
      <c r="Q269" s="94">
        <v>7451.5590599999996</v>
      </c>
      <c r="R269" s="94">
        <v>732.43275500000004</v>
      </c>
      <c r="S269" s="94">
        <v>36.929550000000006</v>
      </c>
      <c r="T269" s="95" t="s">
        <v>94</v>
      </c>
      <c r="U269" s="95" t="s">
        <v>94</v>
      </c>
      <c r="V269" s="96">
        <v>8220.9213650000002</v>
      </c>
      <c r="W269" s="94">
        <v>4088.4912025232411</v>
      </c>
      <c r="X269" s="94">
        <v>3840.8553985973758</v>
      </c>
      <c r="Y269" s="94">
        <v>4479.57404972325</v>
      </c>
      <c r="Z269" s="94">
        <v>12939.576033637002</v>
      </c>
      <c r="AA269" s="94">
        <v>12711.142995</v>
      </c>
      <c r="AB269" s="94">
        <v>3880.7922317250509</v>
      </c>
      <c r="AC269" s="95" t="s">
        <v>94</v>
      </c>
      <c r="AD269" s="94">
        <v>26.916302263434176</v>
      </c>
      <c r="AE269" s="94">
        <v>3.0380794960306581</v>
      </c>
      <c r="AF269" s="95" t="s">
        <v>94</v>
      </c>
      <c r="AG269" s="97" t="s">
        <v>94</v>
      </c>
      <c r="AH269" s="95">
        <v>902.12</v>
      </c>
      <c r="AI269" s="95" t="s">
        <v>94</v>
      </c>
      <c r="AJ269" s="95" t="s">
        <v>94</v>
      </c>
      <c r="AK269" s="95" t="s">
        <v>94</v>
      </c>
      <c r="AL269" s="95" t="s">
        <v>94</v>
      </c>
      <c r="AM269" s="95" t="s">
        <v>94</v>
      </c>
      <c r="AN269" s="97" t="s">
        <v>94</v>
      </c>
      <c r="AO269" s="94">
        <v>418394.022</v>
      </c>
      <c r="AP269" s="94">
        <v>47224.7</v>
      </c>
      <c r="AQ269" s="94">
        <v>66.153149104134528</v>
      </c>
      <c r="AR269" s="94">
        <v>33.846850895865465</v>
      </c>
      <c r="AS269" s="94">
        <v>64.6749184415103</v>
      </c>
      <c r="AT269" s="95" t="s">
        <v>94</v>
      </c>
      <c r="AU269" s="97" t="s">
        <v>94</v>
      </c>
      <c r="AV269" s="94">
        <f t="shared" si="14"/>
        <v>13.872672423317756</v>
      </c>
      <c r="AW269" s="97" t="s">
        <v>94</v>
      </c>
      <c r="AX269" s="98">
        <v>16.418400000000002</v>
      </c>
      <c r="AZ269" s="70"/>
      <c r="BA269" s="68">
        <f t="shared" ref="BA269:BA299" si="17">C269+D269+I269+Q269+R269+S269+E269</f>
        <v>12711.142995</v>
      </c>
      <c r="BB269" s="123">
        <f t="shared" si="16"/>
        <v>0</v>
      </c>
    </row>
    <row r="270" spans="1:54" x14ac:dyDescent="0.3">
      <c r="A270" s="89">
        <v>2011</v>
      </c>
      <c r="B270" s="90" t="s">
        <v>2</v>
      </c>
      <c r="C270" s="91">
        <v>376.58825999999999</v>
      </c>
      <c r="D270" s="91">
        <v>636.73301000000004</v>
      </c>
      <c r="E270" s="92">
        <v>0</v>
      </c>
      <c r="F270" s="92" t="s">
        <v>94</v>
      </c>
      <c r="G270" s="92" t="s">
        <v>94</v>
      </c>
      <c r="H270" s="91">
        <v>1013.32127</v>
      </c>
      <c r="I270" s="91">
        <v>326.29396000000003</v>
      </c>
      <c r="J270" s="91">
        <v>1339.6152300000001</v>
      </c>
      <c r="K270" s="93">
        <v>3785.5130302894459</v>
      </c>
      <c r="L270" s="94">
        <v>1406.8388846550411</v>
      </c>
      <c r="M270" s="94">
        <v>2378.6741456344048</v>
      </c>
      <c r="N270" s="94">
        <v>1218.9520479371199</v>
      </c>
      <c r="O270" s="94">
        <v>5004.4650782265653</v>
      </c>
      <c r="P270" s="94">
        <v>34.316681924855729</v>
      </c>
      <c r="Q270" s="94">
        <v>1989.9054199999998</v>
      </c>
      <c r="R270" s="94">
        <v>574.16453999999987</v>
      </c>
      <c r="S270" s="95">
        <v>0</v>
      </c>
      <c r="T270" s="95" t="s">
        <v>94</v>
      </c>
      <c r="U270" s="95" t="s">
        <v>94</v>
      </c>
      <c r="V270" s="96">
        <v>2564.0699599999998</v>
      </c>
      <c r="W270" s="94">
        <v>6331.0682521888994</v>
      </c>
      <c r="X270" s="94">
        <v>5749.0283102542699</v>
      </c>
      <c r="Y270" s="94">
        <v>4610.2081225610627</v>
      </c>
      <c r="Z270" s="94">
        <v>0</v>
      </c>
      <c r="AA270" s="94">
        <v>3903.6851900000001</v>
      </c>
      <c r="AB270" s="94">
        <v>5803.165819807873</v>
      </c>
      <c r="AC270" s="95" t="s">
        <v>94</v>
      </c>
      <c r="AD270" s="94">
        <v>19.710803391097105</v>
      </c>
      <c r="AE270" s="94">
        <v>3.5798846256132792</v>
      </c>
      <c r="AF270" s="95" t="s">
        <v>94</v>
      </c>
      <c r="AG270" s="97" t="s">
        <v>94</v>
      </c>
      <c r="AH270" s="95">
        <v>83.1</v>
      </c>
      <c r="AI270" s="95" t="s">
        <v>94</v>
      </c>
      <c r="AJ270" s="95" t="s">
        <v>94</v>
      </c>
      <c r="AK270" s="95" t="s">
        <v>94</v>
      </c>
      <c r="AL270" s="95" t="s">
        <v>94</v>
      </c>
      <c r="AM270" s="95" t="s">
        <v>94</v>
      </c>
      <c r="AN270" s="97" t="s">
        <v>94</v>
      </c>
      <c r="AO270" s="94">
        <v>109045</v>
      </c>
      <c r="AP270" s="94">
        <v>19804.8</v>
      </c>
      <c r="AQ270" s="94">
        <v>75.642710481874715</v>
      </c>
      <c r="AR270" s="94">
        <v>24.357289518125292</v>
      </c>
      <c r="AS270" s="94">
        <v>65.683318075144257</v>
      </c>
      <c r="AT270" s="95" t="s">
        <v>94</v>
      </c>
      <c r="AU270" s="97" t="s">
        <v>94</v>
      </c>
      <c r="AV270" s="94">
        <f t="shared" si="14"/>
        <v>19.401886377110689</v>
      </c>
      <c r="AW270" s="97" t="s">
        <v>94</v>
      </c>
      <c r="AX270" s="98">
        <v>24.970410000000001</v>
      </c>
      <c r="AZ270" s="70"/>
      <c r="BA270" s="68">
        <f t="shared" si="17"/>
        <v>3903.6851899999997</v>
      </c>
      <c r="BB270" s="123">
        <f t="shared" si="16"/>
        <v>0</v>
      </c>
    </row>
    <row r="271" spans="1:54" x14ac:dyDescent="0.3">
      <c r="A271" s="89">
        <v>2011</v>
      </c>
      <c r="B271" s="90" t="s">
        <v>3</v>
      </c>
      <c r="C271" s="91">
        <v>653.83862999999997</v>
      </c>
      <c r="D271" s="91">
        <v>997.93499999999995</v>
      </c>
      <c r="E271" s="91">
        <v>134.63310000000001</v>
      </c>
      <c r="F271" s="92" t="s">
        <v>94</v>
      </c>
      <c r="G271" s="92" t="s">
        <v>94</v>
      </c>
      <c r="H271" s="91">
        <v>1786.4067299999999</v>
      </c>
      <c r="I271" s="91">
        <v>624.89099999999996</v>
      </c>
      <c r="J271" s="91">
        <v>2411.2977299999998</v>
      </c>
      <c r="K271" s="93">
        <v>3972.0170628885508</v>
      </c>
      <c r="L271" s="94">
        <v>1453.7888550921848</v>
      </c>
      <c r="M271" s="94">
        <v>2218.8759038394833</v>
      </c>
      <c r="N271" s="94">
        <v>1389.4247445235999</v>
      </c>
      <c r="O271" s="94">
        <v>5361.4418074121504</v>
      </c>
      <c r="P271" s="94">
        <v>53.047153168254667</v>
      </c>
      <c r="Q271" s="94">
        <v>1301.73558</v>
      </c>
      <c r="R271" s="94">
        <v>288.86033100000003</v>
      </c>
      <c r="S271" s="94">
        <v>543.68060000000003</v>
      </c>
      <c r="T271" s="95" t="s">
        <v>94</v>
      </c>
      <c r="U271" s="95" t="s">
        <v>94</v>
      </c>
      <c r="V271" s="96">
        <v>2134.276511</v>
      </c>
      <c r="W271" s="94">
        <v>5300.9041167339337</v>
      </c>
      <c r="X271" s="94">
        <v>2829.023549559261</v>
      </c>
      <c r="Y271" s="94">
        <v>2951.922037708855</v>
      </c>
      <c r="Z271" s="94">
        <v>19490.951459095148</v>
      </c>
      <c r="AA271" s="94">
        <v>4545.5742410000003</v>
      </c>
      <c r="AB271" s="94">
        <v>5332.8463489575579</v>
      </c>
      <c r="AC271" s="95" t="s">
        <v>94</v>
      </c>
      <c r="AD271" s="94">
        <v>4.0444578272838738</v>
      </c>
      <c r="AE271" s="94">
        <v>0.58220558531416511</v>
      </c>
      <c r="AF271" s="95" t="s">
        <v>94</v>
      </c>
      <c r="AG271" s="97" t="s">
        <v>94</v>
      </c>
      <c r="AH271" s="95">
        <v>65.459999999999994</v>
      </c>
      <c r="AI271" s="95" t="s">
        <v>94</v>
      </c>
      <c r="AJ271" s="95" t="s">
        <v>94</v>
      </c>
      <c r="AK271" s="95" t="s">
        <v>94</v>
      </c>
      <c r="AL271" s="95" t="s">
        <v>94</v>
      </c>
      <c r="AM271" s="95" t="s">
        <v>94</v>
      </c>
      <c r="AN271" s="97" t="s">
        <v>94</v>
      </c>
      <c r="AO271" s="94">
        <v>780750.71</v>
      </c>
      <c r="AP271" s="94">
        <v>112390.2</v>
      </c>
      <c r="AQ271" s="94">
        <v>74.084867570459664</v>
      </c>
      <c r="AR271" s="94">
        <v>25.915132429540339</v>
      </c>
      <c r="AS271" s="94">
        <v>46.952846831745319</v>
      </c>
      <c r="AT271" s="95" t="s">
        <v>94</v>
      </c>
      <c r="AU271" s="97" t="s">
        <v>94</v>
      </c>
      <c r="AV271" s="94">
        <f t="shared" si="14"/>
        <v>14.964934484613934</v>
      </c>
      <c r="AW271" s="97" t="s">
        <v>94</v>
      </c>
      <c r="AX271" s="98">
        <v>10.0869</v>
      </c>
      <c r="AZ271" s="70"/>
      <c r="BA271" s="68">
        <f t="shared" si="17"/>
        <v>4545.5742409999993</v>
      </c>
      <c r="BB271" s="123">
        <f t="shared" si="16"/>
        <v>0</v>
      </c>
    </row>
    <row r="272" spans="1:54" x14ac:dyDescent="0.3">
      <c r="A272" s="89">
        <v>2011</v>
      </c>
      <c r="B272" s="90" t="s">
        <v>4</v>
      </c>
      <c r="C272" s="91">
        <v>1006.11338</v>
      </c>
      <c r="D272" s="91">
        <v>993.41213000000005</v>
      </c>
      <c r="E272" s="91">
        <v>211.88314000000003</v>
      </c>
      <c r="F272" s="92" t="s">
        <v>94</v>
      </c>
      <c r="G272" s="92" t="s">
        <v>94</v>
      </c>
      <c r="H272" s="91">
        <v>2211.4086499999999</v>
      </c>
      <c r="I272" s="91">
        <v>299.02</v>
      </c>
      <c r="J272" s="91">
        <v>2510.4286499999998</v>
      </c>
      <c r="K272" s="93">
        <v>2553.8226350902678</v>
      </c>
      <c r="L272" s="94">
        <v>1161.8997345023392</v>
      </c>
      <c r="M272" s="94">
        <v>1147.2318259979836</v>
      </c>
      <c r="N272" s="94">
        <v>345.32018509771677</v>
      </c>
      <c r="O272" s="94">
        <v>2899.1428201879844</v>
      </c>
      <c r="P272" s="94">
        <v>24.03111159938544</v>
      </c>
      <c r="Q272" s="94">
        <v>6764.2019200000004</v>
      </c>
      <c r="R272" s="94">
        <v>1130.0684229999999</v>
      </c>
      <c r="S272" s="94">
        <v>41.878309999999999</v>
      </c>
      <c r="T272" s="95" t="s">
        <v>94</v>
      </c>
      <c r="U272" s="95" t="s">
        <v>94</v>
      </c>
      <c r="V272" s="96">
        <v>7936.1486530000002</v>
      </c>
      <c r="W272" s="94">
        <v>4065.325045744295</v>
      </c>
      <c r="X272" s="94">
        <v>3251.9435455607058</v>
      </c>
      <c r="Y272" s="94">
        <v>3752.958756484255</v>
      </c>
      <c r="Z272" s="94">
        <v>22947.019178082192</v>
      </c>
      <c r="AA272" s="94">
        <v>10446.577303</v>
      </c>
      <c r="AB272" s="94">
        <v>3706.9878867752727</v>
      </c>
      <c r="AC272" s="95" t="s">
        <v>94</v>
      </c>
      <c r="AD272" s="94">
        <v>25.713259350878225</v>
      </c>
      <c r="AE272" s="94">
        <v>2.1172944094625432</v>
      </c>
      <c r="AF272" s="95" t="s">
        <v>94</v>
      </c>
      <c r="AG272" s="97" t="s">
        <v>94</v>
      </c>
      <c r="AH272" s="95">
        <v>1064.44</v>
      </c>
      <c r="AI272" s="95" t="s">
        <v>94</v>
      </c>
      <c r="AJ272" s="95" t="s">
        <v>94</v>
      </c>
      <c r="AK272" s="95" t="s">
        <v>94</v>
      </c>
      <c r="AL272" s="95" t="s">
        <v>94</v>
      </c>
      <c r="AM272" s="95" t="s">
        <v>94</v>
      </c>
      <c r="AN272" s="97" t="s">
        <v>94</v>
      </c>
      <c r="AO272" s="94">
        <v>493392.75900000002</v>
      </c>
      <c r="AP272" s="94">
        <v>40627.199999999997</v>
      </c>
      <c r="AQ272" s="94">
        <v>88.088886732550634</v>
      </c>
      <c r="AR272" s="94">
        <v>11.911113267449366</v>
      </c>
      <c r="AS272" s="94">
        <v>75.96888840061456</v>
      </c>
      <c r="AT272" s="95" t="s">
        <v>94</v>
      </c>
      <c r="AU272" s="97" t="s">
        <v>94</v>
      </c>
      <c r="AV272" s="94">
        <f t="shared" si="14"/>
        <v>9.2232995582761887</v>
      </c>
      <c r="AW272" s="97" t="s">
        <v>94</v>
      </c>
      <c r="AX272" s="98">
        <v>23.325490000000002</v>
      </c>
      <c r="AZ272" s="70"/>
      <c r="BA272" s="68">
        <f t="shared" si="17"/>
        <v>10446.577303</v>
      </c>
      <c r="BB272" s="123">
        <f t="shared" si="16"/>
        <v>0</v>
      </c>
    </row>
    <row r="273" spans="1:54" x14ac:dyDescent="0.3">
      <c r="A273" s="89">
        <v>2011</v>
      </c>
      <c r="B273" s="90" t="s">
        <v>5</v>
      </c>
      <c r="C273" s="91">
        <v>509.18086999999997</v>
      </c>
      <c r="D273" s="91">
        <v>861.96359999999981</v>
      </c>
      <c r="E273" s="92">
        <v>0</v>
      </c>
      <c r="F273" s="92" t="s">
        <v>94</v>
      </c>
      <c r="G273" s="92" t="s">
        <v>94</v>
      </c>
      <c r="H273" s="91">
        <v>1371.1444699999997</v>
      </c>
      <c r="I273" s="91">
        <v>12.463400000000002</v>
      </c>
      <c r="J273" s="91">
        <v>1383.6078699999998</v>
      </c>
      <c r="K273" s="93">
        <v>4621.845678304895</v>
      </c>
      <c r="L273" s="94">
        <v>1716.3438681884677</v>
      </c>
      <c r="M273" s="94">
        <v>2905.5018101164269</v>
      </c>
      <c r="N273" s="94">
        <v>42.011555082146252</v>
      </c>
      <c r="O273" s="94">
        <v>4663.8572333870407</v>
      </c>
      <c r="P273" s="94">
        <v>44.691081024397633</v>
      </c>
      <c r="Q273" s="94">
        <v>1432.94973</v>
      </c>
      <c r="R273" s="94">
        <v>279.37975100000006</v>
      </c>
      <c r="S273" s="95">
        <v>0</v>
      </c>
      <c r="T273" s="95" t="s">
        <v>94</v>
      </c>
      <c r="U273" s="95" t="s">
        <v>94</v>
      </c>
      <c r="V273" s="96">
        <v>1712.3294810000002</v>
      </c>
      <c r="W273" s="94">
        <v>4558.954118376877</v>
      </c>
      <c r="X273" s="94">
        <v>3858.3422547726109</v>
      </c>
      <c r="Y273" s="94">
        <v>3515.3161497326209</v>
      </c>
      <c r="Z273" s="94">
        <v>0</v>
      </c>
      <c r="AA273" s="94">
        <v>3095.937351</v>
      </c>
      <c r="AB273" s="94">
        <v>4605.247278222957</v>
      </c>
      <c r="AC273" s="95" t="s">
        <v>94</v>
      </c>
      <c r="AD273" s="94">
        <v>12.294247283774123</v>
      </c>
      <c r="AE273" s="94">
        <v>3.7947053632957859</v>
      </c>
      <c r="AF273" s="95" t="s">
        <v>94</v>
      </c>
      <c r="AG273" s="97" t="s">
        <v>94</v>
      </c>
      <c r="AH273" s="95">
        <v>91.8</v>
      </c>
      <c r="AI273" s="95" t="s">
        <v>94</v>
      </c>
      <c r="AJ273" s="95" t="s">
        <v>94</v>
      </c>
      <c r="AK273" s="95" t="s">
        <v>94</v>
      </c>
      <c r="AL273" s="95" t="s">
        <v>94</v>
      </c>
      <c r="AM273" s="95" t="s">
        <v>94</v>
      </c>
      <c r="AN273" s="97" t="s">
        <v>94</v>
      </c>
      <c r="AO273" s="94">
        <v>81585.710999999996</v>
      </c>
      <c r="AP273" s="94">
        <v>25182</v>
      </c>
      <c r="AQ273" s="94">
        <v>99.099210096282548</v>
      </c>
      <c r="AR273" s="94">
        <v>0.90078990371744583</v>
      </c>
      <c r="AS273" s="94">
        <v>55.30891897560236</v>
      </c>
      <c r="AT273" s="95" t="s">
        <v>94</v>
      </c>
      <c r="AU273" s="97" t="s">
        <v>94</v>
      </c>
      <c r="AV273" s="94">
        <f t="shared" si="14"/>
        <v>16.063805006162646</v>
      </c>
      <c r="AW273" s="97" t="s">
        <v>94</v>
      </c>
      <c r="AX273" s="98">
        <v>5.1598999999999995</v>
      </c>
      <c r="AZ273" s="70"/>
      <c r="BA273" s="68">
        <f t="shared" si="17"/>
        <v>3095.937351</v>
      </c>
      <c r="BB273" s="123">
        <f t="shared" si="16"/>
        <v>0</v>
      </c>
    </row>
    <row r="274" spans="1:54" x14ac:dyDescent="0.3">
      <c r="A274" s="89">
        <v>2011</v>
      </c>
      <c r="B274" s="90" t="s">
        <v>6</v>
      </c>
      <c r="C274" s="91">
        <v>5932.6653099999994</v>
      </c>
      <c r="D274" s="91">
        <v>2515.0993099999996</v>
      </c>
      <c r="E274" s="91">
        <v>1377.4256799999996</v>
      </c>
      <c r="F274" s="92" t="s">
        <v>94</v>
      </c>
      <c r="G274" s="92" t="s">
        <v>94</v>
      </c>
      <c r="H274" s="91">
        <v>9825.1902999999984</v>
      </c>
      <c r="I274" s="91">
        <v>644.70272</v>
      </c>
      <c r="J274" s="91">
        <v>10469.893019999998</v>
      </c>
      <c r="K274" s="93">
        <v>2517.9715101847087</v>
      </c>
      <c r="L274" s="94">
        <v>1520.4064017000399</v>
      </c>
      <c r="M274" s="94">
        <v>644.56241706231583</v>
      </c>
      <c r="N274" s="94">
        <v>165.22255874256092</v>
      </c>
      <c r="O274" s="94">
        <v>2683.1940689272701</v>
      </c>
      <c r="P274" s="94">
        <v>76.887586818514933</v>
      </c>
      <c r="Q274" s="94">
        <v>2349.7360600000002</v>
      </c>
      <c r="R274" s="94">
        <v>714.16057599999988</v>
      </c>
      <c r="S274" s="94">
        <v>83.353830000000002</v>
      </c>
      <c r="T274" s="95" t="s">
        <v>94</v>
      </c>
      <c r="U274" s="95" t="s">
        <v>94</v>
      </c>
      <c r="V274" s="96">
        <v>3147.250466</v>
      </c>
      <c r="W274" s="94">
        <v>2917.8843638136968</v>
      </c>
      <c r="X274" s="94">
        <v>2496.1078227245689</v>
      </c>
      <c r="Y274" s="94">
        <v>2325.2334510882833</v>
      </c>
      <c r="Z274" s="94">
        <v>8232.477037037037</v>
      </c>
      <c r="AA274" s="94">
        <v>13617.143485999997</v>
      </c>
      <c r="AB274" s="94">
        <v>2734.0186450196188</v>
      </c>
      <c r="AC274" s="95" t="s">
        <v>94</v>
      </c>
      <c r="AD274" s="94">
        <v>17.42336459960719</v>
      </c>
      <c r="AE274" s="94">
        <v>5.1988215555966253</v>
      </c>
      <c r="AF274" s="95" t="s">
        <v>94</v>
      </c>
      <c r="AG274" s="97" t="s">
        <v>94</v>
      </c>
      <c r="AH274" s="95">
        <v>139.1</v>
      </c>
      <c r="AI274" s="95" t="s">
        <v>94</v>
      </c>
      <c r="AJ274" s="95" t="s">
        <v>94</v>
      </c>
      <c r="AK274" s="95" t="s">
        <v>94</v>
      </c>
      <c r="AL274" s="95" t="s">
        <v>94</v>
      </c>
      <c r="AM274" s="95" t="s">
        <v>94</v>
      </c>
      <c r="AN274" s="97" t="s">
        <v>94</v>
      </c>
      <c r="AO274" s="94">
        <v>261927.503</v>
      </c>
      <c r="AP274" s="94">
        <v>78154.5</v>
      </c>
      <c r="AQ274" s="94">
        <v>93.842317980055171</v>
      </c>
      <c r="AR274" s="94">
        <v>6.1576820199448434</v>
      </c>
      <c r="AS274" s="94">
        <v>23.112413181485078</v>
      </c>
      <c r="AT274" s="95" t="s">
        <v>94</v>
      </c>
      <c r="AU274" s="97" t="s">
        <v>94</v>
      </c>
      <c r="AV274" s="94">
        <f t="shared" si="14"/>
        <v>15.618889391798785</v>
      </c>
      <c r="AW274" s="97" t="s">
        <v>94</v>
      </c>
      <c r="AX274" s="98">
        <v>11.650930000000001</v>
      </c>
      <c r="AZ274" s="70"/>
      <c r="BA274" s="68">
        <f t="shared" si="17"/>
        <v>13617.143485999999</v>
      </c>
      <c r="BB274" s="123">
        <f t="shared" si="16"/>
        <v>0</v>
      </c>
    </row>
    <row r="275" spans="1:54" x14ac:dyDescent="0.3">
      <c r="A275" s="89">
        <v>2011</v>
      </c>
      <c r="B275" s="90" t="s">
        <v>7</v>
      </c>
      <c r="C275" s="91">
        <v>2038.00153</v>
      </c>
      <c r="D275" s="91">
        <v>1560.789</v>
      </c>
      <c r="E275" s="91">
        <v>338.41321000000005</v>
      </c>
      <c r="F275" s="92" t="s">
        <v>94</v>
      </c>
      <c r="G275" s="92" t="s">
        <v>94</v>
      </c>
      <c r="H275" s="91">
        <v>3937.2037400000004</v>
      </c>
      <c r="I275" s="91">
        <v>1388.923</v>
      </c>
      <c r="J275" s="91">
        <v>5326.1267400000006</v>
      </c>
      <c r="K275" s="93">
        <v>2702.8332904279896</v>
      </c>
      <c r="L275" s="94">
        <v>1399.0585057270052</v>
      </c>
      <c r="M275" s="94">
        <v>1071.4590219641036</v>
      </c>
      <c r="N275" s="94">
        <v>953.47550448103414</v>
      </c>
      <c r="O275" s="94">
        <v>3656.3087949090236</v>
      </c>
      <c r="P275" s="94">
        <v>39.226298853911892</v>
      </c>
      <c r="Q275" s="94">
        <v>7307.4422999999997</v>
      </c>
      <c r="R275" s="94">
        <v>864.44175199999995</v>
      </c>
      <c r="S275" s="94">
        <v>79.937919999999991</v>
      </c>
      <c r="T275" s="95" t="s">
        <v>94</v>
      </c>
      <c r="U275" s="95" t="s">
        <v>94</v>
      </c>
      <c r="V275" s="96">
        <v>8251.8219719999997</v>
      </c>
      <c r="W275" s="94">
        <v>3924.6677776969236</v>
      </c>
      <c r="X275" s="94">
        <v>3438.4743734586737</v>
      </c>
      <c r="Y275" s="94">
        <v>2784.883465150368</v>
      </c>
      <c r="Z275" s="94">
        <v>16237.643713183019</v>
      </c>
      <c r="AA275" s="94">
        <v>13577.948712000001</v>
      </c>
      <c r="AB275" s="94">
        <v>3814.8363676821627</v>
      </c>
      <c r="AC275" s="95" t="s">
        <v>94</v>
      </c>
      <c r="AD275" s="94">
        <v>25.378963888390455</v>
      </c>
      <c r="AE275" s="94">
        <v>3.3341965849240927</v>
      </c>
      <c r="AF275" s="95" t="s">
        <v>94</v>
      </c>
      <c r="AG275" s="97" t="s">
        <v>94</v>
      </c>
      <c r="AH275" s="95">
        <v>1124.28</v>
      </c>
      <c r="AI275" s="95" t="s">
        <v>94</v>
      </c>
      <c r="AJ275" s="95" t="s">
        <v>94</v>
      </c>
      <c r="AK275" s="95" t="s">
        <v>94</v>
      </c>
      <c r="AL275" s="95" t="s">
        <v>94</v>
      </c>
      <c r="AM275" s="95" t="s">
        <v>94</v>
      </c>
      <c r="AN275" s="97" t="s">
        <v>94</v>
      </c>
      <c r="AO275" s="94">
        <v>407232.99800000002</v>
      </c>
      <c r="AP275" s="94">
        <v>53500.800000000003</v>
      </c>
      <c r="AQ275" s="94">
        <v>73.922456828355536</v>
      </c>
      <c r="AR275" s="94">
        <v>26.077543171644464</v>
      </c>
      <c r="AS275" s="94">
        <v>60.773701146088101</v>
      </c>
      <c r="AT275" s="95" t="s">
        <v>94</v>
      </c>
      <c r="AU275" s="97" t="s">
        <v>94</v>
      </c>
      <c r="AV275" s="94">
        <f t="shared" si="14"/>
        <v>6.9731897804638843</v>
      </c>
      <c r="AW275" s="97" t="s">
        <v>94</v>
      </c>
      <c r="AX275" s="98">
        <v>40.533000000000001</v>
      </c>
      <c r="AZ275" s="70"/>
      <c r="BA275" s="68">
        <f t="shared" si="17"/>
        <v>13577.948712000001</v>
      </c>
      <c r="BB275" s="123">
        <f t="shared" si="16"/>
        <v>0</v>
      </c>
    </row>
    <row r="276" spans="1:54" x14ac:dyDescent="0.3">
      <c r="A276" s="89">
        <v>2011</v>
      </c>
      <c r="B276" s="90" t="s">
        <v>250</v>
      </c>
      <c r="C276" s="91">
        <v>15538.92013</v>
      </c>
      <c r="D276" s="91">
        <v>3291.6134000000002</v>
      </c>
      <c r="E276" s="91">
        <v>226.12365000000003</v>
      </c>
      <c r="F276" s="92" t="s">
        <v>94</v>
      </c>
      <c r="G276" s="92" t="s">
        <v>94</v>
      </c>
      <c r="H276" s="91">
        <v>19056.657180000002</v>
      </c>
      <c r="I276" s="91">
        <v>4996.6098100000008</v>
      </c>
      <c r="J276" s="91">
        <v>24053.266990000004</v>
      </c>
      <c r="K276" s="93">
        <v>4832.0620143952747</v>
      </c>
      <c r="L276" s="94">
        <v>3940.0942670940726</v>
      </c>
      <c r="M276" s="94">
        <v>834.63116988361958</v>
      </c>
      <c r="N276" s="94">
        <v>1266.9550716898498</v>
      </c>
      <c r="O276" s="94">
        <v>6099.0170860851249</v>
      </c>
      <c r="P276" s="94">
        <v>28.370919165899121</v>
      </c>
      <c r="Q276" s="94">
        <v>34471.992059999997</v>
      </c>
      <c r="R276" s="94">
        <v>23532.753350999999</v>
      </c>
      <c r="S276" s="94">
        <v>2723.4035600000007</v>
      </c>
      <c r="T276" s="95" t="s">
        <v>94</v>
      </c>
      <c r="U276" s="95" t="s">
        <v>94</v>
      </c>
      <c r="V276" s="96">
        <v>60728.148970999995</v>
      </c>
      <c r="W276" s="94">
        <v>12183.139247114013</v>
      </c>
      <c r="X276" s="94">
        <v>4215.7843272140117</v>
      </c>
      <c r="Y276" s="94">
        <v>7269.8932043873756</v>
      </c>
      <c r="Z276" s="94">
        <v>37317.633291768871</v>
      </c>
      <c r="AA276" s="94">
        <v>84781.415960999992</v>
      </c>
      <c r="AB276" s="94">
        <v>9495.7009050893776</v>
      </c>
      <c r="AC276" s="95" t="s">
        <v>94</v>
      </c>
      <c r="AD276" s="94">
        <v>8.915590387833273</v>
      </c>
      <c r="AE276" s="94">
        <v>3.5369029061012194</v>
      </c>
      <c r="AF276" s="95" t="s">
        <v>94</v>
      </c>
      <c r="AG276" s="97" t="s">
        <v>94</v>
      </c>
      <c r="AH276" s="95">
        <v>14820.44</v>
      </c>
      <c r="AI276" s="95" t="s">
        <v>94</v>
      </c>
      <c r="AJ276" s="95" t="s">
        <v>94</v>
      </c>
      <c r="AK276" s="95" t="s">
        <v>94</v>
      </c>
      <c r="AL276" s="95" t="s">
        <v>94</v>
      </c>
      <c r="AM276" s="95" t="s">
        <v>94</v>
      </c>
      <c r="AN276" s="97" t="s">
        <v>94</v>
      </c>
      <c r="AO276" s="94">
        <v>2397052.3990000002</v>
      </c>
      <c r="AP276" s="94">
        <v>950934.4</v>
      </c>
      <c r="AQ276" s="94">
        <v>79.226897485163619</v>
      </c>
      <c r="AR276" s="94">
        <v>20.773102514836385</v>
      </c>
      <c r="AS276" s="94">
        <v>71.62908083410089</v>
      </c>
      <c r="AT276" s="95" t="s">
        <v>94</v>
      </c>
      <c r="AU276" s="97" t="s">
        <v>94</v>
      </c>
      <c r="AV276" s="94">
        <f t="shared" si="14"/>
        <v>1.0125078176260072</v>
      </c>
      <c r="AW276" s="97" t="s">
        <v>94</v>
      </c>
      <c r="AX276" s="98">
        <v>16.708189999999998</v>
      </c>
      <c r="AZ276" s="70"/>
      <c r="BA276" s="68">
        <f t="shared" si="17"/>
        <v>84781.415960999992</v>
      </c>
      <c r="BB276" s="123">
        <f t="shared" si="16"/>
        <v>0</v>
      </c>
    </row>
    <row r="277" spans="1:54" x14ac:dyDescent="0.3">
      <c r="A277" s="89">
        <v>2011</v>
      </c>
      <c r="B277" s="90" t="s">
        <v>8</v>
      </c>
      <c r="C277" s="91">
        <v>1062.87544</v>
      </c>
      <c r="D277" s="91">
        <v>1415.93731</v>
      </c>
      <c r="E277" s="91">
        <v>312.33785</v>
      </c>
      <c r="F277" s="92" t="s">
        <v>94</v>
      </c>
      <c r="G277" s="92" t="s">
        <v>94</v>
      </c>
      <c r="H277" s="91">
        <v>2791.1505999999999</v>
      </c>
      <c r="I277" s="91">
        <v>115.18653</v>
      </c>
      <c r="J277" s="91">
        <v>2906.3371299999999</v>
      </c>
      <c r="K277" s="93">
        <v>3540.5641002873149</v>
      </c>
      <c r="L277" s="94">
        <v>1348.253521662745</v>
      </c>
      <c r="M277" s="94">
        <v>1796.1111836972862</v>
      </c>
      <c r="N277" s="94">
        <v>146.11368263492045</v>
      </c>
      <c r="O277" s="94">
        <v>3686.6777829222347</v>
      </c>
      <c r="P277" s="94">
        <v>43.207491870423887</v>
      </c>
      <c r="Q277" s="94">
        <v>2957.0861400000003</v>
      </c>
      <c r="R277" s="94">
        <v>790.98143200000015</v>
      </c>
      <c r="S277" s="94">
        <v>72.061019999999999</v>
      </c>
      <c r="T277" s="95" t="s">
        <v>94</v>
      </c>
      <c r="U277" s="95" t="s">
        <v>94</v>
      </c>
      <c r="V277" s="96">
        <v>3820.1285920000005</v>
      </c>
      <c r="W277" s="94">
        <v>4234.7862336392554</v>
      </c>
      <c r="X277" s="94">
        <v>3566.5873927160274</v>
      </c>
      <c r="Y277" s="94">
        <v>2396.6955488894955</v>
      </c>
      <c r="Z277" s="94">
        <v>41993.6013986014</v>
      </c>
      <c r="AA277" s="94">
        <v>6726.4657220000008</v>
      </c>
      <c r="AB277" s="94">
        <v>3979.1730341252874</v>
      </c>
      <c r="AC277" s="95" t="s">
        <v>94</v>
      </c>
      <c r="AD277" s="94">
        <v>17.34264360834019</v>
      </c>
      <c r="AE277" s="94">
        <v>4.0608112386103077</v>
      </c>
      <c r="AF277" s="95" t="s">
        <v>94</v>
      </c>
      <c r="AG277" s="97" t="s">
        <v>94</v>
      </c>
      <c r="AH277" s="95">
        <v>150.65</v>
      </c>
      <c r="AI277" s="95" t="s">
        <v>94</v>
      </c>
      <c r="AJ277" s="95" t="s">
        <v>94</v>
      </c>
      <c r="AK277" s="95" t="s">
        <v>94</v>
      </c>
      <c r="AL277" s="95" t="s">
        <v>94</v>
      </c>
      <c r="AM277" s="95" t="s">
        <v>94</v>
      </c>
      <c r="AN277" s="97" t="s">
        <v>94</v>
      </c>
      <c r="AO277" s="94">
        <v>165643.39799999999</v>
      </c>
      <c r="AP277" s="94">
        <v>38785.699999999997</v>
      </c>
      <c r="AQ277" s="94">
        <v>96.03671133637549</v>
      </c>
      <c r="AR277" s="94">
        <v>3.9632886636245126</v>
      </c>
      <c r="AS277" s="94">
        <v>56.792508129576106</v>
      </c>
      <c r="AT277" s="95" t="s">
        <v>94</v>
      </c>
      <c r="AU277" s="97" t="s">
        <v>94</v>
      </c>
      <c r="AV277" s="94">
        <f t="shared" si="14"/>
        <v>16.202585432510563</v>
      </c>
      <c r="AW277" s="97" t="s">
        <v>94</v>
      </c>
      <c r="AX277" s="98">
        <v>39.172359999999998</v>
      </c>
      <c r="AZ277" s="70"/>
      <c r="BA277" s="68">
        <f t="shared" si="17"/>
        <v>6726.4657220000008</v>
      </c>
      <c r="BB277" s="123">
        <f t="shared" si="16"/>
        <v>0</v>
      </c>
    </row>
    <row r="278" spans="1:54" x14ac:dyDescent="0.3">
      <c r="A278" s="89">
        <v>2011</v>
      </c>
      <c r="B278" s="90" t="s">
        <v>9</v>
      </c>
      <c r="C278" s="91">
        <v>6283.7510499999999</v>
      </c>
      <c r="D278" s="91">
        <v>1882.3721200000002</v>
      </c>
      <c r="E278" s="92">
        <v>0</v>
      </c>
      <c r="F278" s="92" t="s">
        <v>94</v>
      </c>
      <c r="G278" s="92" t="s">
        <v>94</v>
      </c>
      <c r="H278" s="91">
        <v>8166.1231699999998</v>
      </c>
      <c r="I278" s="91">
        <v>909.7867</v>
      </c>
      <c r="J278" s="91">
        <v>9075.9098699999995</v>
      </c>
      <c r="K278" s="93">
        <v>2418.7485342148825</v>
      </c>
      <c r="L278" s="94">
        <v>1861.2030856202148</v>
      </c>
      <c r="M278" s="94">
        <v>557.54544859466796</v>
      </c>
      <c r="N278" s="94">
        <v>269.47245360654966</v>
      </c>
      <c r="O278" s="94">
        <v>2688.2209878214321</v>
      </c>
      <c r="P278" s="94">
        <v>54.026520688859868</v>
      </c>
      <c r="Q278" s="94">
        <v>6197.5214299999998</v>
      </c>
      <c r="R278" s="94">
        <v>1081.198365</v>
      </c>
      <c r="S278" s="94">
        <v>444.36045000000001</v>
      </c>
      <c r="T278" s="95" t="s">
        <v>94</v>
      </c>
      <c r="U278" s="95" t="s">
        <v>94</v>
      </c>
      <c r="V278" s="96">
        <v>7723.0802450000001</v>
      </c>
      <c r="W278" s="94">
        <v>3450.081678929972</v>
      </c>
      <c r="X278" s="94">
        <v>2264.237494401078</v>
      </c>
      <c r="Y278" s="94">
        <v>2587.8123833184936</v>
      </c>
      <c r="Z278" s="94">
        <v>13111.071934379795</v>
      </c>
      <c r="AA278" s="94">
        <v>16798.990115000001</v>
      </c>
      <c r="AB278" s="94">
        <v>2991.9668190524226</v>
      </c>
      <c r="AC278" s="95" t="s">
        <v>94</v>
      </c>
      <c r="AD278" s="94">
        <v>29.178084057039634</v>
      </c>
      <c r="AE278" s="94">
        <v>3.2611534722343003</v>
      </c>
      <c r="AF278" s="95" t="s">
        <v>94</v>
      </c>
      <c r="AG278" s="97" t="s">
        <v>94</v>
      </c>
      <c r="AH278" s="95">
        <v>686.61</v>
      </c>
      <c r="AI278" s="95" t="s">
        <v>94</v>
      </c>
      <c r="AJ278" s="95" t="s">
        <v>94</v>
      </c>
      <c r="AK278" s="95" t="s">
        <v>94</v>
      </c>
      <c r="AL278" s="95" t="s">
        <v>94</v>
      </c>
      <c r="AM278" s="95" t="s">
        <v>94</v>
      </c>
      <c r="AN278" s="97" t="s">
        <v>94</v>
      </c>
      <c r="AO278" s="94">
        <v>515124.18099999998</v>
      </c>
      <c r="AP278" s="94">
        <v>57574</v>
      </c>
      <c r="AQ278" s="94">
        <v>89.975807241021016</v>
      </c>
      <c r="AR278" s="94">
        <v>10.024192758978996</v>
      </c>
      <c r="AS278" s="94">
        <v>45.973479311140125</v>
      </c>
      <c r="AT278" s="95" t="s">
        <v>94</v>
      </c>
      <c r="AU278" s="97" t="s">
        <v>94</v>
      </c>
      <c r="AV278" s="94">
        <f t="shared" si="14"/>
        <v>11.525740599218825</v>
      </c>
      <c r="AW278" s="97" t="s">
        <v>94</v>
      </c>
      <c r="AX278" s="98">
        <v>52.060670000000002</v>
      </c>
      <c r="AZ278" s="70"/>
      <c r="BA278" s="68">
        <f t="shared" si="17"/>
        <v>16798.990115000001</v>
      </c>
      <c r="BB278" s="123">
        <f t="shared" si="16"/>
        <v>0</v>
      </c>
    </row>
    <row r="279" spans="1:54" x14ac:dyDescent="0.3">
      <c r="A279" s="89">
        <v>2011</v>
      </c>
      <c r="B279" s="90" t="s">
        <v>10</v>
      </c>
      <c r="C279" s="91">
        <v>3406.15238</v>
      </c>
      <c r="D279" s="91">
        <v>2852.23893</v>
      </c>
      <c r="E279" s="91">
        <v>58.413200000000003</v>
      </c>
      <c r="F279" s="92" t="s">
        <v>94</v>
      </c>
      <c r="G279" s="92" t="s">
        <v>94</v>
      </c>
      <c r="H279" s="91">
        <v>6316.8045099999999</v>
      </c>
      <c r="I279" s="91">
        <v>262.89685051179697</v>
      </c>
      <c r="J279" s="91">
        <v>6579.7013605117972</v>
      </c>
      <c r="K279" s="93">
        <v>2352.819283956494</v>
      </c>
      <c r="L279" s="94">
        <v>1268.6890960566243</v>
      </c>
      <c r="M279" s="94">
        <v>1062.373031543355</v>
      </c>
      <c r="N279" s="94">
        <v>97.921152600528686</v>
      </c>
      <c r="O279" s="94">
        <v>2450.7404365570228</v>
      </c>
      <c r="P279" s="94">
        <v>64.264956761965379</v>
      </c>
      <c r="Q279" s="94">
        <v>2710.4940500000002</v>
      </c>
      <c r="R279" s="94">
        <v>948.20151999999973</v>
      </c>
      <c r="S279" s="95">
        <v>0</v>
      </c>
      <c r="T279" s="95" t="s">
        <v>94</v>
      </c>
      <c r="U279" s="95" t="s">
        <v>94</v>
      </c>
      <c r="V279" s="96">
        <v>3658.6955699999999</v>
      </c>
      <c r="W279" s="94">
        <v>4639.0527379534997</v>
      </c>
      <c r="X279" s="94">
        <v>3655.7455552348561</v>
      </c>
      <c r="Y279" s="94">
        <v>1850.8499217264678</v>
      </c>
      <c r="Z279" s="94">
        <v>0</v>
      </c>
      <c r="AA279" s="94">
        <v>10238.396930511797</v>
      </c>
      <c r="AB279" s="94">
        <v>2947.6126445065343</v>
      </c>
      <c r="AC279" s="95" t="s">
        <v>94</v>
      </c>
      <c r="AD279" s="94">
        <v>19.480002150959024</v>
      </c>
      <c r="AE279" s="94">
        <v>5.1672762764053122</v>
      </c>
      <c r="AF279" s="95" t="s">
        <v>94</v>
      </c>
      <c r="AG279" s="97" t="s">
        <v>94</v>
      </c>
      <c r="AH279" s="95">
        <v>102.21</v>
      </c>
      <c r="AI279" s="95" t="s">
        <v>94</v>
      </c>
      <c r="AJ279" s="95" t="s">
        <v>94</v>
      </c>
      <c r="AK279" s="95" t="s">
        <v>94</v>
      </c>
      <c r="AL279" s="95" t="s">
        <v>94</v>
      </c>
      <c r="AM279" s="95" t="s">
        <v>94</v>
      </c>
      <c r="AN279" s="97" t="s">
        <v>94</v>
      </c>
      <c r="AO279" s="94">
        <v>198139.14300000001</v>
      </c>
      <c r="AP279" s="94">
        <v>52558.5</v>
      </c>
      <c r="AQ279" s="94">
        <v>96.004425792185984</v>
      </c>
      <c r="AR279" s="94">
        <v>3.9955742078140113</v>
      </c>
      <c r="AS279" s="94">
        <v>35.735043238034621</v>
      </c>
      <c r="AT279" s="95" t="s">
        <v>94</v>
      </c>
      <c r="AU279" s="97" t="s">
        <v>94</v>
      </c>
      <c r="AV279" s="94">
        <f t="shared" si="14"/>
        <v>11.708250738607507</v>
      </c>
      <c r="AW279" s="97" t="s">
        <v>94</v>
      </c>
      <c r="AX279" s="98">
        <v>160.66282000000001</v>
      </c>
      <c r="AZ279" s="70"/>
      <c r="BA279" s="68">
        <f t="shared" si="17"/>
        <v>10238.396930511799</v>
      </c>
      <c r="BB279" s="123">
        <f t="shared" si="16"/>
        <v>0</v>
      </c>
    </row>
    <row r="280" spans="1:54" x14ac:dyDescent="0.3">
      <c r="A280" s="89">
        <v>2011</v>
      </c>
      <c r="B280" s="90" t="s">
        <v>11</v>
      </c>
      <c r="C280" s="91">
        <v>2425.6214</v>
      </c>
      <c r="D280" s="91">
        <v>1891.9770000000001</v>
      </c>
      <c r="E280" s="91">
        <v>478.93090999999998</v>
      </c>
      <c r="F280" s="92" t="s">
        <v>94</v>
      </c>
      <c r="G280" s="92" t="s">
        <v>94</v>
      </c>
      <c r="H280" s="91">
        <v>4796.5293099999999</v>
      </c>
      <c r="I280" s="91">
        <v>105.032</v>
      </c>
      <c r="J280" s="91">
        <v>4901.56131</v>
      </c>
      <c r="K280" s="93">
        <v>2624.8710885062928</v>
      </c>
      <c r="L280" s="94">
        <v>1327.4063542670515</v>
      </c>
      <c r="M280" s="94">
        <v>1035.3727469287307</v>
      </c>
      <c r="N280" s="94">
        <v>57.478114350977023</v>
      </c>
      <c r="O280" s="94">
        <v>2682.34920285727</v>
      </c>
      <c r="P280" s="94">
        <v>61.545373764527703</v>
      </c>
      <c r="Q280" s="94">
        <v>2190.8849599999994</v>
      </c>
      <c r="R280" s="94">
        <v>576.80360699999983</v>
      </c>
      <c r="S280" s="94">
        <v>294.89269000000002</v>
      </c>
      <c r="T280" s="95" t="s">
        <v>94</v>
      </c>
      <c r="U280" s="95" t="s">
        <v>94</v>
      </c>
      <c r="V280" s="96">
        <v>3062.5812569999994</v>
      </c>
      <c r="W280" s="94">
        <v>3390.6955031437133</v>
      </c>
      <c r="X280" s="94">
        <v>2534.508561790421</v>
      </c>
      <c r="Y280" s="94">
        <v>2133.6465485671579</v>
      </c>
      <c r="Z280" s="94">
        <v>14717.407296501471</v>
      </c>
      <c r="AA280" s="94">
        <v>7964.142566999999</v>
      </c>
      <c r="AB280" s="94">
        <v>2916.6593667256288</v>
      </c>
      <c r="AC280" s="95" t="s">
        <v>94</v>
      </c>
      <c r="AD280" s="94">
        <v>13.002554370079638</v>
      </c>
      <c r="AE280" s="94">
        <v>3.9105951652837909</v>
      </c>
      <c r="AF280" s="95" t="s">
        <v>94</v>
      </c>
      <c r="AG280" s="97" t="s">
        <v>94</v>
      </c>
      <c r="AH280" s="95">
        <v>129.41999999999999</v>
      </c>
      <c r="AI280" s="95" t="s">
        <v>94</v>
      </c>
      <c r="AJ280" s="95" t="s">
        <v>94</v>
      </c>
      <c r="AK280" s="95" t="s">
        <v>94</v>
      </c>
      <c r="AL280" s="95" t="s">
        <v>94</v>
      </c>
      <c r="AM280" s="95" t="s">
        <v>94</v>
      </c>
      <c r="AN280" s="97" t="s">
        <v>94</v>
      </c>
      <c r="AO280" s="94">
        <v>203655.511</v>
      </c>
      <c r="AP280" s="94">
        <v>61250.6</v>
      </c>
      <c r="AQ280" s="94">
        <v>97.857172575078934</v>
      </c>
      <c r="AR280" s="94">
        <v>2.1428274249210606</v>
      </c>
      <c r="AS280" s="94">
        <v>38.454626235472311</v>
      </c>
      <c r="AT280" s="95" t="s">
        <v>94</v>
      </c>
      <c r="AU280" s="97" t="s">
        <v>94</v>
      </c>
      <c r="AV280" s="94">
        <f t="shared" si="14"/>
        <v>10.45505135380731</v>
      </c>
      <c r="AW280" s="97" t="s">
        <v>94</v>
      </c>
      <c r="AX280" s="98">
        <v>238.37200000000001</v>
      </c>
      <c r="AZ280" s="70"/>
      <c r="BA280" s="68">
        <f t="shared" si="17"/>
        <v>7964.142566999999</v>
      </c>
      <c r="BB280" s="123">
        <f t="shared" si="16"/>
        <v>0</v>
      </c>
    </row>
    <row r="281" spans="1:54" x14ac:dyDescent="0.3">
      <c r="A281" s="89">
        <v>2011</v>
      </c>
      <c r="B281" s="90" t="s">
        <v>12</v>
      </c>
      <c r="C281" s="91">
        <v>4349.0987699999996</v>
      </c>
      <c r="D281" s="91">
        <v>3280.6542599999998</v>
      </c>
      <c r="E281" s="92">
        <v>0</v>
      </c>
      <c r="F281" s="92" t="s">
        <v>94</v>
      </c>
      <c r="G281" s="92" t="s">
        <v>94</v>
      </c>
      <c r="H281" s="91">
        <v>7629.7530299999999</v>
      </c>
      <c r="I281" s="91">
        <v>1976.8280400000001</v>
      </c>
      <c r="J281" s="91">
        <v>9606.5810700000002</v>
      </c>
      <c r="K281" s="93">
        <v>2048.7860563109484</v>
      </c>
      <c r="L281" s="94">
        <v>1167.8455229756103</v>
      </c>
      <c r="M281" s="94">
        <v>880.94053333533827</v>
      </c>
      <c r="N281" s="94">
        <v>530.82946566574537</v>
      </c>
      <c r="O281" s="94">
        <v>2579.6155219766943</v>
      </c>
      <c r="P281" s="94">
        <v>36.052706494687094</v>
      </c>
      <c r="Q281" s="94">
        <v>15445.41584</v>
      </c>
      <c r="R281" s="94">
        <v>1464.1446100000001</v>
      </c>
      <c r="S281" s="94">
        <v>129.7944</v>
      </c>
      <c r="T281" s="95" t="s">
        <v>94</v>
      </c>
      <c r="U281" s="95" t="s">
        <v>94</v>
      </c>
      <c r="V281" s="96">
        <v>17039.35485</v>
      </c>
      <c r="W281" s="94">
        <v>4461.501962323493</v>
      </c>
      <c r="X281" s="94">
        <v>3394.8707159456599</v>
      </c>
      <c r="Y281" s="94">
        <v>3726.355276954871</v>
      </c>
      <c r="Z281" s="94">
        <v>25207.69081375024</v>
      </c>
      <c r="AA281" s="94">
        <v>26645.93592</v>
      </c>
      <c r="AB281" s="94">
        <v>3532.4291215716125</v>
      </c>
      <c r="AC281" s="95" t="s">
        <v>94</v>
      </c>
      <c r="AD281" s="94">
        <v>29.677359481608367</v>
      </c>
      <c r="AE281" s="94">
        <v>3.0080146545281332</v>
      </c>
      <c r="AF281" s="95" t="s">
        <v>94</v>
      </c>
      <c r="AG281" s="97" t="s">
        <v>94</v>
      </c>
      <c r="AH281" s="95">
        <v>2650.27</v>
      </c>
      <c r="AI281" s="95" t="s">
        <v>94</v>
      </c>
      <c r="AJ281" s="95" t="s">
        <v>94</v>
      </c>
      <c r="AK281" s="95" t="s">
        <v>94</v>
      </c>
      <c r="AL281" s="95" t="s">
        <v>94</v>
      </c>
      <c r="AM281" s="95" t="s">
        <v>94</v>
      </c>
      <c r="AN281" s="97" t="s">
        <v>94</v>
      </c>
      <c r="AO281" s="94">
        <v>885831.32</v>
      </c>
      <c r="AP281" s="94">
        <v>89785.4</v>
      </c>
      <c r="AQ281" s="94">
        <v>79.422147946334874</v>
      </c>
      <c r="AR281" s="94">
        <v>20.577852053665126</v>
      </c>
      <c r="AS281" s="94">
        <v>63.947293505312906</v>
      </c>
      <c r="AT281" s="95" t="s">
        <v>94</v>
      </c>
      <c r="AU281" s="97" t="s">
        <v>94</v>
      </c>
      <c r="AV281" s="94">
        <f t="shared" si="14"/>
        <v>16.199787008670974</v>
      </c>
      <c r="AW281" s="97" t="s">
        <v>94</v>
      </c>
      <c r="AX281" s="98">
        <v>25.25807</v>
      </c>
      <c r="AZ281" s="70"/>
      <c r="BA281" s="68">
        <f t="shared" si="17"/>
        <v>26645.93592</v>
      </c>
      <c r="BB281" s="123">
        <f t="shared" si="16"/>
        <v>0</v>
      </c>
    </row>
    <row r="282" spans="1:54" x14ac:dyDescent="0.3">
      <c r="A282" s="89">
        <v>2011</v>
      </c>
      <c r="B282" s="90" t="s">
        <v>13</v>
      </c>
      <c r="C282" s="91">
        <v>14174.669310000001</v>
      </c>
      <c r="D282" s="91">
        <v>6743.4724999999989</v>
      </c>
      <c r="E282" s="91">
        <v>199.12037000000001</v>
      </c>
      <c r="F282" s="92" t="s">
        <v>94</v>
      </c>
      <c r="G282" s="92" t="s">
        <v>94</v>
      </c>
      <c r="H282" s="91">
        <v>21117.262180000002</v>
      </c>
      <c r="I282" s="91">
        <v>3111.0157300000001</v>
      </c>
      <c r="J282" s="91">
        <v>24228.277910000001</v>
      </c>
      <c r="K282" s="93">
        <v>2373.0489822828704</v>
      </c>
      <c r="L282" s="94">
        <v>1592.8762115833963</v>
      </c>
      <c r="M282" s="94">
        <v>757.7966507577604</v>
      </c>
      <c r="N282" s="94">
        <v>349.59989836819369</v>
      </c>
      <c r="O282" s="94">
        <v>2722.6488806510642</v>
      </c>
      <c r="P282" s="94">
        <v>57.893666646692445</v>
      </c>
      <c r="Q282" s="94">
        <v>16409.172839999999</v>
      </c>
      <c r="R282" s="94">
        <v>1159.9931510000001</v>
      </c>
      <c r="S282" s="94">
        <v>52.173360000000002</v>
      </c>
      <c r="T282" s="95" t="s">
        <v>94</v>
      </c>
      <c r="U282" s="95" t="s">
        <v>94</v>
      </c>
      <c r="V282" s="96">
        <v>17621.339350999999</v>
      </c>
      <c r="W282" s="94">
        <v>2536.6237757438025</v>
      </c>
      <c r="X282" s="94">
        <v>3401.1693565102614</v>
      </c>
      <c r="Y282" s="94">
        <v>1101.3788689721703</v>
      </c>
      <c r="Z282" s="94">
        <v>2666.9406532740377</v>
      </c>
      <c r="AA282" s="94">
        <v>41849.617260999999</v>
      </c>
      <c r="AB282" s="94">
        <v>2641.0945743280231</v>
      </c>
      <c r="AC282" s="95" t="s">
        <v>94</v>
      </c>
      <c r="AD282" s="94">
        <v>36.420614744696557</v>
      </c>
      <c r="AE282" s="94">
        <v>3.5166721950351567</v>
      </c>
      <c r="AF282" s="95" t="s">
        <v>94</v>
      </c>
      <c r="AG282" s="97" t="s">
        <v>94</v>
      </c>
      <c r="AH282" s="95">
        <v>2616.16</v>
      </c>
      <c r="AI282" s="95" t="s">
        <v>94</v>
      </c>
      <c r="AJ282" s="95" t="s">
        <v>94</v>
      </c>
      <c r="AK282" s="95" t="s">
        <v>94</v>
      </c>
      <c r="AL282" s="95" t="s">
        <v>94</v>
      </c>
      <c r="AM282" s="95" t="s">
        <v>94</v>
      </c>
      <c r="AN282" s="97" t="s">
        <v>94</v>
      </c>
      <c r="AO282" s="94">
        <v>1190034.639</v>
      </c>
      <c r="AP282" s="94">
        <v>114906.4</v>
      </c>
      <c r="AQ282" s="94">
        <v>87.159567256259862</v>
      </c>
      <c r="AR282" s="94">
        <v>12.840432743740143</v>
      </c>
      <c r="AS282" s="94">
        <v>42.106333353307555</v>
      </c>
      <c r="AT282" s="95" t="s">
        <v>94</v>
      </c>
      <c r="AU282" s="97" t="s">
        <v>94</v>
      </c>
      <c r="AV282" s="94">
        <f t="shared" si="14"/>
        <v>-6.8169478554031109</v>
      </c>
      <c r="AW282" s="97" t="s">
        <v>94</v>
      </c>
      <c r="AX282" s="98">
        <v>187.34172000000001</v>
      </c>
      <c r="AZ282" s="70"/>
      <c r="BA282" s="68">
        <f t="shared" si="17"/>
        <v>41849.617260999999</v>
      </c>
      <c r="BB282" s="123">
        <f t="shared" si="16"/>
        <v>0</v>
      </c>
    </row>
    <row r="283" spans="1:54" x14ac:dyDescent="0.3">
      <c r="A283" s="89">
        <v>2011</v>
      </c>
      <c r="B283" s="90" t="s">
        <v>14</v>
      </c>
      <c r="C283" s="91">
        <v>3374.8438200000001</v>
      </c>
      <c r="D283" s="91">
        <v>1944.2561800000001</v>
      </c>
      <c r="E283" s="91">
        <v>713.61514999999986</v>
      </c>
      <c r="F283" s="92" t="s">
        <v>94</v>
      </c>
      <c r="G283" s="92" t="s">
        <v>94</v>
      </c>
      <c r="H283" s="91">
        <v>6032.71515</v>
      </c>
      <c r="I283" s="91">
        <v>179.30548000000002</v>
      </c>
      <c r="J283" s="91">
        <v>6212.02063</v>
      </c>
      <c r="K283" s="93">
        <v>1993.7270973294098</v>
      </c>
      <c r="L283" s="94">
        <v>1115.3381861878058</v>
      </c>
      <c r="M283" s="94">
        <v>642.54918951645948</v>
      </c>
      <c r="N283" s="94">
        <v>59.257927034008318</v>
      </c>
      <c r="O283" s="94">
        <v>2052.9850243634182</v>
      </c>
      <c r="P283" s="94">
        <v>52.695551191210974</v>
      </c>
      <c r="Q283" s="94">
        <v>4170.0667600000006</v>
      </c>
      <c r="R283" s="94">
        <v>1332.454665</v>
      </c>
      <c r="S283" s="94">
        <v>73.968530000000001</v>
      </c>
      <c r="T283" s="95" t="s">
        <v>94</v>
      </c>
      <c r="U283" s="95" t="s">
        <v>94</v>
      </c>
      <c r="V283" s="96">
        <v>5576.4899550000009</v>
      </c>
      <c r="W283" s="94">
        <v>3893.5117563110412</v>
      </c>
      <c r="X283" s="94">
        <v>2696.7822535167552</v>
      </c>
      <c r="Y283" s="94">
        <v>3185.5110259487528</v>
      </c>
      <c r="Z283" s="94">
        <v>24363.810935441372</v>
      </c>
      <c r="AA283" s="94">
        <v>11788.510585</v>
      </c>
      <c r="AB283" s="94">
        <v>2644.2902996792359</v>
      </c>
      <c r="AC283" s="95" t="s">
        <v>94</v>
      </c>
      <c r="AD283" s="94">
        <v>25.000552637159885</v>
      </c>
      <c r="AE283" s="94">
        <v>3.591075421438604</v>
      </c>
      <c r="AF283" s="95" t="s">
        <v>94</v>
      </c>
      <c r="AG283" s="97" t="s">
        <v>94</v>
      </c>
      <c r="AH283" s="95">
        <v>263.47000000000003</v>
      </c>
      <c r="AI283" s="95" t="s">
        <v>94</v>
      </c>
      <c r="AJ283" s="95" t="s">
        <v>94</v>
      </c>
      <c r="AK283" s="95" t="s">
        <v>94</v>
      </c>
      <c r="AL283" s="95" t="s">
        <v>94</v>
      </c>
      <c r="AM283" s="95" t="s">
        <v>94</v>
      </c>
      <c r="AN283" s="97" t="s">
        <v>94</v>
      </c>
      <c r="AO283" s="94">
        <v>328272.43099999998</v>
      </c>
      <c r="AP283" s="94">
        <v>47153</v>
      </c>
      <c r="AQ283" s="94">
        <v>97.11357236751482</v>
      </c>
      <c r="AR283" s="94">
        <v>2.886427632485181</v>
      </c>
      <c r="AS283" s="94">
        <v>47.304448808789026</v>
      </c>
      <c r="AT283" s="95" t="s">
        <v>94</v>
      </c>
      <c r="AU283" s="97" t="s">
        <v>94</v>
      </c>
      <c r="AV283" s="94">
        <f t="shared" si="14"/>
        <v>16.828178956039743</v>
      </c>
      <c r="AW283" s="97" t="s">
        <v>94</v>
      </c>
      <c r="AX283" s="98">
        <v>96.443839999999994</v>
      </c>
      <c r="AZ283" s="70"/>
      <c r="BA283" s="68">
        <f t="shared" si="17"/>
        <v>11788.510585</v>
      </c>
      <c r="BB283" s="123">
        <f t="shared" si="16"/>
        <v>0</v>
      </c>
    </row>
    <row r="284" spans="1:54" x14ac:dyDescent="0.3">
      <c r="A284" s="89">
        <v>2011</v>
      </c>
      <c r="B284" s="90" t="s">
        <v>15</v>
      </c>
      <c r="C284" s="91">
        <v>1684.02601</v>
      </c>
      <c r="D284" s="91">
        <v>848.01939999999991</v>
      </c>
      <c r="E284" s="92">
        <v>0</v>
      </c>
      <c r="F284" s="92" t="s">
        <v>94</v>
      </c>
      <c r="G284" s="92" t="s">
        <v>94</v>
      </c>
      <c r="H284" s="91">
        <v>2532.0454099999997</v>
      </c>
      <c r="I284" s="91">
        <v>220.54954000000001</v>
      </c>
      <c r="J284" s="91">
        <v>2752.5949499999997</v>
      </c>
      <c r="K284" s="93">
        <v>2330.4005142987576</v>
      </c>
      <c r="L284" s="94">
        <v>1549.9149676768568</v>
      </c>
      <c r="M284" s="94">
        <v>780.48554662190031</v>
      </c>
      <c r="N284" s="94">
        <v>202.98560184367085</v>
      </c>
      <c r="O284" s="94">
        <v>2533.3861161424284</v>
      </c>
      <c r="P284" s="94">
        <v>44.491045325139027</v>
      </c>
      <c r="Q284" s="94">
        <v>2570.8406700000005</v>
      </c>
      <c r="R284" s="94">
        <v>805.40096100000017</v>
      </c>
      <c r="S284" s="94">
        <v>58.015020000000007</v>
      </c>
      <c r="T284" s="95" t="s">
        <v>94</v>
      </c>
      <c r="U284" s="95" t="s">
        <v>94</v>
      </c>
      <c r="V284" s="96">
        <v>3434.2566510000006</v>
      </c>
      <c r="W284" s="94">
        <v>4636.7582517730834</v>
      </c>
      <c r="X284" s="94">
        <v>3728.6552368299685</v>
      </c>
      <c r="Y284" s="94">
        <v>3815.0772630382271</v>
      </c>
      <c r="Z284" s="94">
        <v>36464.50031426776</v>
      </c>
      <c r="AA284" s="94">
        <v>6186.8516010000003</v>
      </c>
      <c r="AB284" s="94">
        <v>3385.9980401568096</v>
      </c>
      <c r="AC284" s="95" t="s">
        <v>94</v>
      </c>
      <c r="AD284" s="94">
        <v>25.39185159754571</v>
      </c>
      <c r="AE284" s="94">
        <v>3.7826025121485167</v>
      </c>
      <c r="AF284" s="95" t="s">
        <v>94</v>
      </c>
      <c r="AG284" s="97" t="s">
        <v>94</v>
      </c>
      <c r="AH284" s="95">
        <v>279.02999999999997</v>
      </c>
      <c r="AI284" s="95" t="s">
        <v>94</v>
      </c>
      <c r="AJ284" s="95" t="s">
        <v>94</v>
      </c>
      <c r="AK284" s="95" t="s">
        <v>94</v>
      </c>
      <c r="AL284" s="95" t="s">
        <v>94</v>
      </c>
      <c r="AM284" s="95" t="s">
        <v>94</v>
      </c>
      <c r="AN284" s="97" t="s">
        <v>94</v>
      </c>
      <c r="AO284" s="94">
        <v>163560.712</v>
      </c>
      <c r="AP284" s="94">
        <v>24365.5</v>
      </c>
      <c r="AQ284" s="94">
        <v>91.987577394923292</v>
      </c>
      <c r="AR284" s="94">
        <v>8.0124226050767113</v>
      </c>
      <c r="AS284" s="94">
        <v>55.508954674860981</v>
      </c>
      <c r="AT284" s="95" t="s">
        <v>94</v>
      </c>
      <c r="AU284" s="97" t="s">
        <v>94</v>
      </c>
      <c r="AV284" s="94">
        <f t="shared" si="14"/>
        <v>10.860385006154427</v>
      </c>
      <c r="AW284" s="97" t="s">
        <v>94</v>
      </c>
      <c r="AX284" s="98">
        <v>19.87613</v>
      </c>
      <c r="AZ284" s="70"/>
      <c r="BA284" s="68">
        <f t="shared" si="17"/>
        <v>6186.8516010000003</v>
      </c>
      <c r="BB284" s="123">
        <f t="shared" si="16"/>
        <v>0</v>
      </c>
    </row>
    <row r="285" spans="1:54" x14ac:dyDescent="0.3">
      <c r="A285" s="89">
        <v>2011</v>
      </c>
      <c r="B285" s="90" t="s">
        <v>16</v>
      </c>
      <c r="C285" s="91">
        <v>815.53290000000004</v>
      </c>
      <c r="D285" s="91">
        <v>982.75919999999996</v>
      </c>
      <c r="E285" s="91">
        <v>143.90520000000001</v>
      </c>
      <c r="F285" s="92" t="s">
        <v>94</v>
      </c>
      <c r="G285" s="92" t="s">
        <v>94</v>
      </c>
      <c r="H285" s="91">
        <v>1942.1973</v>
      </c>
      <c r="I285" s="91">
        <v>222.11619999999999</v>
      </c>
      <c r="J285" s="91">
        <v>2164.3135000000002</v>
      </c>
      <c r="K285" s="93">
        <v>3199.3708982367361</v>
      </c>
      <c r="L285" s="94">
        <v>1343.422847315569</v>
      </c>
      <c r="M285" s="94">
        <v>1618.893808808413</v>
      </c>
      <c r="N285" s="94">
        <v>365.89079096491923</v>
      </c>
      <c r="O285" s="94">
        <v>3565.2616892016554</v>
      </c>
      <c r="P285" s="94">
        <v>51.452633053886046</v>
      </c>
      <c r="Q285" s="94">
        <v>1652.2561799999999</v>
      </c>
      <c r="R285" s="94">
        <v>389.84964500000007</v>
      </c>
      <c r="S285" s="95">
        <v>0</v>
      </c>
      <c r="T285" s="95" t="s">
        <v>94</v>
      </c>
      <c r="U285" s="95" t="s">
        <v>94</v>
      </c>
      <c r="V285" s="96">
        <v>2042.1058249999999</v>
      </c>
      <c r="W285" s="94">
        <v>3888.5477160250512</v>
      </c>
      <c r="X285" s="94">
        <v>3461.802833544948</v>
      </c>
      <c r="Y285" s="94">
        <v>2322.3998153277935</v>
      </c>
      <c r="Z285" s="94">
        <v>0</v>
      </c>
      <c r="AA285" s="94">
        <v>4206.4193249999998</v>
      </c>
      <c r="AB285" s="94">
        <v>3715.2125038089057</v>
      </c>
      <c r="AC285" s="95" t="s">
        <v>94</v>
      </c>
      <c r="AD285" s="94">
        <v>15.080176975446069</v>
      </c>
      <c r="AE285" s="94">
        <v>4.4072110679581824</v>
      </c>
      <c r="AF285" s="95" t="s">
        <v>94</v>
      </c>
      <c r="AG285" s="97" t="s">
        <v>94</v>
      </c>
      <c r="AH285" s="95">
        <v>55.51</v>
      </c>
      <c r="AI285" s="95" t="s">
        <v>94</v>
      </c>
      <c r="AJ285" s="95" t="s">
        <v>94</v>
      </c>
      <c r="AK285" s="95" t="s">
        <v>94</v>
      </c>
      <c r="AL285" s="95" t="s">
        <v>94</v>
      </c>
      <c r="AM285" s="95" t="s">
        <v>94</v>
      </c>
      <c r="AN285" s="97" t="s">
        <v>94</v>
      </c>
      <c r="AO285" s="94">
        <v>95444.017999999996</v>
      </c>
      <c r="AP285" s="94">
        <v>27893.7</v>
      </c>
      <c r="AQ285" s="94">
        <v>89.73733703550802</v>
      </c>
      <c r="AR285" s="94">
        <v>10.262662964491973</v>
      </c>
      <c r="AS285" s="94">
        <v>48.547366946113961</v>
      </c>
      <c r="AT285" s="95" t="s">
        <v>94</v>
      </c>
      <c r="AU285" s="97" t="s">
        <v>94</v>
      </c>
      <c r="AV285" s="94">
        <f t="shared" si="14"/>
        <v>12.794532410984827</v>
      </c>
      <c r="AW285" s="97" t="s">
        <v>94</v>
      </c>
      <c r="AX285" s="98">
        <v>17.544160000000002</v>
      </c>
      <c r="AZ285" s="70"/>
      <c r="BA285" s="68">
        <f t="shared" si="17"/>
        <v>4206.4193249999998</v>
      </c>
      <c r="BB285" s="123">
        <f t="shared" si="16"/>
        <v>0</v>
      </c>
    </row>
    <row r="286" spans="1:54" x14ac:dyDescent="0.3">
      <c r="A286" s="89">
        <v>2011</v>
      </c>
      <c r="B286" s="90" t="s">
        <v>17</v>
      </c>
      <c r="C286" s="91">
        <v>1805.1420000000001</v>
      </c>
      <c r="D286" s="91">
        <v>1633.1892900000003</v>
      </c>
      <c r="E286" s="92">
        <v>0</v>
      </c>
      <c r="F286" s="92" t="s">
        <v>94</v>
      </c>
      <c r="G286" s="92" t="s">
        <v>94</v>
      </c>
      <c r="H286" s="91">
        <v>3438.3312900000001</v>
      </c>
      <c r="I286" s="91">
        <v>310.60251</v>
      </c>
      <c r="J286" s="91">
        <v>3748.9338000000002</v>
      </c>
      <c r="K286" s="93">
        <v>2284.6115803630041</v>
      </c>
      <c r="L286" s="94">
        <v>1199.4330881942544</v>
      </c>
      <c r="M286" s="94">
        <v>1085.1784921687499</v>
      </c>
      <c r="N286" s="94">
        <v>206.38095383642215</v>
      </c>
      <c r="O286" s="94">
        <v>2490.9925341994262</v>
      </c>
      <c r="P286" s="94">
        <v>20.666707185557673</v>
      </c>
      <c r="Q286" s="94">
        <v>12981.099840000003</v>
      </c>
      <c r="R286" s="94">
        <v>1059.0571729999997</v>
      </c>
      <c r="S286" s="94">
        <v>350.87588</v>
      </c>
      <c r="T286" s="95" t="s">
        <v>94</v>
      </c>
      <c r="U286" s="95" t="s">
        <v>94</v>
      </c>
      <c r="V286" s="96">
        <v>14391.032893000001</v>
      </c>
      <c r="W286" s="94">
        <v>4371.1621718408633</v>
      </c>
      <c r="X286" s="94">
        <v>3472.6780747049415</v>
      </c>
      <c r="Y286" s="94">
        <v>4332.6385653563075</v>
      </c>
      <c r="Z286" s="94">
        <v>13910.398033618776</v>
      </c>
      <c r="AA286" s="94">
        <v>18139.966693000002</v>
      </c>
      <c r="AB286" s="94">
        <v>3781.3158655258221</v>
      </c>
      <c r="AC286" s="95" t="s">
        <v>94</v>
      </c>
      <c r="AD286" s="94">
        <v>30.117576133354369</v>
      </c>
      <c r="AE286" s="94">
        <v>1.7809472168364644</v>
      </c>
      <c r="AF286" s="95" t="s">
        <v>94</v>
      </c>
      <c r="AG286" s="97" t="s">
        <v>94</v>
      </c>
      <c r="AH286" s="95">
        <v>5477.47</v>
      </c>
      <c r="AI286" s="95" t="s">
        <v>94</v>
      </c>
      <c r="AJ286" s="95" t="s">
        <v>94</v>
      </c>
      <c r="AK286" s="95" t="s">
        <v>94</v>
      </c>
      <c r="AL286" s="95" t="s">
        <v>94</v>
      </c>
      <c r="AM286" s="95" t="s">
        <v>94</v>
      </c>
      <c r="AN286" s="97" t="s">
        <v>94</v>
      </c>
      <c r="AO286" s="94">
        <v>1018557.233</v>
      </c>
      <c r="AP286" s="94">
        <v>60230.5</v>
      </c>
      <c r="AQ286" s="94">
        <v>91.71491078343395</v>
      </c>
      <c r="AR286" s="94">
        <v>8.2850892165660532</v>
      </c>
      <c r="AS286" s="94">
        <v>79.333292814442331</v>
      </c>
      <c r="AT286" s="95" t="s">
        <v>94</v>
      </c>
      <c r="AU286" s="97" t="s">
        <v>94</v>
      </c>
      <c r="AV286" s="94">
        <f t="shared" si="14"/>
        <v>10.995742591386026</v>
      </c>
      <c r="AW286" s="97" t="s">
        <v>94</v>
      </c>
      <c r="AX286" s="98">
        <v>30.40165</v>
      </c>
      <c r="AZ286" s="70"/>
      <c r="BA286" s="68">
        <f t="shared" si="17"/>
        <v>18139.966693000002</v>
      </c>
      <c r="BB286" s="123">
        <f t="shared" si="16"/>
        <v>0</v>
      </c>
    </row>
    <row r="287" spans="1:54" x14ac:dyDescent="0.3">
      <c r="A287" s="89">
        <v>2011</v>
      </c>
      <c r="B287" s="90" t="s">
        <v>18</v>
      </c>
      <c r="C287" s="91">
        <v>4356.71101</v>
      </c>
      <c r="D287" s="91">
        <v>2374.9653999999996</v>
      </c>
      <c r="E287" s="91">
        <v>1074.1725599999997</v>
      </c>
      <c r="F287" s="92" t="s">
        <v>94</v>
      </c>
      <c r="G287" s="92" t="s">
        <v>94</v>
      </c>
      <c r="H287" s="91">
        <v>7805.84897</v>
      </c>
      <c r="I287" s="91">
        <v>622.22050999999988</v>
      </c>
      <c r="J287" s="91">
        <v>8428.0694800000001</v>
      </c>
      <c r="K287" s="93">
        <v>2717.6140272818075</v>
      </c>
      <c r="L287" s="94">
        <v>1516.7932404396868</v>
      </c>
      <c r="M287" s="94">
        <v>826.84654931889474</v>
      </c>
      <c r="N287" s="94">
        <v>216.6266850072607</v>
      </c>
      <c r="O287" s="94">
        <v>2934.2407122890686</v>
      </c>
      <c r="P287" s="94">
        <v>73.236620225719577</v>
      </c>
      <c r="Q287" s="94">
        <v>1849.0083199999999</v>
      </c>
      <c r="R287" s="94">
        <v>905.78742099999999</v>
      </c>
      <c r="S287" s="94">
        <v>325.13372000000004</v>
      </c>
      <c r="T287" s="95" t="s">
        <v>94</v>
      </c>
      <c r="U287" s="95" t="s">
        <v>94</v>
      </c>
      <c r="V287" s="96">
        <v>3079.9294609999997</v>
      </c>
      <c r="W287" s="94">
        <v>2992.8320905022047</v>
      </c>
      <c r="X287" s="94">
        <v>2309.2023234292433</v>
      </c>
      <c r="Y287" s="94">
        <v>2332.5618647363149</v>
      </c>
      <c r="Z287" s="94">
        <v>11578.011537639772</v>
      </c>
      <c r="AA287" s="94">
        <v>11507.998941</v>
      </c>
      <c r="AB287" s="94">
        <v>2949.6957237866532</v>
      </c>
      <c r="AC287" s="95" t="s">
        <v>94</v>
      </c>
      <c r="AD287" s="94">
        <v>19.583983167779341</v>
      </c>
      <c r="AE287" s="94">
        <v>5.0807837588255387</v>
      </c>
      <c r="AF287" s="95" t="s">
        <v>94</v>
      </c>
      <c r="AG287" s="97" t="s">
        <v>94</v>
      </c>
      <c r="AH287" s="95">
        <v>73.739999999999995</v>
      </c>
      <c r="AI287" s="95" t="s">
        <v>94</v>
      </c>
      <c r="AJ287" s="95" t="s">
        <v>94</v>
      </c>
      <c r="AK287" s="95" t="s">
        <v>94</v>
      </c>
      <c r="AL287" s="95" t="s">
        <v>94</v>
      </c>
      <c r="AM287" s="95" t="s">
        <v>94</v>
      </c>
      <c r="AN287" s="97" t="s">
        <v>94</v>
      </c>
      <c r="AO287" s="94">
        <v>226500.467</v>
      </c>
      <c r="AP287" s="94">
        <v>58762.3</v>
      </c>
      <c r="AQ287" s="94">
        <v>92.617283098145506</v>
      </c>
      <c r="AR287" s="94">
        <v>7.38271690185449</v>
      </c>
      <c r="AS287" s="94">
        <v>26.763379774280427</v>
      </c>
      <c r="AT287" s="95" t="s">
        <v>94</v>
      </c>
      <c r="AU287" s="97" t="s">
        <v>94</v>
      </c>
      <c r="AV287" s="94">
        <f t="shared" si="14"/>
        <v>12.311332337346691</v>
      </c>
      <c r="AW287" s="97" t="s">
        <v>94</v>
      </c>
      <c r="AX287" s="98">
        <v>54.72289</v>
      </c>
      <c r="AZ287" s="70"/>
      <c r="BA287" s="68">
        <f t="shared" si="17"/>
        <v>11507.998941</v>
      </c>
      <c r="BB287" s="123">
        <f t="shared" si="16"/>
        <v>0</v>
      </c>
    </row>
    <row r="288" spans="1:54" x14ac:dyDescent="0.3">
      <c r="A288" s="89">
        <v>2011</v>
      </c>
      <c r="B288" s="90" t="s">
        <v>19</v>
      </c>
      <c r="C288" s="91">
        <v>5064.1345700000002</v>
      </c>
      <c r="D288" s="91">
        <v>1996.8389999999999</v>
      </c>
      <c r="E288" s="91">
        <v>769.33836000000008</v>
      </c>
      <c r="F288" s="92" t="s">
        <v>94</v>
      </c>
      <c r="G288" s="92" t="s">
        <v>94</v>
      </c>
      <c r="H288" s="91">
        <v>7830.3119299999998</v>
      </c>
      <c r="I288" s="91">
        <v>361.05140999999998</v>
      </c>
      <c r="J288" s="91">
        <v>8191.3633399999999</v>
      </c>
      <c r="K288" s="93">
        <v>1853.6893529792906</v>
      </c>
      <c r="L288" s="94">
        <v>1198.8452590883385</v>
      </c>
      <c r="M288" s="94">
        <v>472.71669724066959</v>
      </c>
      <c r="N288" s="94">
        <v>85.472604486033603</v>
      </c>
      <c r="O288" s="94">
        <v>1939.1619574653243</v>
      </c>
      <c r="P288" s="94">
        <v>53.238991677761597</v>
      </c>
      <c r="Q288" s="94">
        <v>6143.7113499999996</v>
      </c>
      <c r="R288" s="94">
        <v>878.78951100000018</v>
      </c>
      <c r="S288" s="94">
        <v>172.15849</v>
      </c>
      <c r="T288" s="95" t="s">
        <v>94</v>
      </c>
      <c r="U288" s="95" t="s">
        <v>94</v>
      </c>
      <c r="V288" s="96">
        <v>7194.6593509999993</v>
      </c>
      <c r="W288" s="94">
        <v>4205.3447581505425</v>
      </c>
      <c r="X288" s="94">
        <v>3390.2118209394039</v>
      </c>
      <c r="Y288" s="94">
        <v>2547.1790582745184</v>
      </c>
      <c r="Z288" s="94">
        <v>11231.634264091857</v>
      </c>
      <c r="AA288" s="94">
        <v>15386.022690999998</v>
      </c>
      <c r="AB288" s="94">
        <v>2592.415568185686</v>
      </c>
      <c r="AC288" s="95" t="s">
        <v>94</v>
      </c>
      <c r="AD288" s="94">
        <v>25.935753546649227</v>
      </c>
      <c r="AE288" s="94">
        <v>3.3279191369272252</v>
      </c>
      <c r="AF288" s="95" t="s">
        <v>94</v>
      </c>
      <c r="AG288" s="97" t="s">
        <v>94</v>
      </c>
      <c r="AH288" s="95">
        <v>651.89</v>
      </c>
      <c r="AI288" s="95" t="s">
        <v>94</v>
      </c>
      <c r="AJ288" s="95" t="s">
        <v>94</v>
      </c>
      <c r="AK288" s="95" t="s">
        <v>94</v>
      </c>
      <c r="AL288" s="95" t="s">
        <v>94</v>
      </c>
      <c r="AM288" s="95" t="s">
        <v>94</v>
      </c>
      <c r="AN288" s="97" t="s">
        <v>94</v>
      </c>
      <c r="AO288" s="94">
        <v>462331.62699999998</v>
      </c>
      <c r="AP288" s="94">
        <v>59323.6</v>
      </c>
      <c r="AQ288" s="94">
        <v>95.592291600142843</v>
      </c>
      <c r="AR288" s="94">
        <v>4.4077083998571593</v>
      </c>
      <c r="AS288" s="94">
        <v>46.761008322238411</v>
      </c>
      <c r="AT288" s="95" t="s">
        <v>94</v>
      </c>
      <c r="AU288" s="97" t="s">
        <v>94</v>
      </c>
      <c r="AV288" s="94">
        <f t="shared" si="14"/>
        <v>12.929844097343302</v>
      </c>
      <c r="AW288" s="97" t="s">
        <v>94</v>
      </c>
      <c r="AX288" s="98">
        <v>35.210509999999999</v>
      </c>
      <c r="AZ288" s="70"/>
      <c r="BA288" s="68">
        <f t="shared" si="17"/>
        <v>15386.022691</v>
      </c>
      <c r="BB288" s="123">
        <f t="shared" si="16"/>
        <v>0</v>
      </c>
    </row>
    <row r="289" spans="1:54" x14ac:dyDescent="0.3">
      <c r="A289" s="89">
        <v>2011</v>
      </c>
      <c r="B289" s="90" t="s">
        <v>20</v>
      </c>
      <c r="C289" s="91">
        <v>1316.43517</v>
      </c>
      <c r="D289" s="91">
        <v>1152.3382100000001</v>
      </c>
      <c r="E289" s="92">
        <v>0</v>
      </c>
      <c r="F289" s="92" t="s">
        <v>94</v>
      </c>
      <c r="G289" s="92" t="s">
        <v>94</v>
      </c>
      <c r="H289" s="91">
        <v>2468.7733800000001</v>
      </c>
      <c r="I289" s="91">
        <v>194.73945999999998</v>
      </c>
      <c r="J289" s="91">
        <v>2663.5128399999999</v>
      </c>
      <c r="K289" s="93">
        <v>2701.9429508275662</v>
      </c>
      <c r="L289" s="94">
        <v>1440.7692324529962</v>
      </c>
      <c r="M289" s="94">
        <v>1261.1737183745702</v>
      </c>
      <c r="N289" s="94">
        <v>213.13212280139169</v>
      </c>
      <c r="O289" s="94">
        <v>2915.0750736289579</v>
      </c>
      <c r="P289" s="94">
        <v>47.96768946303439</v>
      </c>
      <c r="Q289" s="94">
        <v>2448.3739700000001</v>
      </c>
      <c r="R289" s="94">
        <v>370.28421200000008</v>
      </c>
      <c r="S289" s="94">
        <v>70.551799999999986</v>
      </c>
      <c r="T289" s="95" t="s">
        <v>94</v>
      </c>
      <c r="U289" s="95" t="s">
        <v>94</v>
      </c>
      <c r="V289" s="96">
        <v>2889.2099820000003</v>
      </c>
      <c r="W289" s="94">
        <v>2986.5661121229855</v>
      </c>
      <c r="X289" s="94">
        <v>1902.7048553527939</v>
      </c>
      <c r="Y289" s="94">
        <v>2863.9375367385455</v>
      </c>
      <c r="Z289" s="94">
        <v>21244.143330322189</v>
      </c>
      <c r="AA289" s="94">
        <v>5552.7228219999997</v>
      </c>
      <c r="AB289" s="94">
        <v>2951.8409775105588</v>
      </c>
      <c r="AC289" s="95" t="s">
        <v>94</v>
      </c>
      <c r="AD289" s="94">
        <v>21.00678251428139</v>
      </c>
      <c r="AE289" s="94">
        <v>1.9266832570483547</v>
      </c>
      <c r="AF289" s="95" t="s">
        <v>94</v>
      </c>
      <c r="AG289" s="97" t="s">
        <v>94</v>
      </c>
      <c r="AH289" s="95">
        <v>713.55</v>
      </c>
      <c r="AI289" s="95" t="s">
        <v>94</v>
      </c>
      <c r="AJ289" s="95" t="s">
        <v>94</v>
      </c>
      <c r="AK289" s="95" t="s">
        <v>94</v>
      </c>
      <c r="AL289" s="95" t="s">
        <v>94</v>
      </c>
      <c r="AM289" s="95" t="s">
        <v>94</v>
      </c>
      <c r="AN289" s="97" t="s">
        <v>94</v>
      </c>
      <c r="AO289" s="94">
        <v>288201.125</v>
      </c>
      <c r="AP289" s="94">
        <v>26433</v>
      </c>
      <c r="AQ289" s="94">
        <v>92.688623194322588</v>
      </c>
      <c r="AR289" s="94">
        <v>7.3113768056774218</v>
      </c>
      <c r="AS289" s="94">
        <v>52.032310536965618</v>
      </c>
      <c r="AT289" s="95" t="s">
        <v>94</v>
      </c>
      <c r="AU289" s="97" t="s">
        <v>94</v>
      </c>
      <c r="AV289" s="94">
        <f t="shared" si="14"/>
        <v>6.2930676172874067</v>
      </c>
      <c r="AW289" s="97" t="s">
        <v>94</v>
      </c>
      <c r="AX289" s="98">
        <v>43.670160000000003</v>
      </c>
      <c r="AZ289" s="70"/>
      <c r="BA289" s="68">
        <f t="shared" si="17"/>
        <v>5552.7228220000006</v>
      </c>
      <c r="BB289" s="123">
        <f t="shared" si="16"/>
        <v>0</v>
      </c>
    </row>
    <row r="290" spans="1:54" x14ac:dyDescent="0.3">
      <c r="A290" s="89">
        <v>2011</v>
      </c>
      <c r="B290" s="90" t="s">
        <v>21</v>
      </c>
      <c r="C290" s="91">
        <v>747.51125000000002</v>
      </c>
      <c r="D290" s="91">
        <v>992.33085000000005</v>
      </c>
      <c r="E290" s="92">
        <v>0</v>
      </c>
      <c r="F290" s="92" t="s">
        <v>94</v>
      </c>
      <c r="G290" s="92" t="s">
        <v>94</v>
      </c>
      <c r="H290" s="91">
        <v>1739.8421000000001</v>
      </c>
      <c r="I290" s="91">
        <v>518.51694000000009</v>
      </c>
      <c r="J290" s="91">
        <v>2258.3590400000003</v>
      </c>
      <c r="K290" s="93">
        <v>2909.9312926285088</v>
      </c>
      <c r="L290" s="94">
        <v>1250.2320629940225</v>
      </c>
      <c r="M290" s="94">
        <v>1659.6992296344861</v>
      </c>
      <c r="N290" s="94">
        <v>867.23310665029817</v>
      </c>
      <c r="O290" s="94">
        <v>3777.1643992788067</v>
      </c>
      <c r="P290" s="94">
        <v>41.495943800730053</v>
      </c>
      <c r="Q290" s="94">
        <v>2875.5129400000005</v>
      </c>
      <c r="R290" s="94">
        <v>308.48896699999995</v>
      </c>
      <c r="S290" s="95">
        <v>0</v>
      </c>
      <c r="T290" s="95" t="s">
        <v>94</v>
      </c>
      <c r="U290" s="95" t="s">
        <v>94</v>
      </c>
      <c r="V290" s="96">
        <v>3184.0019070000003</v>
      </c>
      <c r="W290" s="94">
        <v>3992.6842132322795</v>
      </c>
      <c r="X290" s="94">
        <v>3706.9432390970856</v>
      </c>
      <c r="Y290" s="94">
        <v>2286.0686882609689</v>
      </c>
      <c r="Z290" s="94">
        <v>0</v>
      </c>
      <c r="AA290" s="94">
        <v>5442.360947000001</v>
      </c>
      <c r="AB290" s="94">
        <v>3900.3358617185427</v>
      </c>
      <c r="AC290" s="95" t="s">
        <v>94</v>
      </c>
      <c r="AD290" s="94">
        <v>28.801351314020813</v>
      </c>
      <c r="AE290" s="94">
        <v>2.7959461567103214</v>
      </c>
      <c r="AF290" s="95" t="s">
        <v>94</v>
      </c>
      <c r="AG290" s="97" t="s">
        <v>94</v>
      </c>
      <c r="AH290" s="95">
        <v>318.26</v>
      </c>
      <c r="AI290" s="95" t="s">
        <v>94</v>
      </c>
      <c r="AJ290" s="95" t="s">
        <v>94</v>
      </c>
      <c r="AK290" s="95" t="s">
        <v>94</v>
      </c>
      <c r="AL290" s="95" t="s">
        <v>94</v>
      </c>
      <c r="AM290" s="95" t="s">
        <v>94</v>
      </c>
      <c r="AN290" s="97" t="s">
        <v>94</v>
      </c>
      <c r="AO290" s="94">
        <v>194651.851</v>
      </c>
      <c r="AP290" s="94">
        <v>18896.2</v>
      </c>
      <c r="AQ290" s="94">
        <v>77.040101648318952</v>
      </c>
      <c r="AR290" s="94">
        <v>22.959898351681051</v>
      </c>
      <c r="AS290" s="94">
        <v>58.504056199269939</v>
      </c>
      <c r="AT290" s="95" t="s">
        <v>94</v>
      </c>
      <c r="AU290" s="97" t="s">
        <v>94</v>
      </c>
      <c r="AV290" s="94">
        <f t="shared" si="14"/>
        <v>10.019673960995391</v>
      </c>
      <c r="AW290" s="97" t="s">
        <v>94</v>
      </c>
      <c r="AX290" s="98">
        <v>36.985970000000002</v>
      </c>
      <c r="AZ290" s="70"/>
      <c r="BA290" s="68">
        <f t="shared" si="17"/>
        <v>5442.360947000001</v>
      </c>
      <c r="BB290" s="123">
        <f t="shared" si="16"/>
        <v>0</v>
      </c>
    </row>
    <row r="291" spans="1:54" x14ac:dyDescent="0.3">
      <c r="A291" s="89">
        <v>2011</v>
      </c>
      <c r="B291" s="90" t="s">
        <v>22</v>
      </c>
      <c r="C291" s="91">
        <v>2092.2530400000001</v>
      </c>
      <c r="D291" s="91">
        <v>1412.8989800000002</v>
      </c>
      <c r="E291" s="91">
        <v>436.15939000000003</v>
      </c>
      <c r="F291" s="92" t="s">
        <v>94</v>
      </c>
      <c r="G291" s="92" t="s">
        <v>94</v>
      </c>
      <c r="H291" s="91">
        <v>3941.3114100000003</v>
      </c>
      <c r="I291" s="91">
        <v>478.16255999999998</v>
      </c>
      <c r="J291" s="91">
        <v>4419.47397</v>
      </c>
      <c r="K291" s="93">
        <v>2675.6091502540307</v>
      </c>
      <c r="L291" s="94">
        <v>1420.352465493411</v>
      </c>
      <c r="M291" s="94">
        <v>959.16436079649588</v>
      </c>
      <c r="N291" s="94">
        <v>324.60670770617742</v>
      </c>
      <c r="O291" s="94">
        <v>3000.2158579602078</v>
      </c>
      <c r="P291" s="94">
        <v>52.558612856994358</v>
      </c>
      <c r="Q291" s="94">
        <v>3168.4308099999994</v>
      </c>
      <c r="R291" s="94">
        <v>731.23262399999999</v>
      </c>
      <c r="S291" s="94">
        <v>89.520529999999994</v>
      </c>
      <c r="T291" s="95" t="s">
        <v>94</v>
      </c>
      <c r="U291" s="95" t="s">
        <v>94</v>
      </c>
      <c r="V291" s="96">
        <v>3989.1839639999989</v>
      </c>
      <c r="W291" s="94">
        <v>3396.4434687250423</v>
      </c>
      <c r="X291" s="94">
        <v>2500.1111088315774</v>
      </c>
      <c r="Y291" s="94">
        <v>2533.1618213563174</v>
      </c>
      <c r="Z291" s="94">
        <v>15634.042961928048</v>
      </c>
      <c r="AA291" s="94">
        <v>8408.6579339999989</v>
      </c>
      <c r="AB291" s="94">
        <v>3175.9907892898018</v>
      </c>
      <c r="AC291" s="95" t="s">
        <v>94</v>
      </c>
      <c r="AD291" s="94">
        <v>18.860386046918492</v>
      </c>
      <c r="AE291" s="94">
        <v>3.102554246543439</v>
      </c>
      <c r="AF291" s="95" t="s">
        <v>94</v>
      </c>
      <c r="AG291" s="97" t="s">
        <v>94</v>
      </c>
      <c r="AH291" s="95">
        <v>465.65</v>
      </c>
      <c r="AI291" s="95" t="s">
        <v>94</v>
      </c>
      <c r="AJ291" s="95" t="s">
        <v>94</v>
      </c>
      <c r="AK291" s="95" t="s">
        <v>94</v>
      </c>
      <c r="AL291" s="95" t="s">
        <v>94</v>
      </c>
      <c r="AM291" s="95" t="s">
        <v>94</v>
      </c>
      <c r="AN291" s="97" t="s">
        <v>94</v>
      </c>
      <c r="AO291" s="94">
        <v>271023.71999999997</v>
      </c>
      <c r="AP291" s="94">
        <v>44583.7</v>
      </c>
      <c r="AQ291" s="94">
        <v>89.180554897577551</v>
      </c>
      <c r="AR291" s="94">
        <v>10.819445102422449</v>
      </c>
      <c r="AS291" s="94">
        <v>47.441387143005635</v>
      </c>
      <c r="AT291" s="95" t="s">
        <v>94</v>
      </c>
      <c r="AU291" s="97" t="s">
        <v>94</v>
      </c>
      <c r="AV291" s="94">
        <f t="shared" si="14"/>
        <v>15.873656719884055</v>
      </c>
      <c r="AW291" s="97" t="s">
        <v>94</v>
      </c>
      <c r="AX291" s="98">
        <v>195.97373000000002</v>
      </c>
      <c r="AZ291" s="70"/>
      <c r="BA291" s="68">
        <f t="shared" si="17"/>
        <v>8408.6579340000008</v>
      </c>
      <c r="BB291" s="123">
        <f t="shared" si="16"/>
        <v>0</v>
      </c>
    </row>
    <row r="292" spans="1:54" x14ac:dyDescent="0.3">
      <c r="A292" s="89">
        <v>2011</v>
      </c>
      <c r="B292" s="90" t="s">
        <v>23</v>
      </c>
      <c r="C292" s="91">
        <v>1508.81792</v>
      </c>
      <c r="D292" s="91">
        <v>1725.62455</v>
      </c>
      <c r="E292" s="91">
        <v>234.49</v>
      </c>
      <c r="F292" s="92" t="s">
        <v>94</v>
      </c>
      <c r="G292" s="92" t="s">
        <v>94</v>
      </c>
      <c r="H292" s="91">
        <v>3468.9324699999997</v>
      </c>
      <c r="I292" s="91">
        <v>672.52957000000004</v>
      </c>
      <c r="J292" s="91">
        <v>4141.4620399999994</v>
      </c>
      <c r="K292" s="93">
        <v>2659.09048749153</v>
      </c>
      <c r="L292" s="94">
        <v>1156.5758005022396</v>
      </c>
      <c r="M292" s="94">
        <v>1322.7677079404793</v>
      </c>
      <c r="N292" s="94">
        <v>515.52372607998427</v>
      </c>
      <c r="O292" s="94">
        <v>3174.614213571514</v>
      </c>
      <c r="P292" s="94">
        <v>39.230176627614263</v>
      </c>
      <c r="Q292" s="94">
        <v>5145.0828399999991</v>
      </c>
      <c r="R292" s="94">
        <v>1182.2511419999998</v>
      </c>
      <c r="S292" s="94">
        <v>88.031390000000002</v>
      </c>
      <c r="T292" s="95" t="s">
        <v>94</v>
      </c>
      <c r="U292" s="95" t="s">
        <v>94</v>
      </c>
      <c r="V292" s="96">
        <v>6415.3653719999993</v>
      </c>
      <c r="W292" s="94">
        <v>4075.9159678494293</v>
      </c>
      <c r="X292" s="94">
        <v>3102.1628208305215</v>
      </c>
      <c r="Y292" s="94">
        <v>3214.6656098409862</v>
      </c>
      <c r="Z292" s="94">
        <v>20515.355395012819</v>
      </c>
      <c r="AA292" s="94">
        <v>10556.827411999999</v>
      </c>
      <c r="AB292" s="94">
        <v>3667.4433649177959</v>
      </c>
      <c r="AC292" s="95" t="s">
        <v>94</v>
      </c>
      <c r="AD292" s="94">
        <v>21.395129143005377</v>
      </c>
      <c r="AE292" s="94">
        <v>3.5203537452796114</v>
      </c>
      <c r="AF292" s="95" t="s">
        <v>94</v>
      </c>
      <c r="AG292" s="97" t="s">
        <v>94</v>
      </c>
      <c r="AH292" s="95">
        <v>366.93</v>
      </c>
      <c r="AI292" s="95" t="s">
        <v>94</v>
      </c>
      <c r="AJ292" s="95" t="s">
        <v>94</v>
      </c>
      <c r="AK292" s="95" t="s">
        <v>94</v>
      </c>
      <c r="AL292" s="95" t="s">
        <v>94</v>
      </c>
      <c r="AM292" s="95" t="s">
        <v>94</v>
      </c>
      <c r="AN292" s="97" t="s">
        <v>94</v>
      </c>
      <c r="AO292" s="94">
        <v>299879.73300000001</v>
      </c>
      <c r="AP292" s="94">
        <v>49342.2</v>
      </c>
      <c r="AQ292" s="94">
        <v>83.761059174165467</v>
      </c>
      <c r="AR292" s="94">
        <v>16.238940825834543</v>
      </c>
      <c r="AS292" s="94">
        <v>60.769823372385737</v>
      </c>
      <c r="AT292" s="95" t="s">
        <v>94</v>
      </c>
      <c r="AU292" s="97" t="s">
        <v>94</v>
      </c>
      <c r="AV292" s="94">
        <f t="shared" si="14"/>
        <v>12.66345013821304</v>
      </c>
      <c r="AW292" s="97" t="s">
        <v>94</v>
      </c>
      <c r="AX292" s="98">
        <v>88.956600000000009</v>
      </c>
      <c r="AZ292" s="70"/>
      <c r="BA292" s="68">
        <f t="shared" si="17"/>
        <v>10556.827411999999</v>
      </c>
      <c r="BB292" s="123">
        <f t="shared" si="16"/>
        <v>0</v>
      </c>
    </row>
    <row r="293" spans="1:54" x14ac:dyDescent="0.3">
      <c r="A293" s="89">
        <v>2011</v>
      </c>
      <c r="B293" s="90" t="s">
        <v>24</v>
      </c>
      <c r="C293" s="91">
        <v>1133.5964199999999</v>
      </c>
      <c r="D293" s="91">
        <v>1672.9185100000002</v>
      </c>
      <c r="E293" s="92">
        <v>0</v>
      </c>
      <c r="F293" s="92" t="s">
        <v>94</v>
      </c>
      <c r="G293" s="92" t="s">
        <v>94</v>
      </c>
      <c r="H293" s="91">
        <v>2806.5149300000003</v>
      </c>
      <c r="I293" s="91">
        <v>757.05917999999997</v>
      </c>
      <c r="J293" s="91">
        <v>3563.5741100000005</v>
      </c>
      <c r="K293" s="93">
        <v>2529.0229453656452</v>
      </c>
      <c r="L293" s="94">
        <v>1021.512954133599</v>
      </c>
      <c r="M293" s="94">
        <v>1507.5099912320461</v>
      </c>
      <c r="N293" s="94">
        <v>682.20554138284956</v>
      </c>
      <c r="O293" s="94">
        <v>3211.2284867484946</v>
      </c>
      <c r="P293" s="94">
        <v>34.759356957626174</v>
      </c>
      <c r="Q293" s="94">
        <v>5884.2246399999995</v>
      </c>
      <c r="R293" s="94">
        <v>718.17263599999978</v>
      </c>
      <c r="S293" s="94">
        <v>86.157600000000002</v>
      </c>
      <c r="T293" s="95" t="s">
        <v>94</v>
      </c>
      <c r="U293" s="95" t="s">
        <v>94</v>
      </c>
      <c r="V293" s="96">
        <v>6688.5548760000001</v>
      </c>
      <c r="W293" s="94">
        <v>4034.9840164426432</v>
      </c>
      <c r="X293" s="94">
        <v>3808.5818234539875</v>
      </c>
      <c r="Y293" s="94">
        <v>2846.0627806244765</v>
      </c>
      <c r="Z293" s="94">
        <v>17248.768768768768</v>
      </c>
      <c r="AA293" s="94">
        <v>10252.128986</v>
      </c>
      <c r="AB293" s="94">
        <v>3704.6550385131845</v>
      </c>
      <c r="AC293" s="95" t="s">
        <v>94</v>
      </c>
      <c r="AD293" s="94">
        <v>18.189079213401413</v>
      </c>
      <c r="AE293" s="94">
        <v>2.295086061163377</v>
      </c>
      <c r="AF293" s="95" t="s">
        <v>94</v>
      </c>
      <c r="AG293" s="97" t="s">
        <v>94</v>
      </c>
      <c r="AH293" s="95">
        <v>707.68</v>
      </c>
      <c r="AI293" s="95" t="s">
        <v>94</v>
      </c>
      <c r="AJ293" s="95" t="s">
        <v>94</v>
      </c>
      <c r="AK293" s="95" t="s">
        <v>94</v>
      </c>
      <c r="AL293" s="95" t="s">
        <v>94</v>
      </c>
      <c r="AM293" s="95" t="s">
        <v>94</v>
      </c>
      <c r="AN293" s="97" t="s">
        <v>94</v>
      </c>
      <c r="AO293" s="94">
        <v>446699.109</v>
      </c>
      <c r="AP293" s="94">
        <v>56364.2</v>
      </c>
      <c r="AQ293" s="94">
        <v>78.755621277089134</v>
      </c>
      <c r="AR293" s="94">
        <v>21.244378722910856</v>
      </c>
      <c r="AS293" s="94">
        <v>65.240643042373833</v>
      </c>
      <c r="AT293" s="95" t="s">
        <v>94</v>
      </c>
      <c r="AU293" s="97" t="s">
        <v>94</v>
      </c>
      <c r="AV293" s="94">
        <f t="shared" ref="AV293:AV356" si="18">((AA293/AA260)-1)*100</f>
        <v>8.6221694738658261</v>
      </c>
      <c r="AW293" s="97" t="s">
        <v>94</v>
      </c>
      <c r="AX293" s="98">
        <v>128.14788999999999</v>
      </c>
      <c r="AZ293" s="70"/>
      <c r="BA293" s="68">
        <f t="shared" si="17"/>
        <v>10252.128986</v>
      </c>
      <c r="BB293" s="123">
        <f t="shared" si="16"/>
        <v>0</v>
      </c>
    </row>
    <row r="294" spans="1:54" x14ac:dyDescent="0.3">
      <c r="A294" s="89">
        <v>2011</v>
      </c>
      <c r="B294" s="90" t="s">
        <v>25</v>
      </c>
      <c r="C294" s="91">
        <v>2755.9947499999998</v>
      </c>
      <c r="D294" s="91">
        <v>1676.8294099999996</v>
      </c>
      <c r="E294" s="92">
        <v>0</v>
      </c>
      <c r="F294" s="92" t="s">
        <v>94</v>
      </c>
      <c r="G294" s="92" t="s">
        <v>94</v>
      </c>
      <c r="H294" s="91">
        <v>4432.8241599999992</v>
      </c>
      <c r="I294" s="91">
        <v>2261.6391700000004</v>
      </c>
      <c r="J294" s="91">
        <v>6694.4633299999996</v>
      </c>
      <c r="K294" s="93">
        <v>3018.8905460642541</v>
      </c>
      <c r="L294" s="94">
        <v>1876.9177832169453</v>
      </c>
      <c r="M294" s="94">
        <v>1141.9727628473086</v>
      </c>
      <c r="N294" s="94">
        <v>1540.2463220922359</v>
      </c>
      <c r="O294" s="94">
        <v>4559.13686815649</v>
      </c>
      <c r="P294" s="94">
        <v>62.393043726827024</v>
      </c>
      <c r="Q294" s="94">
        <v>2217.0721600000002</v>
      </c>
      <c r="R294" s="94">
        <v>461.05278999999996</v>
      </c>
      <c r="S294" s="94">
        <v>1356.9144499999998</v>
      </c>
      <c r="T294" s="95" t="s">
        <v>94</v>
      </c>
      <c r="U294" s="95" t="s">
        <v>94</v>
      </c>
      <c r="V294" s="96">
        <v>4035.0394000000001</v>
      </c>
      <c r="W294" s="94">
        <v>4952.3176006225012</v>
      </c>
      <c r="X294" s="94">
        <v>2833.4638959180024</v>
      </c>
      <c r="Y294" s="94">
        <v>2651.7250918795185</v>
      </c>
      <c r="Z294" s="94">
        <v>11861.140297202795</v>
      </c>
      <c r="AA294" s="94">
        <v>10729.50273</v>
      </c>
      <c r="AB294" s="94">
        <v>4699.4502001629335</v>
      </c>
      <c r="AC294" s="95" t="s">
        <v>94</v>
      </c>
      <c r="AD294" s="94">
        <v>12.505962147022384</v>
      </c>
      <c r="AE294" s="94">
        <v>1.9188671193826767</v>
      </c>
      <c r="AF294" s="95" t="s">
        <v>94</v>
      </c>
      <c r="AG294" s="97" t="s">
        <v>94</v>
      </c>
      <c r="AH294" s="95">
        <v>158.44</v>
      </c>
      <c r="AI294" s="95" t="s">
        <v>94</v>
      </c>
      <c r="AJ294" s="95" t="s">
        <v>94</v>
      </c>
      <c r="AK294" s="95" t="s">
        <v>94</v>
      </c>
      <c r="AL294" s="95" t="s">
        <v>94</v>
      </c>
      <c r="AM294" s="95" t="s">
        <v>94</v>
      </c>
      <c r="AN294" s="97" t="s">
        <v>94</v>
      </c>
      <c r="AO294" s="94">
        <v>559158.19400000002</v>
      </c>
      <c r="AP294" s="94">
        <v>85795.1</v>
      </c>
      <c r="AQ294" s="94">
        <v>66.216273679999375</v>
      </c>
      <c r="AR294" s="94">
        <v>33.783726320000632</v>
      </c>
      <c r="AS294" s="94">
        <v>37.606956273172969</v>
      </c>
      <c r="AT294" s="95" t="s">
        <v>94</v>
      </c>
      <c r="AU294" s="97" t="s">
        <v>94</v>
      </c>
      <c r="AV294" s="94">
        <f t="shared" si="18"/>
        <v>14.889415996500709</v>
      </c>
      <c r="AW294" s="97" t="s">
        <v>94</v>
      </c>
      <c r="AX294" s="98">
        <v>43.17248</v>
      </c>
      <c r="AZ294" s="70"/>
      <c r="BA294" s="68">
        <f t="shared" si="17"/>
        <v>10729.50273</v>
      </c>
      <c r="BB294" s="123">
        <f t="shared" si="16"/>
        <v>0</v>
      </c>
    </row>
    <row r="295" spans="1:54" x14ac:dyDescent="0.3">
      <c r="A295" s="89">
        <v>2011</v>
      </c>
      <c r="B295" s="90" t="s">
        <v>26</v>
      </c>
      <c r="C295" s="91">
        <v>2500.7795599999999</v>
      </c>
      <c r="D295" s="91">
        <v>2002.896</v>
      </c>
      <c r="E295" s="91">
        <v>223.89966999999999</v>
      </c>
      <c r="F295" s="92" t="s">
        <v>94</v>
      </c>
      <c r="G295" s="92" t="s">
        <v>94</v>
      </c>
      <c r="H295" s="91">
        <v>4727.5752299999995</v>
      </c>
      <c r="I295" s="91">
        <v>743.55</v>
      </c>
      <c r="J295" s="91">
        <v>5471.1252299999996</v>
      </c>
      <c r="K295" s="93">
        <v>3147.7317915518956</v>
      </c>
      <c r="L295" s="94">
        <v>1665.0783840990639</v>
      </c>
      <c r="M295" s="94">
        <v>1333.5756931724436</v>
      </c>
      <c r="N295" s="94">
        <v>495.07323728160151</v>
      </c>
      <c r="O295" s="94">
        <v>3642.8050288334971</v>
      </c>
      <c r="P295" s="94">
        <v>40.917421283326448</v>
      </c>
      <c r="Q295" s="94">
        <v>5237.8434400000006</v>
      </c>
      <c r="R295" s="94">
        <v>1105.0618699999995</v>
      </c>
      <c r="S295" s="94">
        <v>1557.1083499999995</v>
      </c>
      <c r="T295" s="95" t="s">
        <v>94</v>
      </c>
      <c r="U295" s="95" t="s">
        <v>94</v>
      </c>
      <c r="V295" s="96">
        <v>7900.0136599999996</v>
      </c>
      <c r="W295" s="94">
        <v>4214.2037035851599</v>
      </c>
      <c r="X295" s="94">
        <v>2797.4612947537757</v>
      </c>
      <c r="Y295" s="94">
        <v>2805.9576159074913</v>
      </c>
      <c r="Z295" s="94">
        <v>15397.553076824188</v>
      </c>
      <c r="AA295" s="94">
        <v>13371.138889999998</v>
      </c>
      <c r="AB295" s="94">
        <v>3960.0413118259507</v>
      </c>
      <c r="AC295" s="95" t="s">
        <v>94</v>
      </c>
      <c r="AD295" s="94">
        <v>13.639217714172053</v>
      </c>
      <c r="AE295" s="94">
        <v>3.1105597995222571</v>
      </c>
      <c r="AF295" s="95" t="s">
        <v>94</v>
      </c>
      <c r="AG295" s="97" t="s">
        <v>94</v>
      </c>
      <c r="AH295" s="95">
        <v>893.63</v>
      </c>
      <c r="AI295" s="95" t="s">
        <v>94</v>
      </c>
      <c r="AJ295" s="95" t="s">
        <v>94</v>
      </c>
      <c r="AK295" s="95" t="s">
        <v>94</v>
      </c>
      <c r="AL295" s="95" t="s">
        <v>94</v>
      </c>
      <c r="AM295" s="95" t="s">
        <v>94</v>
      </c>
      <c r="AN295" s="97" t="s">
        <v>94</v>
      </c>
      <c r="AO295" s="94">
        <v>429862.78200000001</v>
      </c>
      <c r="AP295" s="94">
        <v>98034.5</v>
      </c>
      <c r="AQ295" s="94">
        <v>86.409559848440892</v>
      </c>
      <c r="AR295" s="94">
        <v>13.590440151559097</v>
      </c>
      <c r="AS295" s="94">
        <v>59.082578716673552</v>
      </c>
      <c r="AT295" s="95" t="s">
        <v>94</v>
      </c>
      <c r="AU295" s="97" t="s">
        <v>94</v>
      </c>
      <c r="AV295" s="94">
        <f t="shared" si="18"/>
        <v>12.787049622996861</v>
      </c>
      <c r="AW295" s="97" t="s">
        <v>94</v>
      </c>
      <c r="AX295" s="98">
        <v>732.29899999999998</v>
      </c>
      <c r="AZ295" s="70"/>
      <c r="BA295" s="68">
        <f t="shared" si="17"/>
        <v>13371.13889</v>
      </c>
      <c r="BB295" s="123">
        <f t="shared" si="16"/>
        <v>0</v>
      </c>
    </row>
    <row r="296" spans="1:54" x14ac:dyDescent="0.3">
      <c r="A296" s="89">
        <v>2011</v>
      </c>
      <c r="B296" s="90" t="s">
        <v>27</v>
      </c>
      <c r="C296" s="91">
        <v>1441.0431100000001</v>
      </c>
      <c r="D296" s="91">
        <v>903.30700000000002</v>
      </c>
      <c r="E296" s="92">
        <v>0</v>
      </c>
      <c r="F296" s="92" t="s">
        <v>94</v>
      </c>
      <c r="G296" s="92" t="s">
        <v>94</v>
      </c>
      <c r="H296" s="91">
        <v>2344.3501100000003</v>
      </c>
      <c r="I296" s="91">
        <v>287.96600000000001</v>
      </c>
      <c r="J296" s="91">
        <v>2632.3161100000002</v>
      </c>
      <c r="K296" s="93">
        <v>2790.4013459533321</v>
      </c>
      <c r="L296" s="94">
        <v>1715.2253055414046</v>
      </c>
      <c r="M296" s="94">
        <v>1075.1760404119275</v>
      </c>
      <c r="N296" s="94">
        <v>342.75627627513251</v>
      </c>
      <c r="O296" s="94">
        <v>3133.1576222284648</v>
      </c>
      <c r="P296" s="94">
        <v>63.24505274429125</v>
      </c>
      <c r="Q296" s="94">
        <v>1213.5197599999999</v>
      </c>
      <c r="R296" s="94">
        <v>316.25427900000005</v>
      </c>
      <c r="S296" s="95">
        <v>0</v>
      </c>
      <c r="T296" s="95" t="s">
        <v>94</v>
      </c>
      <c r="U296" s="95" t="s">
        <v>94</v>
      </c>
      <c r="V296" s="96">
        <v>1529.7740389999999</v>
      </c>
      <c r="W296" s="94">
        <v>4178.0782371914793</v>
      </c>
      <c r="X296" s="94">
        <v>3614.8073921384062</v>
      </c>
      <c r="Y296" s="94">
        <v>2617.4139803189687</v>
      </c>
      <c r="Z296" s="94">
        <v>0</v>
      </c>
      <c r="AA296" s="94">
        <v>4162.0901489999997</v>
      </c>
      <c r="AB296" s="94">
        <v>3450.3201540921718</v>
      </c>
      <c r="AC296" s="95" t="s">
        <v>94</v>
      </c>
      <c r="AD296" s="94">
        <v>26.181278143320835</v>
      </c>
      <c r="AE296" s="94">
        <v>5.1992170126288393</v>
      </c>
      <c r="AF296" s="95" t="s">
        <v>94</v>
      </c>
      <c r="AG296" s="97" t="s">
        <v>94</v>
      </c>
      <c r="AH296" s="95">
        <v>27.21</v>
      </c>
      <c r="AI296" s="95" t="s">
        <v>94</v>
      </c>
      <c r="AJ296" s="95" t="s">
        <v>94</v>
      </c>
      <c r="AK296" s="95" t="s">
        <v>94</v>
      </c>
      <c r="AL296" s="95" t="s">
        <v>94</v>
      </c>
      <c r="AM296" s="95" t="s">
        <v>94</v>
      </c>
      <c r="AN296" s="97" t="s">
        <v>94</v>
      </c>
      <c r="AO296" s="94">
        <v>80052.248999999996</v>
      </c>
      <c r="AP296" s="94">
        <v>15897.2</v>
      </c>
      <c r="AQ296" s="94">
        <v>89.060356432647453</v>
      </c>
      <c r="AR296" s="94">
        <v>10.939643567352554</v>
      </c>
      <c r="AS296" s="94">
        <v>36.754947255708757</v>
      </c>
      <c r="AT296" s="95" t="s">
        <v>94</v>
      </c>
      <c r="AU296" s="97" t="s">
        <v>94</v>
      </c>
      <c r="AV296" s="94">
        <f t="shared" si="18"/>
        <v>19.39849137564962</v>
      </c>
      <c r="AW296" s="97" t="s">
        <v>94</v>
      </c>
      <c r="AX296" s="98">
        <v>20.529</v>
      </c>
      <c r="AZ296" s="70"/>
      <c r="BA296" s="68">
        <f t="shared" si="17"/>
        <v>4162.0901489999997</v>
      </c>
      <c r="BB296" s="123">
        <f t="shared" si="16"/>
        <v>0</v>
      </c>
    </row>
    <row r="297" spans="1:54" x14ac:dyDescent="0.3">
      <c r="A297" s="89">
        <v>2011</v>
      </c>
      <c r="B297" s="90" t="s">
        <v>28</v>
      </c>
      <c r="C297" s="91">
        <v>6490.74593</v>
      </c>
      <c r="D297" s="91">
        <v>3447.9533800000004</v>
      </c>
      <c r="E297" s="91">
        <v>989.02743000000021</v>
      </c>
      <c r="F297" s="92" t="s">
        <v>94</v>
      </c>
      <c r="G297" s="92" t="s">
        <v>94</v>
      </c>
      <c r="H297" s="91">
        <v>10927.72674</v>
      </c>
      <c r="I297" s="91">
        <v>1919.5617400000001</v>
      </c>
      <c r="J297" s="91">
        <v>12847.288479999999</v>
      </c>
      <c r="K297" s="93">
        <v>2157.9563081910387</v>
      </c>
      <c r="L297" s="94">
        <v>1281.762113728405</v>
      </c>
      <c r="M297" s="94">
        <v>680.88568864777585</v>
      </c>
      <c r="N297" s="94">
        <v>379.06606418263783</v>
      </c>
      <c r="O297" s="94">
        <v>2537.0223723736767</v>
      </c>
      <c r="P297" s="94">
        <v>49.68941694968693</v>
      </c>
      <c r="Q297" s="94">
        <v>8691.0238499999996</v>
      </c>
      <c r="R297" s="94">
        <v>1692.754827</v>
      </c>
      <c r="S297" s="94">
        <v>2624.1134200000006</v>
      </c>
      <c r="T297" s="95" t="s">
        <v>94</v>
      </c>
      <c r="U297" s="95" t="s">
        <v>94</v>
      </c>
      <c r="V297" s="96">
        <v>13007.892097</v>
      </c>
      <c r="W297" s="94">
        <v>4768.5039208146109</v>
      </c>
      <c r="X297" s="94">
        <v>3056.1111329909299</v>
      </c>
      <c r="Y297" s="94">
        <v>3353.8825416324066</v>
      </c>
      <c r="Z297" s="94">
        <v>11457.259458161419</v>
      </c>
      <c r="AA297" s="94">
        <v>25855.180576999999</v>
      </c>
      <c r="AB297" s="94">
        <v>3318.2547368702049</v>
      </c>
      <c r="AC297" s="95" t="s">
        <v>94</v>
      </c>
      <c r="AD297" s="94">
        <v>12.046228015729175</v>
      </c>
      <c r="AE297" s="94">
        <v>3.684304026285766</v>
      </c>
      <c r="AF297" s="95" t="s">
        <v>94</v>
      </c>
      <c r="AG297" s="97" t="s">
        <v>94</v>
      </c>
      <c r="AH297" s="95">
        <v>416.99</v>
      </c>
      <c r="AI297" s="95" t="s">
        <v>94</v>
      </c>
      <c r="AJ297" s="95" t="s">
        <v>94</v>
      </c>
      <c r="AK297" s="95" t="s">
        <v>94</v>
      </c>
      <c r="AL297" s="95" t="s">
        <v>94</v>
      </c>
      <c r="AM297" s="95" t="s">
        <v>94</v>
      </c>
      <c r="AN297" s="97" t="s">
        <v>94</v>
      </c>
      <c r="AO297" s="94">
        <v>701765.66299999994</v>
      </c>
      <c r="AP297" s="94">
        <v>214633</v>
      </c>
      <c r="AQ297" s="94">
        <v>85.058623514305964</v>
      </c>
      <c r="AR297" s="94">
        <v>14.941376485694047</v>
      </c>
      <c r="AS297" s="94">
        <v>50.31058305031307</v>
      </c>
      <c r="AT297" s="95" t="s">
        <v>94</v>
      </c>
      <c r="AU297" s="97" t="s">
        <v>94</v>
      </c>
      <c r="AV297" s="94">
        <f t="shared" si="18"/>
        <v>10.669227205539599</v>
      </c>
      <c r="AW297" s="97" t="s">
        <v>94</v>
      </c>
      <c r="AX297" s="98">
        <v>101.0048</v>
      </c>
      <c r="AZ297" s="70"/>
      <c r="BA297" s="68">
        <f t="shared" si="17"/>
        <v>25855.180577000003</v>
      </c>
      <c r="BB297" s="123">
        <f t="shared" si="16"/>
        <v>0</v>
      </c>
    </row>
    <row r="298" spans="1:54" x14ac:dyDescent="0.3">
      <c r="A298" s="89">
        <v>2011</v>
      </c>
      <c r="B298" s="90" t="s">
        <v>29</v>
      </c>
      <c r="C298" s="91">
        <v>1533.7800500000001</v>
      </c>
      <c r="D298" s="91">
        <v>1222.7376100000001</v>
      </c>
      <c r="E298" s="91">
        <v>332.93194</v>
      </c>
      <c r="F298" s="92" t="s">
        <v>94</v>
      </c>
      <c r="G298" s="92" t="s">
        <v>94</v>
      </c>
      <c r="H298" s="91">
        <v>3089.4496000000004</v>
      </c>
      <c r="I298" s="91">
        <v>280.8159</v>
      </c>
      <c r="J298" s="91">
        <v>3370.2655000000004</v>
      </c>
      <c r="K298" s="93">
        <v>3072.2328073476237</v>
      </c>
      <c r="L298" s="94">
        <v>1525.2326462504127</v>
      </c>
      <c r="M298" s="94">
        <v>1215.9235742896808</v>
      </c>
      <c r="N298" s="94">
        <v>279.25097752196695</v>
      </c>
      <c r="O298" s="94">
        <v>3351.4837848695906</v>
      </c>
      <c r="P298" s="94">
        <v>39.66484340768865</v>
      </c>
      <c r="Q298" s="94">
        <v>4167.10167</v>
      </c>
      <c r="R298" s="94">
        <v>816.23800100000017</v>
      </c>
      <c r="S298" s="94">
        <v>143.25303000000002</v>
      </c>
      <c r="T298" s="95" t="s">
        <v>94</v>
      </c>
      <c r="U298" s="95" t="s">
        <v>94</v>
      </c>
      <c r="V298" s="96">
        <v>5126.5927009999996</v>
      </c>
      <c r="W298" s="94">
        <v>5108.4271829374748</v>
      </c>
      <c r="X298" s="94">
        <v>4315.4004049148998</v>
      </c>
      <c r="Y298" s="94">
        <v>4859.3983544778575</v>
      </c>
      <c r="Z298" s="94">
        <v>29247.249897917525</v>
      </c>
      <c r="AA298" s="94">
        <v>8496.8582009999991</v>
      </c>
      <c r="AB298" s="94">
        <v>4229.0600056740141</v>
      </c>
      <c r="AC298" s="95" t="s">
        <v>94</v>
      </c>
      <c r="AD298" s="94">
        <v>22.380354375133347</v>
      </c>
      <c r="AE298" s="94">
        <v>4.5049659879465409</v>
      </c>
      <c r="AF298" s="95" t="s">
        <v>94</v>
      </c>
      <c r="AG298" s="97" t="s">
        <v>94</v>
      </c>
      <c r="AH298" s="95">
        <v>376.23</v>
      </c>
      <c r="AI298" s="95" t="s">
        <v>94</v>
      </c>
      <c r="AJ298" s="95" t="s">
        <v>94</v>
      </c>
      <c r="AK298" s="95" t="s">
        <v>94</v>
      </c>
      <c r="AL298" s="95" t="s">
        <v>94</v>
      </c>
      <c r="AM298" s="95" t="s">
        <v>94</v>
      </c>
      <c r="AN298" s="97" t="s">
        <v>94</v>
      </c>
      <c r="AO298" s="94">
        <v>188610.929</v>
      </c>
      <c r="AP298" s="94">
        <v>37965.699999999997</v>
      </c>
      <c r="AQ298" s="94">
        <v>91.667840411979412</v>
      </c>
      <c r="AR298" s="94">
        <v>8.3321595880205859</v>
      </c>
      <c r="AS298" s="94">
        <v>60.335156592311364</v>
      </c>
      <c r="AT298" s="95" t="s">
        <v>94</v>
      </c>
      <c r="AU298" s="97" t="s">
        <v>94</v>
      </c>
      <c r="AV298" s="94">
        <f t="shared" si="18"/>
        <v>11.875766285914956</v>
      </c>
      <c r="AW298" s="97" t="s">
        <v>94</v>
      </c>
      <c r="AX298" s="98">
        <v>19.110959999999999</v>
      </c>
      <c r="AZ298" s="70"/>
      <c r="BA298" s="68">
        <f t="shared" si="17"/>
        <v>8496.8582010000009</v>
      </c>
      <c r="BB298" s="123">
        <f t="shared" si="16"/>
        <v>0</v>
      </c>
    </row>
    <row r="299" spans="1:54" ht="15" thickBot="1" x14ac:dyDescent="0.35">
      <c r="A299" s="103">
        <v>2011</v>
      </c>
      <c r="B299" s="104" t="s">
        <v>30</v>
      </c>
      <c r="C299" s="106">
        <v>1079.36618</v>
      </c>
      <c r="D299" s="106">
        <v>1246.2536299999999</v>
      </c>
      <c r="E299" s="106">
        <v>386.42299999999994</v>
      </c>
      <c r="F299" s="107" t="s">
        <v>94</v>
      </c>
      <c r="G299" s="107" t="s">
        <v>94</v>
      </c>
      <c r="H299" s="106">
        <v>2712.0428099999999</v>
      </c>
      <c r="I299" s="106">
        <v>189.47216</v>
      </c>
      <c r="J299" s="106">
        <v>2901.5149699999997</v>
      </c>
      <c r="K299" s="108">
        <v>2849.0597935934979</v>
      </c>
      <c r="L299" s="109">
        <v>1133.8975825394891</v>
      </c>
      <c r="M299" s="109">
        <v>1309.2164683982064</v>
      </c>
      <c r="N299" s="109">
        <v>199.04461355509144</v>
      </c>
      <c r="O299" s="109">
        <v>3048.1044071485899</v>
      </c>
      <c r="P299" s="109">
        <v>57.706581221701612</v>
      </c>
      <c r="Q299" s="109">
        <v>1675.1476300000002</v>
      </c>
      <c r="R299" s="109">
        <v>451.38603599999993</v>
      </c>
      <c r="S299" s="111">
        <v>0</v>
      </c>
      <c r="T299" s="111" t="s">
        <v>94</v>
      </c>
      <c r="U299" s="111" t="s">
        <v>94</v>
      </c>
      <c r="V299" s="110">
        <v>2126.5336660000003</v>
      </c>
      <c r="W299" s="109">
        <v>3725.3166863163133</v>
      </c>
      <c r="X299" s="109">
        <v>2192.3146577673083</v>
      </c>
      <c r="Y299" s="109">
        <v>2815.02245726509</v>
      </c>
      <c r="Z299" s="109">
        <v>0</v>
      </c>
      <c r="AA299" s="109">
        <v>5028.0486359999995</v>
      </c>
      <c r="AB299" s="109">
        <v>3301.9723222793632</v>
      </c>
      <c r="AC299" s="111" t="s">
        <v>94</v>
      </c>
      <c r="AD299" s="109">
        <v>19.286944751953417</v>
      </c>
      <c r="AE299" s="109">
        <v>3.3985423368437657</v>
      </c>
      <c r="AF299" s="111" t="s">
        <v>94</v>
      </c>
      <c r="AG299" s="112" t="s">
        <v>94</v>
      </c>
      <c r="AH299" s="95">
        <v>55.33</v>
      </c>
      <c r="AI299" s="111" t="s">
        <v>94</v>
      </c>
      <c r="AJ299" s="111" t="s">
        <v>94</v>
      </c>
      <c r="AK299" s="111" t="s">
        <v>94</v>
      </c>
      <c r="AL299" s="111" t="s">
        <v>94</v>
      </c>
      <c r="AM299" s="111" t="s">
        <v>94</v>
      </c>
      <c r="AN299" s="112" t="s">
        <v>94</v>
      </c>
      <c r="AO299" s="109">
        <v>147947.212</v>
      </c>
      <c r="AP299" s="109">
        <v>26069.7</v>
      </c>
      <c r="AQ299" s="109">
        <v>93.46988859409538</v>
      </c>
      <c r="AR299" s="109">
        <v>6.5301114059046208</v>
      </c>
      <c r="AS299" s="109">
        <v>42.293418778298395</v>
      </c>
      <c r="AT299" s="111" t="s">
        <v>94</v>
      </c>
      <c r="AU299" s="112" t="s">
        <v>94</v>
      </c>
      <c r="AV299" s="109">
        <f t="shared" si="18"/>
        <v>12.005596857516876</v>
      </c>
      <c r="AW299" s="112" t="s">
        <v>94</v>
      </c>
      <c r="AX299" s="98">
        <v>15.048249999999999</v>
      </c>
      <c r="AZ299" s="70"/>
      <c r="BA299" s="68">
        <f t="shared" si="17"/>
        <v>5028.0486359999995</v>
      </c>
      <c r="BB299" s="123">
        <f t="shared" si="16"/>
        <v>0</v>
      </c>
    </row>
    <row r="300" spans="1:54" x14ac:dyDescent="0.3">
      <c r="A300" s="80">
        <v>2012</v>
      </c>
      <c r="B300" s="81" t="s">
        <v>205</v>
      </c>
      <c r="C300" s="82">
        <v>112737.33254</v>
      </c>
      <c r="D300" s="82">
        <v>64793.133599999994</v>
      </c>
      <c r="E300" s="82">
        <v>9714.7957200000001</v>
      </c>
      <c r="F300" s="83">
        <v>7117.5140000000001</v>
      </c>
      <c r="G300" s="83">
        <v>1727.2205439999998</v>
      </c>
      <c r="H300" s="82">
        <v>196089.996404</v>
      </c>
      <c r="I300" s="82">
        <v>25522.54865734902</v>
      </c>
      <c r="J300" s="82">
        <v>221612.54506134902</v>
      </c>
      <c r="K300" s="84">
        <v>3039.7012436655186</v>
      </c>
      <c r="L300" s="85">
        <v>1747.6047535105922</v>
      </c>
      <c r="M300" s="85">
        <v>1004.3947805744593</v>
      </c>
      <c r="N300" s="85">
        <v>395.639371226881</v>
      </c>
      <c r="O300" s="85">
        <v>3435.3406148923996</v>
      </c>
      <c r="P300" s="85">
        <v>44.879455650766971</v>
      </c>
      <c r="Q300" s="85">
        <v>199554.80405000001</v>
      </c>
      <c r="R300" s="85">
        <v>46155.538860000001</v>
      </c>
      <c r="S300" s="85">
        <v>12431.147820000002</v>
      </c>
      <c r="T300" s="85">
        <v>11763.521210000001</v>
      </c>
      <c r="U300" s="86">
        <v>2277.5255099999999</v>
      </c>
      <c r="V300" s="87">
        <v>272182.53745</v>
      </c>
      <c r="W300" s="85">
        <v>5180.0757517639031</v>
      </c>
      <c r="X300" s="85">
        <v>3471.9737223065872</v>
      </c>
      <c r="Y300" s="85">
        <v>3709.3932554687294</v>
      </c>
      <c r="Z300" s="85">
        <v>16457.554312857952</v>
      </c>
      <c r="AA300" s="85">
        <v>493795.082511349</v>
      </c>
      <c r="AB300" s="85">
        <v>4218.5327534813387</v>
      </c>
      <c r="AC300" s="85">
        <v>54.097556540828727</v>
      </c>
      <c r="AD300" s="85">
        <v>15.816330742158732</v>
      </c>
      <c r="AE300" s="85">
        <v>3.1217773666234105</v>
      </c>
      <c r="AF300" s="86">
        <v>359304.25</v>
      </c>
      <c r="AG300" s="86">
        <v>15313.584000000001</v>
      </c>
      <c r="AH300" s="86">
        <v>39485.574010000011</v>
      </c>
      <c r="AI300" s="86">
        <v>418991.21337000001</v>
      </c>
      <c r="AJ300" s="86">
        <v>3579.48</v>
      </c>
      <c r="AK300" s="86">
        <v>2.6488665704411591</v>
      </c>
      <c r="AL300" s="86">
        <v>912786.29588134901</v>
      </c>
      <c r="AM300" s="86">
        <v>7798.0097873155719</v>
      </c>
      <c r="AN300" s="86">
        <v>5.7706439370645697</v>
      </c>
      <c r="AO300" s="85">
        <v>15817754.584000001</v>
      </c>
      <c r="AP300" s="85">
        <v>3122058.4</v>
      </c>
      <c r="AQ300" s="85">
        <v>88.483256374189651</v>
      </c>
      <c r="AR300" s="85">
        <v>11.516743625810358</v>
      </c>
      <c r="AS300" s="85">
        <v>55.120544349233036</v>
      </c>
      <c r="AT300" s="86">
        <f>AI300/AL300*100</f>
        <v>45.902443459171273</v>
      </c>
      <c r="AU300" s="86">
        <f>((AF300+AX300)/AL300)*100</f>
        <v>39.898939873267416</v>
      </c>
      <c r="AV300" s="85">
        <f t="shared" si="18"/>
        <v>10.652622783943077</v>
      </c>
      <c r="AW300" s="85">
        <f>((AI300/AI267)-1)*100</f>
        <v>10.104428592252468</v>
      </c>
      <c r="AX300" s="88">
        <v>4887.8053651242817</v>
      </c>
      <c r="AZ300" s="70"/>
      <c r="BA300" s="68">
        <f>C300+D300+F300+I300+Q300+R300+S300+U300+E300+G300+T300</f>
        <v>493795.08251134894</v>
      </c>
      <c r="BB300" s="123">
        <f t="shared" si="16"/>
        <v>0</v>
      </c>
    </row>
    <row r="301" spans="1:54" x14ac:dyDescent="0.3">
      <c r="A301" s="89">
        <v>2012</v>
      </c>
      <c r="B301" s="90" t="s">
        <v>0</v>
      </c>
      <c r="C301" s="91">
        <v>838.00810000000001</v>
      </c>
      <c r="D301" s="91">
        <v>1107.7157</v>
      </c>
      <c r="E301" s="92">
        <v>0</v>
      </c>
      <c r="F301" s="92" t="s">
        <v>94</v>
      </c>
      <c r="G301" s="92" t="s">
        <v>94</v>
      </c>
      <c r="H301" s="91">
        <v>1945.7238</v>
      </c>
      <c r="I301" s="91">
        <v>432.32890000000003</v>
      </c>
      <c r="J301" s="91">
        <v>2378.0527000000002</v>
      </c>
      <c r="K301" s="93">
        <v>3426.2638738476976</v>
      </c>
      <c r="L301" s="94">
        <v>1475.665143470949</v>
      </c>
      <c r="M301" s="94">
        <v>1950.598730376749</v>
      </c>
      <c r="N301" s="94">
        <v>761.29656532572619</v>
      </c>
      <c r="O301" s="94">
        <v>4187.5604391734241</v>
      </c>
      <c r="P301" s="94">
        <v>42.837983719444622</v>
      </c>
      <c r="Q301" s="94">
        <v>2675.00785</v>
      </c>
      <c r="R301" s="94">
        <v>371.38375999999988</v>
      </c>
      <c r="S301" s="94">
        <v>126.82700000000001</v>
      </c>
      <c r="T301" s="95">
        <v>0</v>
      </c>
      <c r="U301" s="95" t="s">
        <v>94</v>
      </c>
      <c r="V301" s="96">
        <v>3173.2186099999999</v>
      </c>
      <c r="W301" s="94">
        <v>4764.33497588719</v>
      </c>
      <c r="X301" s="94">
        <v>3304.6002989573553</v>
      </c>
      <c r="Y301" s="94">
        <v>2654.8270784187575</v>
      </c>
      <c r="Z301" s="94">
        <v>97935.907335907352</v>
      </c>
      <c r="AA301" s="94">
        <v>5551.2713100000001</v>
      </c>
      <c r="AB301" s="94">
        <v>4498.8871329688036</v>
      </c>
      <c r="AC301" s="95" t="s">
        <v>94</v>
      </c>
      <c r="AD301" s="94">
        <v>29.991794989545795</v>
      </c>
      <c r="AE301" s="94">
        <v>3.32455015258616</v>
      </c>
      <c r="AF301" s="95" t="s">
        <v>94</v>
      </c>
      <c r="AG301" s="97" t="s">
        <v>94</v>
      </c>
      <c r="AH301" s="95">
        <v>267.19</v>
      </c>
      <c r="AI301" s="95" t="s">
        <v>94</v>
      </c>
      <c r="AJ301" s="95" t="s">
        <v>94</v>
      </c>
      <c r="AK301" s="95" t="s">
        <v>94</v>
      </c>
      <c r="AL301" s="95" t="s">
        <v>94</v>
      </c>
      <c r="AM301" s="95" t="s">
        <v>94</v>
      </c>
      <c r="AN301" s="97" t="s">
        <v>94</v>
      </c>
      <c r="AO301" s="94">
        <v>166978.11900000001</v>
      </c>
      <c r="AP301" s="94">
        <v>18509.3</v>
      </c>
      <c r="AQ301" s="94">
        <v>81.820045451473803</v>
      </c>
      <c r="AR301" s="94">
        <v>18.179954548526194</v>
      </c>
      <c r="AS301" s="94">
        <v>57.162016280555385</v>
      </c>
      <c r="AT301" s="95" t="s">
        <v>94</v>
      </c>
      <c r="AU301" s="97" t="s">
        <v>94</v>
      </c>
      <c r="AV301" s="94">
        <f t="shared" si="18"/>
        <v>11.635546680628405</v>
      </c>
      <c r="AW301" s="97" t="s">
        <v>94</v>
      </c>
      <c r="AX301" s="98">
        <v>113.60739</v>
      </c>
      <c r="AZ301" s="70"/>
      <c r="BA301" s="68">
        <f>C301+D301+I301+Q301+R301+S301+E301+T301</f>
        <v>5551.2713100000001</v>
      </c>
      <c r="BB301" s="123">
        <f t="shared" si="16"/>
        <v>0</v>
      </c>
    </row>
    <row r="302" spans="1:54" x14ac:dyDescent="0.3">
      <c r="A302" s="89">
        <v>2012</v>
      </c>
      <c r="B302" s="90" t="s">
        <v>1</v>
      </c>
      <c r="C302" s="91">
        <v>1814.5041000000001</v>
      </c>
      <c r="D302" s="91">
        <v>1550.1018000000001</v>
      </c>
      <c r="E302" s="91">
        <v>69.107039999999998</v>
      </c>
      <c r="F302" s="92" t="s">
        <v>94</v>
      </c>
      <c r="G302" s="92" t="s">
        <v>94</v>
      </c>
      <c r="H302" s="91">
        <v>3433.7129400000003</v>
      </c>
      <c r="I302" s="91">
        <v>176.53975</v>
      </c>
      <c r="J302" s="91">
        <v>3610.2526900000003</v>
      </c>
      <c r="K302" s="93">
        <v>2678.1191230883469</v>
      </c>
      <c r="L302" s="94">
        <v>1415.2196802835269</v>
      </c>
      <c r="M302" s="94">
        <v>1208.9995133121602</v>
      </c>
      <c r="N302" s="94">
        <v>137.69190631883046</v>
      </c>
      <c r="O302" s="94">
        <v>2815.8110294071771</v>
      </c>
      <c r="P302" s="94">
        <v>30.586962884785557</v>
      </c>
      <c r="Q302" s="94">
        <v>7393.8129100000006</v>
      </c>
      <c r="R302" s="94">
        <v>751.40589999999997</v>
      </c>
      <c r="S302" s="94">
        <v>47.76867</v>
      </c>
      <c r="T302" s="95">
        <v>0</v>
      </c>
      <c r="U302" s="95" t="s">
        <v>94</v>
      </c>
      <c r="V302" s="96">
        <v>8192.9874799999998</v>
      </c>
      <c r="W302" s="94">
        <v>4003.4397873038047</v>
      </c>
      <c r="X302" s="94">
        <v>3616.6600028566177</v>
      </c>
      <c r="Y302" s="94">
        <v>4495.560115828268</v>
      </c>
      <c r="Z302" s="94">
        <v>16563.339112343965</v>
      </c>
      <c r="AA302" s="94">
        <v>11803.240170000001</v>
      </c>
      <c r="AB302" s="94">
        <v>3545.9828794068903</v>
      </c>
      <c r="AC302" s="95" t="s">
        <v>94</v>
      </c>
      <c r="AD302" s="94">
        <v>22.999298850350744</v>
      </c>
      <c r="AE302" s="94">
        <v>2.584208110191387</v>
      </c>
      <c r="AF302" s="95" t="s">
        <v>94</v>
      </c>
      <c r="AG302" s="97" t="s">
        <v>94</v>
      </c>
      <c r="AH302" s="95">
        <v>941.07</v>
      </c>
      <c r="AI302" s="95" t="s">
        <v>94</v>
      </c>
      <c r="AJ302" s="95" t="s">
        <v>94</v>
      </c>
      <c r="AK302" s="95" t="s">
        <v>94</v>
      </c>
      <c r="AL302" s="95" t="s">
        <v>94</v>
      </c>
      <c r="AM302" s="95" t="s">
        <v>94</v>
      </c>
      <c r="AN302" s="97" t="s">
        <v>94</v>
      </c>
      <c r="AO302" s="94">
        <v>456744.95500000002</v>
      </c>
      <c r="AP302" s="94">
        <v>51320</v>
      </c>
      <c r="AQ302" s="94">
        <v>95.110044499405944</v>
      </c>
      <c r="AR302" s="94">
        <v>4.8899555005940591</v>
      </c>
      <c r="AS302" s="94">
        <v>69.413037115214436</v>
      </c>
      <c r="AT302" s="95" t="s">
        <v>94</v>
      </c>
      <c r="AU302" s="97" t="s">
        <v>94</v>
      </c>
      <c r="AV302" s="94">
        <f t="shared" si="18"/>
        <v>-7.1425742386591722</v>
      </c>
      <c r="AW302" s="97" t="s">
        <v>94</v>
      </c>
      <c r="AX302" s="98">
        <v>18.712029999999999</v>
      </c>
      <c r="AZ302" s="70"/>
      <c r="BA302" s="68">
        <f t="shared" ref="BA302:BA332" si="19">C302+D302+I302+Q302+R302+S302+E302+T302</f>
        <v>11803.240170000001</v>
      </c>
      <c r="BB302" s="123">
        <f t="shared" si="16"/>
        <v>0</v>
      </c>
    </row>
    <row r="303" spans="1:54" x14ac:dyDescent="0.3">
      <c r="A303" s="89">
        <v>2012</v>
      </c>
      <c r="B303" s="90" t="s">
        <v>2</v>
      </c>
      <c r="C303" s="91">
        <v>425.37880000000001</v>
      </c>
      <c r="D303" s="91">
        <v>743.01783</v>
      </c>
      <c r="E303" s="92">
        <v>0</v>
      </c>
      <c r="F303" s="92" t="s">
        <v>94</v>
      </c>
      <c r="G303" s="92" t="s">
        <v>94</v>
      </c>
      <c r="H303" s="91">
        <v>1168.39663</v>
      </c>
      <c r="I303" s="91">
        <v>149.68108999999998</v>
      </c>
      <c r="J303" s="91">
        <v>1318.07772</v>
      </c>
      <c r="K303" s="93">
        <v>4230.1638269986888</v>
      </c>
      <c r="L303" s="94">
        <v>1540.0780576815853</v>
      </c>
      <c r="M303" s="94">
        <v>2690.0857693171038</v>
      </c>
      <c r="N303" s="94">
        <v>541.91831459128321</v>
      </c>
      <c r="O303" s="94">
        <v>4772.0821415899727</v>
      </c>
      <c r="P303" s="94">
        <v>34.435098775005457</v>
      </c>
      <c r="Q303" s="94">
        <v>2002.1091399999996</v>
      </c>
      <c r="R303" s="94">
        <v>507.52895000000001</v>
      </c>
      <c r="S303" s="95">
        <v>0</v>
      </c>
      <c r="T303" s="95">
        <v>0</v>
      </c>
      <c r="U303" s="95" t="s">
        <v>94</v>
      </c>
      <c r="V303" s="96">
        <v>2509.6380899999995</v>
      </c>
      <c r="W303" s="94">
        <v>5986.6892412506586</v>
      </c>
      <c r="X303" s="94">
        <v>5538.0161595038735</v>
      </c>
      <c r="Y303" s="94">
        <v>3822.5313128422194</v>
      </c>
      <c r="Z303" s="94">
        <v>0</v>
      </c>
      <c r="AA303" s="94">
        <v>3827.7158099999997</v>
      </c>
      <c r="AB303" s="94">
        <v>5504.2655617054133</v>
      </c>
      <c r="AC303" s="95" t="s">
        <v>94</v>
      </c>
      <c r="AD303" s="94">
        <v>16.673559947379424</v>
      </c>
      <c r="AE303" s="94">
        <v>3.3313815656708048</v>
      </c>
      <c r="AF303" s="95" t="s">
        <v>94</v>
      </c>
      <c r="AG303" s="97" t="s">
        <v>94</v>
      </c>
      <c r="AH303" s="95">
        <v>96.83</v>
      </c>
      <c r="AI303" s="95" t="s">
        <v>94</v>
      </c>
      <c r="AJ303" s="95" t="s">
        <v>94</v>
      </c>
      <c r="AK303" s="95" t="s">
        <v>94</v>
      </c>
      <c r="AL303" s="95" t="s">
        <v>94</v>
      </c>
      <c r="AM303" s="95" t="s">
        <v>94</v>
      </c>
      <c r="AN303" s="97" t="s">
        <v>94</v>
      </c>
      <c r="AO303" s="94">
        <v>114898.751</v>
      </c>
      <c r="AP303" s="94">
        <v>22956.799999999999</v>
      </c>
      <c r="AQ303" s="94">
        <v>88.643986031415494</v>
      </c>
      <c r="AR303" s="94">
        <v>11.356013968584492</v>
      </c>
      <c r="AS303" s="94">
        <v>65.564901224994543</v>
      </c>
      <c r="AT303" s="95" t="s">
        <v>94</v>
      </c>
      <c r="AU303" s="97" t="s">
        <v>94</v>
      </c>
      <c r="AV303" s="94">
        <f t="shared" si="18"/>
        <v>-1.9460939164512969</v>
      </c>
      <c r="AW303" s="97" t="s">
        <v>94</v>
      </c>
      <c r="AX303" s="98">
        <v>15.548950000000001</v>
      </c>
      <c r="AZ303" s="70"/>
      <c r="BA303" s="68">
        <f t="shared" si="19"/>
        <v>3827.7158099999997</v>
      </c>
      <c r="BB303" s="123">
        <f t="shared" si="16"/>
        <v>0</v>
      </c>
    </row>
    <row r="304" spans="1:54" x14ac:dyDescent="0.3">
      <c r="A304" s="89">
        <v>2012</v>
      </c>
      <c r="B304" s="90" t="s">
        <v>3</v>
      </c>
      <c r="C304" s="91">
        <v>738.54959999999994</v>
      </c>
      <c r="D304" s="91">
        <v>1123.3789999999999</v>
      </c>
      <c r="E304" s="91">
        <v>159.19792999999999</v>
      </c>
      <c r="F304" s="92" t="s">
        <v>94</v>
      </c>
      <c r="G304" s="92" t="s">
        <v>94</v>
      </c>
      <c r="H304" s="91">
        <v>2021.1265299999998</v>
      </c>
      <c r="I304" s="91">
        <v>316.30104999999998</v>
      </c>
      <c r="J304" s="91">
        <v>2337.4275799999996</v>
      </c>
      <c r="K304" s="93">
        <v>4429.3130063750941</v>
      </c>
      <c r="L304" s="94">
        <v>1618.5366430933559</v>
      </c>
      <c r="M304" s="94">
        <v>2461.8929799455191</v>
      </c>
      <c r="N304" s="94">
        <v>693.17597582329438</v>
      </c>
      <c r="O304" s="94">
        <v>5122.4889821983879</v>
      </c>
      <c r="P304" s="94">
        <v>50.420521036763965</v>
      </c>
      <c r="Q304" s="94">
        <v>1393.9836600000001</v>
      </c>
      <c r="R304" s="94">
        <v>243.31176000000002</v>
      </c>
      <c r="S304" s="94">
        <v>661.14257999999995</v>
      </c>
      <c r="T304" s="95">
        <v>0</v>
      </c>
      <c r="U304" s="95" t="s">
        <v>94</v>
      </c>
      <c r="V304" s="96">
        <v>2298.4380000000001</v>
      </c>
      <c r="W304" s="94">
        <v>5605.0167289327619</v>
      </c>
      <c r="X304" s="94">
        <v>2691.9872080830087</v>
      </c>
      <c r="Y304" s="94">
        <v>2431.0026277138891</v>
      </c>
      <c r="Z304" s="94">
        <v>23473.073208833346</v>
      </c>
      <c r="AA304" s="94">
        <v>4635.8655799999997</v>
      </c>
      <c r="AB304" s="94">
        <v>5350.8764449574373</v>
      </c>
      <c r="AC304" s="95" t="s">
        <v>94</v>
      </c>
      <c r="AD304" s="94">
        <v>3.5451016225657308</v>
      </c>
      <c r="AE304" s="94">
        <v>0.59507320042611866</v>
      </c>
      <c r="AF304" s="95" t="s">
        <v>94</v>
      </c>
      <c r="AG304" s="97" t="s">
        <v>94</v>
      </c>
      <c r="AH304" s="95">
        <v>65.88</v>
      </c>
      <c r="AI304" s="95" t="s">
        <v>94</v>
      </c>
      <c r="AJ304" s="95" t="s">
        <v>94</v>
      </c>
      <c r="AK304" s="95" t="s">
        <v>94</v>
      </c>
      <c r="AL304" s="95" t="s">
        <v>94</v>
      </c>
      <c r="AM304" s="95" t="s">
        <v>94</v>
      </c>
      <c r="AN304" s="97" t="s">
        <v>94</v>
      </c>
      <c r="AO304" s="94">
        <v>779041.23</v>
      </c>
      <c r="AP304" s="94">
        <v>130768.2</v>
      </c>
      <c r="AQ304" s="94">
        <v>86.467985031647487</v>
      </c>
      <c r="AR304" s="94">
        <v>13.532014968352518</v>
      </c>
      <c r="AS304" s="94">
        <v>49.579478963236035</v>
      </c>
      <c r="AT304" s="95" t="s">
        <v>94</v>
      </c>
      <c r="AU304" s="97" t="s">
        <v>94</v>
      </c>
      <c r="AV304" s="94">
        <f t="shared" si="18"/>
        <v>1.9863571512173994</v>
      </c>
      <c r="AW304" s="97" t="s">
        <v>94</v>
      </c>
      <c r="AX304" s="98">
        <v>2.1419999999999999</v>
      </c>
      <c r="AZ304" s="70"/>
      <c r="BA304" s="68">
        <f t="shared" si="19"/>
        <v>4635.8655800000006</v>
      </c>
      <c r="BB304" s="123">
        <f t="shared" si="16"/>
        <v>0</v>
      </c>
    </row>
    <row r="305" spans="1:54" x14ac:dyDescent="0.3">
      <c r="A305" s="89">
        <v>2012</v>
      </c>
      <c r="B305" s="90" t="s">
        <v>4</v>
      </c>
      <c r="C305" s="91">
        <v>1136.4648999999999</v>
      </c>
      <c r="D305" s="91">
        <v>1151.30798</v>
      </c>
      <c r="E305" s="91">
        <v>277.46909000000005</v>
      </c>
      <c r="F305" s="92" t="s">
        <v>94</v>
      </c>
      <c r="G305" s="92" t="s">
        <v>94</v>
      </c>
      <c r="H305" s="91">
        <v>2565.24197</v>
      </c>
      <c r="I305" s="91">
        <v>302.22417999999999</v>
      </c>
      <c r="J305" s="91">
        <v>2867.4661500000002</v>
      </c>
      <c r="K305" s="93">
        <v>2934.1094016468346</v>
      </c>
      <c r="L305" s="94">
        <v>1299.8821891767309</v>
      </c>
      <c r="M305" s="94">
        <v>1316.8596209694115</v>
      </c>
      <c r="N305" s="94">
        <v>345.68232483074701</v>
      </c>
      <c r="O305" s="94">
        <v>3279.791726477582</v>
      </c>
      <c r="P305" s="94">
        <v>26.66694333656363</v>
      </c>
      <c r="Q305" s="94">
        <v>7119.1986800000004</v>
      </c>
      <c r="R305" s="94">
        <v>709.55648999999994</v>
      </c>
      <c r="S305" s="94">
        <v>56.665179999999999</v>
      </c>
      <c r="T305" s="95">
        <v>0</v>
      </c>
      <c r="U305" s="95" t="s">
        <v>94</v>
      </c>
      <c r="V305" s="96">
        <v>7885.4203500000003</v>
      </c>
      <c r="W305" s="94">
        <v>3982.4329524845575</v>
      </c>
      <c r="X305" s="94">
        <v>3251.0814624571995</v>
      </c>
      <c r="Y305" s="94">
        <v>2310.5514598136074</v>
      </c>
      <c r="Z305" s="94">
        <v>30712.834688346884</v>
      </c>
      <c r="AA305" s="94">
        <v>10752.886500000001</v>
      </c>
      <c r="AB305" s="94">
        <v>3767.2138229093021</v>
      </c>
      <c r="AC305" s="95" t="s">
        <v>94</v>
      </c>
      <c r="AD305" s="94">
        <v>25.599063206761102</v>
      </c>
      <c r="AE305" s="94">
        <v>1.977780398660288</v>
      </c>
      <c r="AF305" s="95" t="s">
        <v>94</v>
      </c>
      <c r="AG305" s="97" t="s">
        <v>94</v>
      </c>
      <c r="AH305" s="95">
        <v>1096.68</v>
      </c>
      <c r="AI305" s="95" t="s">
        <v>94</v>
      </c>
      <c r="AJ305" s="95" t="s">
        <v>94</v>
      </c>
      <c r="AK305" s="95" t="s">
        <v>94</v>
      </c>
      <c r="AL305" s="95" t="s">
        <v>94</v>
      </c>
      <c r="AM305" s="95" t="s">
        <v>94</v>
      </c>
      <c r="AN305" s="97" t="s">
        <v>94</v>
      </c>
      <c r="AO305" s="94">
        <v>543684.55200000003</v>
      </c>
      <c r="AP305" s="94">
        <v>42005</v>
      </c>
      <c r="AQ305" s="94">
        <v>89.460235476537349</v>
      </c>
      <c r="AR305" s="94">
        <v>10.539764523462638</v>
      </c>
      <c r="AS305" s="94">
        <v>73.333056663436366</v>
      </c>
      <c r="AT305" s="95" t="s">
        <v>94</v>
      </c>
      <c r="AU305" s="97" t="s">
        <v>94</v>
      </c>
      <c r="AV305" s="94">
        <f t="shared" si="18"/>
        <v>2.9321488571384613</v>
      </c>
      <c r="AW305" s="97" t="s">
        <v>94</v>
      </c>
      <c r="AX305" s="98">
        <v>28.307729999999999</v>
      </c>
      <c r="AZ305" s="70"/>
      <c r="BA305" s="68">
        <f t="shared" si="19"/>
        <v>10752.886500000002</v>
      </c>
      <c r="BB305" s="123">
        <f t="shared" si="16"/>
        <v>0</v>
      </c>
    </row>
    <row r="306" spans="1:54" x14ac:dyDescent="0.3">
      <c r="A306" s="89">
        <v>2012</v>
      </c>
      <c r="B306" s="90" t="s">
        <v>5</v>
      </c>
      <c r="C306" s="91">
        <v>575.15009999999995</v>
      </c>
      <c r="D306" s="91">
        <v>1005.5168000000001</v>
      </c>
      <c r="E306" s="92">
        <v>0</v>
      </c>
      <c r="F306" s="92" t="s">
        <v>94</v>
      </c>
      <c r="G306" s="92" t="s">
        <v>94</v>
      </c>
      <c r="H306" s="91">
        <v>1580.6669000000002</v>
      </c>
      <c r="I306" s="91">
        <v>14.734299999999999</v>
      </c>
      <c r="J306" s="91">
        <v>1595.4012000000002</v>
      </c>
      <c r="K306" s="93">
        <v>5236.9269558130209</v>
      </c>
      <c r="L306" s="94">
        <v>1905.5368732833938</v>
      </c>
      <c r="M306" s="94">
        <v>3331.3900825296278</v>
      </c>
      <c r="N306" s="94">
        <v>48.816390629193158</v>
      </c>
      <c r="O306" s="94">
        <v>5285.7433464422147</v>
      </c>
      <c r="P306" s="94">
        <v>48.352519314080183</v>
      </c>
      <c r="Q306" s="94">
        <v>1458.4399399999998</v>
      </c>
      <c r="R306" s="94">
        <v>245.67918000000003</v>
      </c>
      <c r="S306" s="95">
        <v>0</v>
      </c>
      <c r="T306" s="95">
        <v>0</v>
      </c>
      <c r="U306" s="95" t="s">
        <v>94</v>
      </c>
      <c r="V306" s="96">
        <v>1704.1191199999998</v>
      </c>
      <c r="W306" s="94">
        <v>4442.8662827227854</v>
      </c>
      <c r="X306" s="94">
        <v>3718.5179878126505</v>
      </c>
      <c r="Y306" s="94">
        <v>3027.4698706099816</v>
      </c>
      <c r="Z306" s="94">
        <v>0</v>
      </c>
      <c r="AA306" s="94">
        <v>3299.5203200000001</v>
      </c>
      <c r="AB306" s="94">
        <v>4814.0490287338362</v>
      </c>
      <c r="AC306" s="95" t="s">
        <v>94</v>
      </c>
      <c r="AD306" s="94">
        <v>9.7585164898541024</v>
      </c>
      <c r="AE306" s="94">
        <v>3.7701718319359498</v>
      </c>
      <c r="AF306" s="95" t="s">
        <v>94</v>
      </c>
      <c r="AG306" s="97" t="s">
        <v>94</v>
      </c>
      <c r="AH306" s="95">
        <v>101.34</v>
      </c>
      <c r="AI306" s="95" t="s">
        <v>94</v>
      </c>
      <c r="AJ306" s="95" t="s">
        <v>94</v>
      </c>
      <c r="AK306" s="95" t="s">
        <v>94</v>
      </c>
      <c r="AL306" s="95" t="s">
        <v>94</v>
      </c>
      <c r="AM306" s="95" t="s">
        <v>94</v>
      </c>
      <c r="AN306" s="97" t="s">
        <v>94</v>
      </c>
      <c r="AO306" s="94">
        <v>87516.444000000003</v>
      </c>
      <c r="AP306" s="94">
        <v>33811.699999999997</v>
      </c>
      <c r="AQ306" s="94">
        <v>99.07645174141777</v>
      </c>
      <c r="AR306" s="94">
        <v>0.92354825858222989</v>
      </c>
      <c r="AS306" s="94">
        <v>51.647480685919824</v>
      </c>
      <c r="AT306" s="95" t="s">
        <v>94</v>
      </c>
      <c r="AU306" s="97" t="s">
        <v>94</v>
      </c>
      <c r="AV306" s="94">
        <f t="shared" si="18"/>
        <v>6.5758103578627658</v>
      </c>
      <c r="AW306" s="97" t="s">
        <v>94</v>
      </c>
      <c r="AX306" s="98">
        <v>6.6761999999999997</v>
      </c>
      <c r="AZ306" s="70"/>
      <c r="BA306" s="68">
        <f t="shared" si="19"/>
        <v>3299.5203200000001</v>
      </c>
      <c r="BB306" s="123">
        <f t="shared" si="16"/>
        <v>0</v>
      </c>
    </row>
    <row r="307" spans="1:54" x14ac:dyDescent="0.3">
      <c r="A307" s="89">
        <v>2012</v>
      </c>
      <c r="B307" s="90" t="s">
        <v>6</v>
      </c>
      <c r="C307" s="91">
        <v>6701.2982000000002</v>
      </c>
      <c r="D307" s="91">
        <v>2922.0753799999998</v>
      </c>
      <c r="E307" s="91">
        <v>1494.71225</v>
      </c>
      <c r="F307" s="92" t="s">
        <v>94</v>
      </c>
      <c r="G307" s="92" t="s">
        <v>94</v>
      </c>
      <c r="H307" s="91">
        <v>11118.08583</v>
      </c>
      <c r="I307" s="91">
        <v>95.880539999999996</v>
      </c>
      <c r="J307" s="91">
        <v>11213.96637</v>
      </c>
      <c r="K307" s="93">
        <v>2811.7987988618347</v>
      </c>
      <c r="L307" s="94">
        <v>1694.7793458053359</v>
      </c>
      <c r="M307" s="94">
        <v>739.00203409994174</v>
      </c>
      <c r="N307" s="94">
        <v>24.248489472780413</v>
      </c>
      <c r="O307" s="94">
        <v>2836.0472883346151</v>
      </c>
      <c r="P307" s="94">
        <v>71.441315456925508</v>
      </c>
      <c r="Q307" s="94">
        <v>2757.3345799999997</v>
      </c>
      <c r="R307" s="94">
        <v>585.90867999999989</v>
      </c>
      <c r="S307" s="94">
        <v>89.786870000000008</v>
      </c>
      <c r="T307" s="94">
        <v>1049.7558600000002</v>
      </c>
      <c r="U307" s="95" t="s">
        <v>94</v>
      </c>
      <c r="V307" s="96">
        <v>4482.7859900000003</v>
      </c>
      <c r="W307" s="94">
        <v>4088.3240445605729</v>
      </c>
      <c r="X307" s="94">
        <v>2755.6646472237821</v>
      </c>
      <c r="Y307" s="94">
        <v>1861.0319219896453</v>
      </c>
      <c r="Z307" s="94">
        <v>8781.1119804400987</v>
      </c>
      <c r="AA307" s="94">
        <v>15696.75236</v>
      </c>
      <c r="AB307" s="94">
        <v>3107.9182301871788</v>
      </c>
      <c r="AC307" s="95" t="s">
        <v>94</v>
      </c>
      <c r="AD307" s="94">
        <v>20.695393544338174</v>
      </c>
      <c r="AE307" s="94">
        <v>5.5722320953179176</v>
      </c>
      <c r="AF307" s="95" t="s">
        <v>94</v>
      </c>
      <c r="AG307" s="97" t="s">
        <v>94</v>
      </c>
      <c r="AH307" s="95">
        <v>160.03</v>
      </c>
      <c r="AI307" s="95" t="s">
        <v>94</v>
      </c>
      <c r="AJ307" s="95" t="s">
        <v>94</v>
      </c>
      <c r="AK307" s="95" t="s">
        <v>94</v>
      </c>
      <c r="AL307" s="95" t="s">
        <v>94</v>
      </c>
      <c r="AM307" s="95" t="s">
        <v>94</v>
      </c>
      <c r="AN307" s="97" t="s">
        <v>94</v>
      </c>
      <c r="AO307" s="94">
        <v>281695.95400000003</v>
      </c>
      <c r="AP307" s="94">
        <v>75846.600000000006</v>
      </c>
      <c r="AQ307" s="94">
        <v>99.144989945248071</v>
      </c>
      <c r="AR307" s="94">
        <v>0.85501005475192993</v>
      </c>
      <c r="AS307" s="94">
        <v>28.558684543074492</v>
      </c>
      <c r="AT307" s="95" t="s">
        <v>94</v>
      </c>
      <c r="AU307" s="97" t="s">
        <v>94</v>
      </c>
      <c r="AV307" s="94">
        <f t="shared" si="18"/>
        <v>15.2719906060921</v>
      </c>
      <c r="AW307" s="97" t="s">
        <v>94</v>
      </c>
      <c r="AX307" s="98">
        <v>7.3715699999999993</v>
      </c>
      <c r="AZ307" s="70"/>
      <c r="BA307" s="68">
        <f t="shared" si="19"/>
        <v>15696.752360000002</v>
      </c>
      <c r="BB307" s="123">
        <f t="shared" si="16"/>
        <v>0</v>
      </c>
    </row>
    <row r="308" spans="1:54" x14ac:dyDescent="0.3">
      <c r="A308" s="89">
        <v>2012</v>
      </c>
      <c r="B308" s="90" t="s">
        <v>7</v>
      </c>
      <c r="C308" s="91">
        <v>2302.0439000000001</v>
      </c>
      <c r="D308" s="91">
        <v>1718.6510000000001</v>
      </c>
      <c r="E308" s="91">
        <v>338.32981000000001</v>
      </c>
      <c r="F308" s="92" t="s">
        <v>94</v>
      </c>
      <c r="G308" s="92" t="s">
        <v>94</v>
      </c>
      <c r="H308" s="91">
        <v>4359.0247100000006</v>
      </c>
      <c r="I308" s="91">
        <v>1381.787</v>
      </c>
      <c r="J308" s="91">
        <v>5740.8117100000009</v>
      </c>
      <c r="K308" s="93">
        <v>2965.7627525714697</v>
      </c>
      <c r="L308" s="94">
        <v>1566.2485320952358</v>
      </c>
      <c r="M308" s="94">
        <v>1169.3237500527289</v>
      </c>
      <c r="N308" s="94">
        <v>940.13057718763741</v>
      </c>
      <c r="O308" s="94">
        <v>3905.893329759107</v>
      </c>
      <c r="P308" s="94">
        <v>39.561792365923118</v>
      </c>
      <c r="Q308" s="94">
        <v>8050.8032599999997</v>
      </c>
      <c r="R308" s="94">
        <v>624.07482000000005</v>
      </c>
      <c r="S308" s="94">
        <v>95.310260000000014</v>
      </c>
      <c r="T308" s="95">
        <v>0</v>
      </c>
      <c r="U308" s="95" t="s">
        <v>94</v>
      </c>
      <c r="V308" s="96">
        <v>8770.1883400000006</v>
      </c>
      <c r="W308" s="94">
        <v>4119.373953151935</v>
      </c>
      <c r="X308" s="94">
        <v>3590.7486833748421</v>
      </c>
      <c r="Y308" s="94">
        <v>1970.8103038284085</v>
      </c>
      <c r="Z308" s="94">
        <v>19184.834943639296</v>
      </c>
      <c r="AA308" s="94">
        <v>14511.000050000002</v>
      </c>
      <c r="AB308" s="94">
        <v>4032.1863697596305</v>
      </c>
      <c r="AC308" s="95" t="s">
        <v>94</v>
      </c>
      <c r="AD308" s="94">
        <v>26.624759962496718</v>
      </c>
      <c r="AE308" s="94">
        <v>3.1275560013836947</v>
      </c>
      <c r="AF308" s="95" t="s">
        <v>94</v>
      </c>
      <c r="AG308" s="97" t="s">
        <v>94</v>
      </c>
      <c r="AH308" s="95">
        <v>1186.58</v>
      </c>
      <c r="AI308" s="95" t="s">
        <v>94</v>
      </c>
      <c r="AJ308" s="95" t="s">
        <v>94</v>
      </c>
      <c r="AK308" s="95" t="s">
        <v>94</v>
      </c>
      <c r="AL308" s="95" t="s">
        <v>94</v>
      </c>
      <c r="AM308" s="95" t="s">
        <v>94</v>
      </c>
      <c r="AN308" s="97" t="s">
        <v>94</v>
      </c>
      <c r="AO308" s="94">
        <v>463972.50900000002</v>
      </c>
      <c r="AP308" s="94">
        <v>54501.9</v>
      </c>
      <c r="AQ308" s="94">
        <v>75.930459492460869</v>
      </c>
      <c r="AR308" s="94">
        <v>24.069540507539131</v>
      </c>
      <c r="AS308" s="94">
        <v>60.438207634076882</v>
      </c>
      <c r="AT308" s="95" t="s">
        <v>94</v>
      </c>
      <c r="AU308" s="97" t="s">
        <v>94</v>
      </c>
      <c r="AV308" s="94">
        <f t="shared" si="18"/>
        <v>6.8718136869627688</v>
      </c>
      <c r="AW308" s="97" t="s">
        <v>94</v>
      </c>
      <c r="AX308" s="98">
        <v>43.78</v>
      </c>
      <c r="AZ308" s="70"/>
      <c r="BA308" s="68">
        <f t="shared" si="19"/>
        <v>14511.000049999999</v>
      </c>
      <c r="BB308" s="123">
        <f t="shared" si="16"/>
        <v>0</v>
      </c>
    </row>
    <row r="309" spans="1:54" x14ac:dyDescent="0.3">
      <c r="A309" s="89">
        <v>2012</v>
      </c>
      <c r="B309" s="90" t="s">
        <v>250</v>
      </c>
      <c r="C309" s="91">
        <v>17552.13421</v>
      </c>
      <c r="D309" s="91">
        <v>3320.6033399999997</v>
      </c>
      <c r="E309" s="91">
        <v>518.54540999999995</v>
      </c>
      <c r="F309" s="92" t="s">
        <v>94</v>
      </c>
      <c r="G309" s="92" t="s">
        <v>94</v>
      </c>
      <c r="H309" s="91">
        <v>21391.282959999997</v>
      </c>
      <c r="I309" s="91">
        <v>5461.31495</v>
      </c>
      <c r="J309" s="91">
        <v>26852.597909999997</v>
      </c>
      <c r="K309" s="93">
        <v>5445.2373983661191</v>
      </c>
      <c r="L309" s="94">
        <v>4467.9665918192959</v>
      </c>
      <c r="M309" s="94">
        <v>845.27297992917795</v>
      </c>
      <c r="N309" s="94">
        <v>1390.1997587336855</v>
      </c>
      <c r="O309" s="94">
        <v>6835.4371570998046</v>
      </c>
      <c r="P309" s="94">
        <v>26.491530448666627</v>
      </c>
      <c r="Q309" s="94">
        <v>43574.918509999996</v>
      </c>
      <c r="R309" s="94">
        <v>27443.142110000001</v>
      </c>
      <c r="S309" s="94">
        <v>3492.2957999999999</v>
      </c>
      <c r="T309" s="95">
        <v>0</v>
      </c>
      <c r="U309" s="95" t="s">
        <v>94</v>
      </c>
      <c r="V309" s="96">
        <v>74510.356419999996</v>
      </c>
      <c r="W309" s="94">
        <v>14952.233035387117</v>
      </c>
      <c r="X309" s="94">
        <v>5189.9023677194737</v>
      </c>
      <c r="Y309" s="94">
        <v>8541.6896945294939</v>
      </c>
      <c r="Z309" s="94">
        <v>47387.860942249237</v>
      </c>
      <c r="AA309" s="94">
        <v>101362.95432999999</v>
      </c>
      <c r="AB309" s="94">
        <v>11374.188137682464</v>
      </c>
      <c r="AC309" s="95" t="s">
        <v>94</v>
      </c>
      <c r="AD309" s="94">
        <v>8.7856197334730766</v>
      </c>
      <c r="AE309" s="94">
        <v>3.9535240415464261</v>
      </c>
      <c r="AF309" s="95" t="s">
        <v>94</v>
      </c>
      <c r="AG309" s="97" t="s">
        <v>94</v>
      </c>
      <c r="AH309" s="95">
        <v>16739.13</v>
      </c>
      <c r="AI309" s="95" t="s">
        <v>94</v>
      </c>
      <c r="AJ309" s="95" t="s">
        <v>94</v>
      </c>
      <c r="AK309" s="95" t="s">
        <v>94</v>
      </c>
      <c r="AL309" s="95" t="s">
        <v>94</v>
      </c>
      <c r="AM309" s="95" t="s">
        <v>94</v>
      </c>
      <c r="AN309" s="97" t="s">
        <v>94</v>
      </c>
      <c r="AO309" s="94">
        <v>2563863.36</v>
      </c>
      <c r="AP309" s="94">
        <v>1153737.1000000001</v>
      </c>
      <c r="AQ309" s="94">
        <v>79.661874920615446</v>
      </c>
      <c r="AR309" s="94">
        <v>20.338125079384547</v>
      </c>
      <c r="AS309" s="94">
        <v>73.508469551333363</v>
      </c>
      <c r="AT309" s="95" t="s">
        <v>94</v>
      </c>
      <c r="AU309" s="97" t="s">
        <v>94</v>
      </c>
      <c r="AV309" s="94">
        <f t="shared" si="18"/>
        <v>19.557987067151149</v>
      </c>
      <c r="AW309" s="97" t="s">
        <v>94</v>
      </c>
      <c r="AX309" s="98">
        <v>17.701400000000003</v>
      </c>
      <c r="AZ309" s="70"/>
      <c r="BA309" s="68">
        <f t="shared" si="19"/>
        <v>101362.95432999999</v>
      </c>
      <c r="BB309" s="123">
        <f t="shared" si="16"/>
        <v>0</v>
      </c>
    </row>
    <row r="310" spans="1:54" x14ac:dyDescent="0.3">
      <c r="A310" s="89">
        <v>2012</v>
      </c>
      <c r="B310" s="90" t="s">
        <v>8</v>
      </c>
      <c r="C310" s="91">
        <v>1200.5809999999999</v>
      </c>
      <c r="D310" s="91">
        <v>1502.39048</v>
      </c>
      <c r="E310" s="91">
        <v>350.17561000000001</v>
      </c>
      <c r="F310" s="92" t="s">
        <v>94</v>
      </c>
      <c r="G310" s="92" t="s">
        <v>94</v>
      </c>
      <c r="H310" s="91">
        <v>3053.1470900000004</v>
      </c>
      <c r="I310" s="91">
        <v>131.78172000000001</v>
      </c>
      <c r="J310" s="91">
        <v>3184.9288100000003</v>
      </c>
      <c r="K310" s="93">
        <v>3838.4521838395494</v>
      </c>
      <c r="L310" s="94">
        <v>1509.3844565891093</v>
      </c>
      <c r="M310" s="94">
        <v>1888.822860131429</v>
      </c>
      <c r="N310" s="94">
        <v>165.67751766068108</v>
      </c>
      <c r="O310" s="94">
        <v>4004.129701500231</v>
      </c>
      <c r="P310" s="94">
        <v>47.301164952891568</v>
      </c>
      <c r="Q310" s="94">
        <v>2910.7189399999997</v>
      </c>
      <c r="R310" s="94">
        <v>557.09573</v>
      </c>
      <c r="S310" s="94">
        <v>80.555399999999992</v>
      </c>
      <c r="T310" s="95">
        <v>0</v>
      </c>
      <c r="U310" s="95" t="s">
        <v>94</v>
      </c>
      <c r="V310" s="96">
        <v>3548.3700699999999</v>
      </c>
      <c r="W310" s="94">
        <v>3880.8417857885006</v>
      </c>
      <c r="X310" s="94">
        <v>3225.8560426638769</v>
      </c>
      <c r="Y310" s="94">
        <v>1654.2369695547986</v>
      </c>
      <c r="Z310" s="94">
        <v>46402.880184331792</v>
      </c>
      <c r="AA310" s="94">
        <v>6733.2988800000003</v>
      </c>
      <c r="AB310" s="94">
        <v>3938.1981715359225</v>
      </c>
      <c r="AC310" s="95" t="s">
        <v>94</v>
      </c>
      <c r="AD310" s="94">
        <v>20.305178993079114</v>
      </c>
      <c r="AE310" s="94">
        <v>3.7394800510732655</v>
      </c>
      <c r="AF310" s="95" t="s">
        <v>94</v>
      </c>
      <c r="AG310" s="97" t="s">
        <v>94</v>
      </c>
      <c r="AH310" s="95">
        <v>159.88</v>
      </c>
      <c r="AI310" s="95" t="s">
        <v>94</v>
      </c>
      <c r="AJ310" s="95" t="s">
        <v>94</v>
      </c>
      <c r="AK310" s="95" t="s">
        <v>94</v>
      </c>
      <c r="AL310" s="95" t="s">
        <v>94</v>
      </c>
      <c r="AM310" s="95" t="s">
        <v>94</v>
      </c>
      <c r="AN310" s="97" t="s">
        <v>94</v>
      </c>
      <c r="AO310" s="94">
        <v>180059.76199999999</v>
      </c>
      <c r="AP310" s="94">
        <v>33160.5</v>
      </c>
      <c r="AQ310" s="94">
        <v>95.862333889968482</v>
      </c>
      <c r="AR310" s="94">
        <v>4.137666110031514</v>
      </c>
      <c r="AS310" s="94">
        <v>52.698835047108439</v>
      </c>
      <c r="AT310" s="95" t="s">
        <v>94</v>
      </c>
      <c r="AU310" s="97" t="s">
        <v>94</v>
      </c>
      <c r="AV310" s="94">
        <f t="shared" si="18"/>
        <v>0.10158615657032133</v>
      </c>
      <c r="AW310" s="97" t="s">
        <v>94</v>
      </c>
      <c r="AX310" s="98">
        <v>37.733640000000001</v>
      </c>
      <c r="AZ310" s="70"/>
      <c r="BA310" s="68">
        <f t="shared" si="19"/>
        <v>6733.2988800000003</v>
      </c>
      <c r="BB310" s="123">
        <f t="shared" si="16"/>
        <v>0</v>
      </c>
    </row>
    <row r="311" spans="1:54" x14ac:dyDescent="0.3">
      <c r="A311" s="89">
        <v>2012</v>
      </c>
      <c r="B311" s="90" t="s">
        <v>9</v>
      </c>
      <c r="C311" s="91">
        <v>7097.8704000000007</v>
      </c>
      <c r="D311" s="91">
        <v>2199.0855099999999</v>
      </c>
      <c r="E311" s="92">
        <v>0</v>
      </c>
      <c r="F311" s="92" t="s">
        <v>94</v>
      </c>
      <c r="G311" s="92" t="s">
        <v>94</v>
      </c>
      <c r="H311" s="91">
        <v>9296.9559100000006</v>
      </c>
      <c r="I311" s="91">
        <v>866.90057999999999</v>
      </c>
      <c r="J311" s="91">
        <v>10163.85649</v>
      </c>
      <c r="K311" s="93">
        <v>2731.0957776947407</v>
      </c>
      <c r="L311" s="94">
        <v>2085.0872121716325</v>
      </c>
      <c r="M311" s="94">
        <v>646.00856552310847</v>
      </c>
      <c r="N311" s="94">
        <v>254.66276667747712</v>
      </c>
      <c r="O311" s="94">
        <v>2985.7585443722182</v>
      </c>
      <c r="P311" s="94">
        <v>56.027260478254959</v>
      </c>
      <c r="Q311" s="94">
        <v>6759.3291300000001</v>
      </c>
      <c r="R311" s="94">
        <v>763.79937999999993</v>
      </c>
      <c r="S311" s="94">
        <v>453.92784</v>
      </c>
      <c r="T311" s="95">
        <v>0</v>
      </c>
      <c r="U311" s="95" t="s">
        <v>94</v>
      </c>
      <c r="V311" s="96">
        <v>7977.0563500000007</v>
      </c>
      <c r="W311" s="94">
        <v>3523.3274030075936</v>
      </c>
      <c r="X311" s="94">
        <v>2344.9586122295486</v>
      </c>
      <c r="Y311" s="94">
        <v>1790.1995518637966</v>
      </c>
      <c r="Z311" s="94">
        <v>13262.273643614692</v>
      </c>
      <c r="AA311" s="94">
        <v>18140.912840000001</v>
      </c>
      <c r="AB311" s="94">
        <v>3200.4822781770731</v>
      </c>
      <c r="AC311" s="95" t="s">
        <v>94</v>
      </c>
      <c r="AD311" s="94">
        <v>27.724663683435118</v>
      </c>
      <c r="AE311" s="94">
        <v>3.2062595493873856</v>
      </c>
      <c r="AF311" s="95" t="s">
        <v>94</v>
      </c>
      <c r="AG311" s="97" t="s">
        <v>94</v>
      </c>
      <c r="AH311" s="95">
        <v>746.41</v>
      </c>
      <c r="AI311" s="95" t="s">
        <v>94</v>
      </c>
      <c r="AJ311" s="95" t="s">
        <v>94</v>
      </c>
      <c r="AK311" s="95" t="s">
        <v>94</v>
      </c>
      <c r="AL311" s="95" t="s">
        <v>94</v>
      </c>
      <c r="AM311" s="95" t="s">
        <v>94</v>
      </c>
      <c r="AN311" s="97" t="s">
        <v>94</v>
      </c>
      <c r="AO311" s="94">
        <v>565796.76599999995</v>
      </c>
      <c r="AP311" s="94">
        <v>65432.4</v>
      </c>
      <c r="AQ311" s="94">
        <v>91.470751472603681</v>
      </c>
      <c r="AR311" s="94">
        <v>8.5292485273963177</v>
      </c>
      <c r="AS311" s="94">
        <v>43.972739521745041</v>
      </c>
      <c r="AT311" s="95" t="s">
        <v>94</v>
      </c>
      <c r="AU311" s="97" t="s">
        <v>94</v>
      </c>
      <c r="AV311" s="94">
        <f t="shared" si="18"/>
        <v>7.9881154510697883</v>
      </c>
      <c r="AW311" s="97" t="s">
        <v>94</v>
      </c>
      <c r="AX311" s="98">
        <v>44.448370000000004</v>
      </c>
      <c r="AZ311" s="70"/>
      <c r="BA311" s="68">
        <f t="shared" si="19"/>
        <v>18140.912840000001</v>
      </c>
      <c r="BB311" s="123">
        <f t="shared" si="16"/>
        <v>0</v>
      </c>
    </row>
    <row r="312" spans="1:54" x14ac:dyDescent="0.3">
      <c r="A312" s="89">
        <v>2012</v>
      </c>
      <c r="B312" s="90" t="s">
        <v>10</v>
      </c>
      <c r="C312" s="91">
        <v>3847.4515999999999</v>
      </c>
      <c r="D312" s="91">
        <v>2901.0875699999997</v>
      </c>
      <c r="E312" s="91">
        <v>74.889279999999999</v>
      </c>
      <c r="F312" s="92" t="s">
        <v>94</v>
      </c>
      <c r="G312" s="92" t="s">
        <v>94</v>
      </c>
      <c r="H312" s="91">
        <v>6823.4284500000003</v>
      </c>
      <c r="I312" s="91">
        <v>253.058370682396</v>
      </c>
      <c r="J312" s="91">
        <v>7076.4868206823967</v>
      </c>
      <c r="K312" s="93">
        <v>2525.226045906415</v>
      </c>
      <c r="L312" s="94">
        <v>1423.8714543396891</v>
      </c>
      <c r="M312" s="94">
        <v>1073.6394390153457</v>
      </c>
      <c r="N312" s="94">
        <v>93.65227344893205</v>
      </c>
      <c r="O312" s="94">
        <v>2618.8783193553477</v>
      </c>
      <c r="P312" s="94">
        <v>64.497391166968882</v>
      </c>
      <c r="Q312" s="94">
        <v>3009.9274499999997</v>
      </c>
      <c r="R312" s="94">
        <v>885.32690000000002</v>
      </c>
      <c r="S312" s="95">
        <v>0</v>
      </c>
      <c r="T312" s="95">
        <v>0</v>
      </c>
      <c r="U312" s="95" t="s">
        <v>94</v>
      </c>
      <c r="V312" s="100">
        <v>3895.2543499999997</v>
      </c>
      <c r="W312" s="94">
        <v>4884.9378794358163</v>
      </c>
      <c r="X312" s="94">
        <v>3923.1352601909475</v>
      </c>
      <c r="Y312" s="94">
        <v>1693.9905630773706</v>
      </c>
      <c r="Z312" s="94">
        <v>0</v>
      </c>
      <c r="AA312" s="94">
        <v>10971.741170682397</v>
      </c>
      <c r="AB312" s="94">
        <v>3135.2248104325545</v>
      </c>
      <c r="AC312" s="95" t="s">
        <v>94</v>
      </c>
      <c r="AD312" s="94">
        <v>20.427591622260117</v>
      </c>
      <c r="AE312" s="94">
        <v>5.1664194771161593</v>
      </c>
      <c r="AF312" s="95" t="s">
        <v>94</v>
      </c>
      <c r="AG312" s="97" t="s">
        <v>94</v>
      </c>
      <c r="AH312" s="95">
        <v>76.03</v>
      </c>
      <c r="AI312" s="95" t="s">
        <v>94</v>
      </c>
      <c r="AJ312" s="95" t="s">
        <v>94</v>
      </c>
      <c r="AK312" s="95" t="s">
        <v>94</v>
      </c>
      <c r="AL312" s="95" t="s">
        <v>94</v>
      </c>
      <c r="AM312" s="95" t="s">
        <v>94</v>
      </c>
      <c r="AN312" s="97" t="s">
        <v>94</v>
      </c>
      <c r="AO312" s="94">
        <v>212366.44099999999</v>
      </c>
      <c r="AP312" s="94">
        <v>53710.400000000001</v>
      </c>
      <c r="AQ312" s="94">
        <v>96.423954751914692</v>
      </c>
      <c r="AR312" s="94">
        <v>3.5760452480853093</v>
      </c>
      <c r="AS312" s="94">
        <v>35.502608833031111</v>
      </c>
      <c r="AT312" s="95" t="s">
        <v>94</v>
      </c>
      <c r="AU312" s="97" t="s">
        <v>94</v>
      </c>
      <c r="AV312" s="94">
        <f t="shared" si="18"/>
        <v>7.1626861621777449</v>
      </c>
      <c r="AW312" s="97" t="s">
        <v>94</v>
      </c>
      <c r="AX312" s="98">
        <v>82.194729999999993</v>
      </c>
      <c r="AZ312" s="70"/>
      <c r="BA312" s="68">
        <f t="shared" si="19"/>
        <v>10971.741170682395</v>
      </c>
      <c r="BB312" s="123">
        <f t="shared" si="16"/>
        <v>0</v>
      </c>
    </row>
    <row r="313" spans="1:54" x14ac:dyDescent="0.3">
      <c r="A313" s="89">
        <v>2012</v>
      </c>
      <c r="B313" s="90" t="s">
        <v>11</v>
      </c>
      <c r="C313" s="91">
        <v>2739.8836000000001</v>
      </c>
      <c r="D313" s="91">
        <v>2069.8180000000002</v>
      </c>
      <c r="E313" s="91">
        <v>524.36168000000009</v>
      </c>
      <c r="F313" s="92" t="s">
        <v>94</v>
      </c>
      <c r="G313" s="92" t="s">
        <v>94</v>
      </c>
      <c r="H313" s="91">
        <v>5334.0632800000003</v>
      </c>
      <c r="I313" s="91">
        <v>144.66300000000001</v>
      </c>
      <c r="J313" s="91">
        <v>5478.7262800000008</v>
      </c>
      <c r="K313" s="93">
        <v>2884.9288755022467</v>
      </c>
      <c r="L313" s="94">
        <v>1481.866430567552</v>
      </c>
      <c r="M313" s="94">
        <v>1119.4613565278719</v>
      </c>
      <c r="N313" s="94">
        <v>78.241003904397175</v>
      </c>
      <c r="O313" s="94">
        <v>2963.1698794066438</v>
      </c>
      <c r="P313" s="94">
        <v>63.506869905897453</v>
      </c>
      <c r="Q313" s="94">
        <v>2412.5187200000005</v>
      </c>
      <c r="R313" s="94">
        <v>435.30569000000003</v>
      </c>
      <c r="S313" s="94">
        <v>300.43137999999999</v>
      </c>
      <c r="T313" s="95">
        <v>0</v>
      </c>
      <c r="U313" s="95" t="s">
        <v>94</v>
      </c>
      <c r="V313" s="96">
        <v>3148.2557900000006</v>
      </c>
      <c r="W313" s="94">
        <v>3421.8981404994615</v>
      </c>
      <c r="X313" s="94">
        <v>2647.5322118492204</v>
      </c>
      <c r="Y313" s="94">
        <v>1517.8498976606659</v>
      </c>
      <c r="Z313" s="94">
        <v>14847.849164772166</v>
      </c>
      <c r="AA313" s="94">
        <v>8626.9820700000018</v>
      </c>
      <c r="AB313" s="94">
        <v>3115.589090251151</v>
      </c>
      <c r="AC313" s="95" t="s">
        <v>94</v>
      </c>
      <c r="AD313" s="94">
        <v>14.148577709916655</v>
      </c>
      <c r="AE313" s="94">
        <v>3.7246525233483143</v>
      </c>
      <c r="AF313" s="95" t="s">
        <v>94</v>
      </c>
      <c r="AG313" s="97" t="s">
        <v>94</v>
      </c>
      <c r="AH313" s="95">
        <v>135.69999999999999</v>
      </c>
      <c r="AI313" s="95" t="s">
        <v>94</v>
      </c>
      <c r="AJ313" s="95" t="s">
        <v>94</v>
      </c>
      <c r="AK313" s="95" t="s">
        <v>94</v>
      </c>
      <c r="AL313" s="95" t="s">
        <v>94</v>
      </c>
      <c r="AM313" s="95" t="s">
        <v>94</v>
      </c>
      <c r="AN313" s="97" t="s">
        <v>94</v>
      </c>
      <c r="AO313" s="94">
        <v>231618.44</v>
      </c>
      <c r="AP313" s="94">
        <v>60974.2</v>
      </c>
      <c r="AQ313" s="94">
        <v>97.359550512167587</v>
      </c>
      <c r="AR313" s="94">
        <v>2.6404494878324165</v>
      </c>
      <c r="AS313" s="94">
        <v>36.49313009410254</v>
      </c>
      <c r="AT313" s="95" t="s">
        <v>94</v>
      </c>
      <c r="AU313" s="97" t="s">
        <v>94</v>
      </c>
      <c r="AV313" s="94">
        <f t="shared" si="18"/>
        <v>8.32279805922267</v>
      </c>
      <c r="AW313" s="97" t="s">
        <v>94</v>
      </c>
      <c r="AX313" s="98">
        <v>247.964</v>
      </c>
      <c r="AZ313" s="70"/>
      <c r="BA313" s="68">
        <f t="shared" si="19"/>
        <v>8626.9820700000018</v>
      </c>
      <c r="BB313" s="123">
        <f t="shared" si="16"/>
        <v>0</v>
      </c>
    </row>
    <row r="314" spans="1:54" x14ac:dyDescent="0.3">
      <c r="A314" s="89">
        <v>2012</v>
      </c>
      <c r="B314" s="90" t="s">
        <v>12</v>
      </c>
      <c r="C314" s="91">
        <v>4912.5656100000006</v>
      </c>
      <c r="D314" s="91">
        <v>3536.4753700000001</v>
      </c>
      <c r="E314" s="92">
        <v>0</v>
      </c>
      <c r="F314" s="92" t="s">
        <v>94</v>
      </c>
      <c r="G314" s="92" t="s">
        <v>94</v>
      </c>
      <c r="H314" s="91">
        <v>8449.0409800000016</v>
      </c>
      <c r="I314" s="91">
        <v>1820.226166666627</v>
      </c>
      <c r="J314" s="91">
        <v>10269.267146666629</v>
      </c>
      <c r="K314" s="93">
        <v>2242.2811603649202</v>
      </c>
      <c r="L314" s="94">
        <v>1303.7400744574923</v>
      </c>
      <c r="M314" s="94">
        <v>938.54108590742817</v>
      </c>
      <c r="N314" s="94">
        <v>483.06770653090081</v>
      </c>
      <c r="O314" s="94">
        <v>2725.3488668958212</v>
      </c>
      <c r="P314" s="94">
        <v>37.980793511896884</v>
      </c>
      <c r="Q314" s="94">
        <v>15702.087720000001</v>
      </c>
      <c r="R314" s="94">
        <v>927.04106000000002</v>
      </c>
      <c r="S314" s="94">
        <v>139.65725</v>
      </c>
      <c r="T314" s="95">
        <v>0</v>
      </c>
      <c r="U314" s="95" t="s">
        <v>94</v>
      </c>
      <c r="V314" s="96">
        <v>16768.786030000003</v>
      </c>
      <c r="W314" s="94">
        <v>4326.2050346534252</v>
      </c>
      <c r="X314" s="94">
        <v>3346.2279641826462</v>
      </c>
      <c r="Y314" s="94">
        <v>2308.2139895973132</v>
      </c>
      <c r="Z314" s="94">
        <v>26862.32929409502</v>
      </c>
      <c r="AA314" s="94">
        <v>27038.053176666632</v>
      </c>
      <c r="AB314" s="94">
        <v>3537.0899449234698</v>
      </c>
      <c r="AC314" s="95" t="s">
        <v>94</v>
      </c>
      <c r="AD314" s="94">
        <v>32.65157772174436</v>
      </c>
      <c r="AE314" s="94">
        <v>2.7864338221971945</v>
      </c>
      <c r="AF314" s="95" t="s">
        <v>94</v>
      </c>
      <c r="AG314" s="97" t="s">
        <v>94</v>
      </c>
      <c r="AH314" s="95">
        <v>2949.03</v>
      </c>
      <c r="AI314" s="95" t="s">
        <v>94</v>
      </c>
      <c r="AJ314" s="95" t="s">
        <v>94</v>
      </c>
      <c r="AK314" s="95" t="s">
        <v>94</v>
      </c>
      <c r="AL314" s="95" t="s">
        <v>94</v>
      </c>
      <c r="AM314" s="95" t="s">
        <v>94</v>
      </c>
      <c r="AN314" s="97" t="s">
        <v>94</v>
      </c>
      <c r="AO314" s="94">
        <v>970346.14500000002</v>
      </c>
      <c r="AP314" s="94">
        <v>82807.8</v>
      </c>
      <c r="AQ314" s="94">
        <v>82.275013974512618</v>
      </c>
      <c r="AR314" s="94">
        <v>17.724986025487386</v>
      </c>
      <c r="AS314" s="94">
        <v>62.019206488103116</v>
      </c>
      <c r="AT314" s="95" t="s">
        <v>94</v>
      </c>
      <c r="AU314" s="97" t="s">
        <v>94</v>
      </c>
      <c r="AV314" s="94">
        <f t="shared" si="18"/>
        <v>1.4715837261032982</v>
      </c>
      <c r="AW314" s="97" t="s">
        <v>94</v>
      </c>
      <c r="AX314" s="98">
        <v>18.96641</v>
      </c>
      <c r="AZ314" s="70"/>
      <c r="BA314" s="68">
        <f t="shared" si="19"/>
        <v>27038.053176666632</v>
      </c>
      <c r="BB314" s="123">
        <f t="shared" si="16"/>
        <v>0</v>
      </c>
    </row>
    <row r="315" spans="1:54" x14ac:dyDescent="0.3">
      <c r="A315" s="89">
        <v>2012</v>
      </c>
      <c r="B315" s="90" t="s">
        <v>13</v>
      </c>
      <c r="C315" s="91">
        <v>16011.131810000001</v>
      </c>
      <c r="D315" s="91">
        <v>7385.0702899999997</v>
      </c>
      <c r="E315" s="91">
        <v>126.03341</v>
      </c>
      <c r="F315" s="92" t="s">
        <v>94</v>
      </c>
      <c r="G315" s="92" t="s">
        <v>94</v>
      </c>
      <c r="H315" s="91">
        <v>23522.235510000002</v>
      </c>
      <c r="I315" s="91">
        <v>4540.0703200000007</v>
      </c>
      <c r="J315" s="91">
        <v>28062.305830000005</v>
      </c>
      <c r="K315" s="93">
        <v>2602.4521919537656</v>
      </c>
      <c r="L315" s="94">
        <v>1771.4389883087761</v>
      </c>
      <c r="M315" s="94">
        <v>817.06912405381036</v>
      </c>
      <c r="N315" s="94">
        <v>502.30412627597377</v>
      </c>
      <c r="O315" s="94">
        <v>3104.7563182297395</v>
      </c>
      <c r="P315" s="94">
        <v>55.224045570001635</v>
      </c>
      <c r="Q315" s="94">
        <v>16539.863099999999</v>
      </c>
      <c r="R315" s="94">
        <v>983.80378000000007</v>
      </c>
      <c r="S315" s="94">
        <v>45.103359999999995</v>
      </c>
      <c r="T315" s="94">
        <v>5184.2989000000007</v>
      </c>
      <c r="U315" s="95" t="s">
        <v>94</v>
      </c>
      <c r="V315" s="96">
        <v>22753.06914</v>
      </c>
      <c r="W315" s="94">
        <v>3219.1683668185437</v>
      </c>
      <c r="X315" s="94">
        <v>3259.4980173850527</v>
      </c>
      <c r="Y315" s="94">
        <v>892.69853800532826</v>
      </c>
      <c r="Z315" s="94">
        <v>2282.6742244040688</v>
      </c>
      <c r="AA315" s="94">
        <v>50815.374970000004</v>
      </c>
      <c r="AB315" s="94">
        <v>3154.9636664983082</v>
      </c>
      <c r="AC315" s="95" t="s">
        <v>94</v>
      </c>
      <c r="AD315" s="94">
        <v>35.995057822589551</v>
      </c>
      <c r="AE315" s="94">
        <v>3.9079442696606024</v>
      </c>
      <c r="AF315" s="95" t="s">
        <v>94</v>
      </c>
      <c r="AG315" s="97" t="s">
        <v>94</v>
      </c>
      <c r="AH315" s="95">
        <v>2553.4699999999998</v>
      </c>
      <c r="AI315" s="95" t="s">
        <v>94</v>
      </c>
      <c r="AJ315" s="95" t="s">
        <v>94</v>
      </c>
      <c r="AK315" s="95" t="s">
        <v>94</v>
      </c>
      <c r="AL315" s="95" t="s">
        <v>94</v>
      </c>
      <c r="AM315" s="95" t="s">
        <v>94</v>
      </c>
      <c r="AN315" s="97" t="s">
        <v>94</v>
      </c>
      <c r="AO315" s="94">
        <v>1300309.612</v>
      </c>
      <c r="AP315" s="94">
        <v>141173.20000000001</v>
      </c>
      <c r="AQ315" s="94">
        <v>83.821463754605503</v>
      </c>
      <c r="AR315" s="94">
        <v>16.178536245394486</v>
      </c>
      <c r="AS315" s="94">
        <v>44.775954429998372</v>
      </c>
      <c r="AT315" s="95" t="s">
        <v>94</v>
      </c>
      <c r="AU315" s="97" t="s">
        <v>94</v>
      </c>
      <c r="AV315" s="94">
        <f t="shared" si="18"/>
        <v>21.42375079103833</v>
      </c>
      <c r="AW315" s="97" t="s">
        <v>94</v>
      </c>
      <c r="AX315" s="98">
        <v>173.0402</v>
      </c>
      <c r="AZ315" s="70"/>
      <c r="BA315" s="68">
        <f t="shared" si="19"/>
        <v>50815.374969999997</v>
      </c>
      <c r="BB315" s="123">
        <f t="shared" si="16"/>
        <v>0</v>
      </c>
    </row>
    <row r="316" spans="1:54" x14ac:dyDescent="0.3">
      <c r="A316" s="89">
        <v>2012</v>
      </c>
      <c r="B316" s="90" t="s">
        <v>14</v>
      </c>
      <c r="C316" s="91">
        <v>3812.0868</v>
      </c>
      <c r="D316" s="91">
        <v>2137.3609999999999</v>
      </c>
      <c r="E316" s="91">
        <v>762.78501000000006</v>
      </c>
      <c r="F316" s="92" t="s">
        <v>94</v>
      </c>
      <c r="G316" s="92" t="s">
        <v>94</v>
      </c>
      <c r="H316" s="91">
        <v>6712.2328099999995</v>
      </c>
      <c r="I316" s="91">
        <v>139.03100000000001</v>
      </c>
      <c r="J316" s="91">
        <v>6851.2638099999995</v>
      </c>
      <c r="K316" s="93">
        <v>2202.2238047149312</v>
      </c>
      <c r="L316" s="94">
        <v>1250.7117280098585</v>
      </c>
      <c r="M316" s="94">
        <v>701.24910841245241</v>
      </c>
      <c r="N316" s="94">
        <v>45.614832867115886</v>
      </c>
      <c r="O316" s="94">
        <v>2247.8386375820473</v>
      </c>
      <c r="P316" s="94">
        <v>55.571091087469149</v>
      </c>
      <c r="Q316" s="94">
        <v>4522.820740000001</v>
      </c>
      <c r="R316" s="94">
        <v>877.12081999999975</v>
      </c>
      <c r="S316" s="94">
        <v>77.621859999999998</v>
      </c>
      <c r="T316" s="95">
        <v>0</v>
      </c>
      <c r="U316" s="95" t="s">
        <v>94</v>
      </c>
      <c r="V316" s="96">
        <v>5477.5634200000013</v>
      </c>
      <c r="W316" s="94">
        <v>3785.9956897862598</v>
      </c>
      <c r="X316" s="94">
        <v>2828.9235528635004</v>
      </c>
      <c r="Y316" s="94">
        <v>2054.8882266672285</v>
      </c>
      <c r="Z316" s="94">
        <v>25333.505221932115</v>
      </c>
      <c r="AA316" s="94">
        <v>12328.827230000001</v>
      </c>
      <c r="AB316" s="94">
        <v>2742.9516856407395</v>
      </c>
      <c r="AC316" s="95" t="s">
        <v>94</v>
      </c>
      <c r="AD316" s="94">
        <v>25.289590753754826</v>
      </c>
      <c r="AE316" s="94">
        <v>3.5398943297592065</v>
      </c>
      <c r="AF316" s="95" t="s">
        <v>94</v>
      </c>
      <c r="AG316" s="97" t="s">
        <v>94</v>
      </c>
      <c r="AH316" s="95">
        <v>277.08</v>
      </c>
      <c r="AI316" s="95" t="s">
        <v>94</v>
      </c>
      <c r="AJ316" s="95" t="s">
        <v>94</v>
      </c>
      <c r="AK316" s="95" t="s">
        <v>94</v>
      </c>
      <c r="AL316" s="95" t="s">
        <v>94</v>
      </c>
      <c r="AM316" s="95" t="s">
        <v>94</v>
      </c>
      <c r="AN316" s="97" t="s">
        <v>94</v>
      </c>
      <c r="AO316" s="94">
        <v>348282.35200000001</v>
      </c>
      <c r="AP316" s="94">
        <v>48750.6</v>
      </c>
      <c r="AQ316" s="94">
        <v>97.970724761801293</v>
      </c>
      <c r="AR316" s="94">
        <v>2.0292752381987174</v>
      </c>
      <c r="AS316" s="94">
        <v>44.428908912530858</v>
      </c>
      <c r="AT316" s="95" t="s">
        <v>94</v>
      </c>
      <c r="AU316" s="97" t="s">
        <v>94</v>
      </c>
      <c r="AV316" s="94">
        <f t="shared" si="18"/>
        <v>4.5834173969993675</v>
      </c>
      <c r="AW316" s="97" t="s">
        <v>94</v>
      </c>
      <c r="AX316" s="98">
        <v>68.48</v>
      </c>
      <c r="AZ316" s="70"/>
      <c r="BA316" s="68">
        <f t="shared" si="19"/>
        <v>12328.827229999999</v>
      </c>
      <c r="BB316" s="123">
        <f t="shared" si="16"/>
        <v>0</v>
      </c>
    </row>
    <row r="317" spans="1:54" x14ac:dyDescent="0.3">
      <c r="A317" s="89">
        <v>2012</v>
      </c>
      <c r="B317" s="90" t="s">
        <v>15</v>
      </c>
      <c r="C317" s="91">
        <v>1902.2075</v>
      </c>
      <c r="D317" s="91">
        <v>1101.1433999999999</v>
      </c>
      <c r="E317" s="92">
        <v>0</v>
      </c>
      <c r="F317" s="92" t="s">
        <v>94</v>
      </c>
      <c r="G317" s="92" t="s">
        <v>94</v>
      </c>
      <c r="H317" s="91">
        <v>3003.3508999999999</v>
      </c>
      <c r="I317" s="91">
        <v>137.88182</v>
      </c>
      <c r="J317" s="91">
        <v>3141.23272</v>
      </c>
      <c r="K317" s="93">
        <v>2730.3810541148664</v>
      </c>
      <c r="L317" s="94">
        <v>1729.3188481556399</v>
      </c>
      <c r="M317" s="94">
        <v>1001.0622059592263</v>
      </c>
      <c r="N317" s="94">
        <v>125.34995795358986</v>
      </c>
      <c r="O317" s="94">
        <v>2855.731012068456</v>
      </c>
      <c r="P317" s="94">
        <v>46.217288249663177</v>
      </c>
      <c r="Q317" s="94">
        <v>2997.9231800000002</v>
      </c>
      <c r="R317" s="94">
        <v>591.12992999999994</v>
      </c>
      <c r="S317" s="94">
        <v>66.37585</v>
      </c>
      <c r="T317" s="95">
        <v>0</v>
      </c>
      <c r="U317" s="95" t="s">
        <v>94</v>
      </c>
      <c r="V317" s="96">
        <v>3655.4289600000002</v>
      </c>
      <c r="W317" s="94">
        <v>4868.472065175265</v>
      </c>
      <c r="X317" s="94">
        <v>4017.4520821468054</v>
      </c>
      <c r="Y317" s="94">
        <v>2735.0159160520789</v>
      </c>
      <c r="Z317" s="94">
        <v>41329.919053549194</v>
      </c>
      <c r="AA317" s="94">
        <v>6796.6616800000002</v>
      </c>
      <c r="AB317" s="94">
        <v>3672.2593542726113</v>
      </c>
      <c r="AC317" s="95" t="s">
        <v>94</v>
      </c>
      <c r="AD317" s="94">
        <v>28.604154184781006</v>
      </c>
      <c r="AE317" s="94">
        <v>3.9555649164840738</v>
      </c>
      <c r="AF317" s="95" t="s">
        <v>94</v>
      </c>
      <c r="AG317" s="97" t="s">
        <v>94</v>
      </c>
      <c r="AH317" s="95">
        <v>292.13</v>
      </c>
      <c r="AI317" s="95" t="s">
        <v>94</v>
      </c>
      <c r="AJ317" s="95" t="s">
        <v>94</v>
      </c>
      <c r="AK317" s="95" t="s">
        <v>94</v>
      </c>
      <c r="AL317" s="95" t="s">
        <v>94</v>
      </c>
      <c r="AM317" s="95" t="s">
        <v>94</v>
      </c>
      <c r="AN317" s="97" t="s">
        <v>94</v>
      </c>
      <c r="AO317" s="94">
        <v>171825.31</v>
      </c>
      <c r="AP317" s="94">
        <v>23761.1</v>
      </c>
      <c r="AQ317" s="94">
        <v>95.610582459487432</v>
      </c>
      <c r="AR317" s="94">
        <v>4.3894175405125671</v>
      </c>
      <c r="AS317" s="94">
        <v>53.782711750336823</v>
      </c>
      <c r="AT317" s="95" t="s">
        <v>94</v>
      </c>
      <c r="AU317" s="97" t="s">
        <v>94</v>
      </c>
      <c r="AV317" s="94">
        <f t="shared" si="18"/>
        <v>9.8565493134090012</v>
      </c>
      <c r="AW317" s="97" t="s">
        <v>94</v>
      </c>
      <c r="AX317" s="98">
        <v>26.629279999999998</v>
      </c>
      <c r="AZ317" s="70"/>
      <c r="BA317" s="68">
        <f t="shared" si="19"/>
        <v>6796.6616800000002</v>
      </c>
      <c r="BB317" s="123">
        <f t="shared" si="16"/>
        <v>0</v>
      </c>
    </row>
    <row r="318" spans="1:54" x14ac:dyDescent="0.3">
      <c r="A318" s="89">
        <v>2012</v>
      </c>
      <c r="B318" s="90" t="s">
        <v>16</v>
      </c>
      <c r="C318" s="91">
        <v>921.19290000000001</v>
      </c>
      <c r="D318" s="91">
        <v>1133.8541299999999</v>
      </c>
      <c r="E318" s="91">
        <v>155.16598999999999</v>
      </c>
      <c r="F318" s="92" t="s">
        <v>94</v>
      </c>
      <c r="G318" s="92" t="s">
        <v>94</v>
      </c>
      <c r="H318" s="91">
        <v>2210.2130199999997</v>
      </c>
      <c r="I318" s="91">
        <v>227.28203999999999</v>
      </c>
      <c r="J318" s="91">
        <v>2437.4950599999997</v>
      </c>
      <c r="K318" s="93">
        <v>3577.1547366836653</v>
      </c>
      <c r="L318" s="94">
        <v>1490.9194343784848</v>
      </c>
      <c r="M318" s="94">
        <v>1835.1044153372316</v>
      </c>
      <c r="N318" s="94">
        <v>367.84826557085728</v>
      </c>
      <c r="O318" s="94">
        <v>3945.0030022545225</v>
      </c>
      <c r="P318" s="94">
        <v>53.412778781332584</v>
      </c>
      <c r="Q318" s="94">
        <v>1786.89122</v>
      </c>
      <c r="R318" s="94">
        <v>339.11915000000005</v>
      </c>
      <c r="S318" s="95">
        <v>0</v>
      </c>
      <c r="T318" s="95">
        <v>0</v>
      </c>
      <c r="U318" s="95" t="s">
        <v>94</v>
      </c>
      <c r="V318" s="96">
        <v>2126.01037</v>
      </c>
      <c r="W318" s="94">
        <v>3954.7868685346712</v>
      </c>
      <c r="X318" s="94">
        <v>3540.0458034927142</v>
      </c>
      <c r="Y318" s="94">
        <v>1886.2168220348412</v>
      </c>
      <c r="Z318" s="94">
        <v>0</v>
      </c>
      <c r="AA318" s="94">
        <v>4563.5054299999993</v>
      </c>
      <c r="AB318" s="94">
        <v>3949.5550037734279</v>
      </c>
      <c r="AC318" s="95" t="s">
        <v>94</v>
      </c>
      <c r="AD318" s="94">
        <v>21.14133630134765</v>
      </c>
      <c r="AE318" s="94">
        <v>4.6080849190429554</v>
      </c>
      <c r="AF318" s="95" t="s">
        <v>94</v>
      </c>
      <c r="AG318" s="97" t="s">
        <v>94</v>
      </c>
      <c r="AH318" s="95">
        <v>61.29</v>
      </c>
      <c r="AI318" s="95" t="s">
        <v>94</v>
      </c>
      <c r="AJ318" s="95" t="s">
        <v>94</v>
      </c>
      <c r="AK318" s="95" t="s">
        <v>94</v>
      </c>
      <c r="AL318" s="95" t="s">
        <v>94</v>
      </c>
      <c r="AM318" s="95" t="s">
        <v>94</v>
      </c>
      <c r="AN318" s="97" t="s">
        <v>94</v>
      </c>
      <c r="AO318" s="94">
        <v>99032.581000000006</v>
      </c>
      <c r="AP318" s="94">
        <v>21585.7</v>
      </c>
      <c r="AQ318" s="94">
        <v>90.675589717913113</v>
      </c>
      <c r="AR318" s="94">
        <v>9.324410282086891</v>
      </c>
      <c r="AS318" s="94">
        <v>46.58722121866743</v>
      </c>
      <c r="AT318" s="95" t="s">
        <v>94</v>
      </c>
      <c r="AU318" s="97" t="s">
        <v>94</v>
      </c>
      <c r="AV318" s="94">
        <f t="shared" si="18"/>
        <v>8.4890753253659348</v>
      </c>
      <c r="AW318" s="97" t="s">
        <v>94</v>
      </c>
      <c r="AX318" s="98">
        <v>24.165459999999999</v>
      </c>
      <c r="AZ318" s="70"/>
      <c r="BA318" s="68">
        <f t="shared" si="19"/>
        <v>4563.5054300000002</v>
      </c>
      <c r="BB318" s="123">
        <f t="shared" si="16"/>
        <v>0</v>
      </c>
    </row>
    <row r="319" spans="1:54" x14ac:dyDescent="0.3">
      <c r="A319" s="89">
        <v>2012</v>
      </c>
      <c r="B319" s="90" t="s">
        <v>17</v>
      </c>
      <c r="C319" s="91">
        <v>2039.01521</v>
      </c>
      <c r="D319" s="91">
        <v>1972.2815000000001</v>
      </c>
      <c r="E319" s="92">
        <v>0</v>
      </c>
      <c r="F319" s="92" t="s">
        <v>94</v>
      </c>
      <c r="G319" s="92" t="s">
        <v>94</v>
      </c>
      <c r="H319" s="91">
        <v>4011.2967100000001</v>
      </c>
      <c r="I319" s="91">
        <v>247.39605</v>
      </c>
      <c r="J319" s="91">
        <v>4258.6927599999999</v>
      </c>
      <c r="K319" s="93">
        <v>2636.2030902610968</v>
      </c>
      <c r="L319" s="94">
        <v>1340.0300666592623</v>
      </c>
      <c r="M319" s="94">
        <v>1296.1730236018348</v>
      </c>
      <c r="N319" s="94">
        <v>162.58738225534773</v>
      </c>
      <c r="O319" s="94">
        <v>2798.7904725164444</v>
      </c>
      <c r="P319" s="94">
        <v>21.091652102265201</v>
      </c>
      <c r="Q319" s="94">
        <v>13362.962850000002</v>
      </c>
      <c r="R319" s="94">
        <v>763.65582999999992</v>
      </c>
      <c r="S319" s="94">
        <v>359.61551000000003</v>
      </c>
      <c r="T319" s="94">
        <v>1446.43947</v>
      </c>
      <c r="U319" s="95" t="s">
        <v>94</v>
      </c>
      <c r="V319" s="96">
        <v>15932.67366</v>
      </c>
      <c r="W319" s="94">
        <v>4759.9649440954827</v>
      </c>
      <c r="X319" s="94">
        <v>3454.1079908682882</v>
      </c>
      <c r="Y319" s="94">
        <v>3061.603776610672</v>
      </c>
      <c r="Z319" s="94">
        <v>14116.962785585303</v>
      </c>
      <c r="AA319" s="94">
        <v>20191.366419999998</v>
      </c>
      <c r="AB319" s="94">
        <v>4147.0555269382221</v>
      </c>
      <c r="AC319" s="95" t="s">
        <v>94</v>
      </c>
      <c r="AD319" s="94">
        <v>27.049894125385659</v>
      </c>
      <c r="AE319" s="94">
        <v>1.8207361672546674</v>
      </c>
      <c r="AF319" s="95" t="s">
        <v>94</v>
      </c>
      <c r="AG319" s="97" t="s">
        <v>94</v>
      </c>
      <c r="AH319" s="95">
        <v>5887.34</v>
      </c>
      <c r="AI319" s="95" t="s">
        <v>94</v>
      </c>
      <c r="AJ319" s="95" t="s">
        <v>94</v>
      </c>
      <c r="AK319" s="95" t="s">
        <v>94</v>
      </c>
      <c r="AL319" s="95" t="s">
        <v>94</v>
      </c>
      <c r="AM319" s="95" t="s">
        <v>94</v>
      </c>
      <c r="AN319" s="97" t="s">
        <v>94</v>
      </c>
      <c r="AO319" s="94">
        <v>1108967.1740000001</v>
      </c>
      <c r="AP319" s="94">
        <v>74644.899999999994</v>
      </c>
      <c r="AQ319" s="94">
        <v>94.190798351933708</v>
      </c>
      <c r="AR319" s="94">
        <v>5.8092016480662956</v>
      </c>
      <c r="AS319" s="94">
        <v>78.908347897734814</v>
      </c>
      <c r="AT319" s="95" t="s">
        <v>94</v>
      </c>
      <c r="AU319" s="97" t="s">
        <v>94</v>
      </c>
      <c r="AV319" s="94">
        <f t="shared" si="18"/>
        <v>11.308729292163511</v>
      </c>
      <c r="AW319" s="97" t="s">
        <v>94</v>
      </c>
      <c r="AX319" s="98">
        <v>49.908110000000001</v>
      </c>
      <c r="AZ319" s="70"/>
      <c r="BA319" s="68">
        <f t="shared" si="19"/>
        <v>20191.366420000002</v>
      </c>
      <c r="BB319" s="123">
        <f t="shared" si="16"/>
        <v>0</v>
      </c>
    </row>
    <row r="320" spans="1:54" x14ac:dyDescent="0.3">
      <c r="A320" s="89">
        <v>2012</v>
      </c>
      <c r="B320" s="90" t="s">
        <v>18</v>
      </c>
      <c r="C320" s="91">
        <v>4921.1641</v>
      </c>
      <c r="D320" s="91">
        <v>2695.0915499999996</v>
      </c>
      <c r="E320" s="91">
        <v>1207.9641799999999</v>
      </c>
      <c r="F320" s="92" t="s">
        <v>94</v>
      </c>
      <c r="G320" s="92" t="s">
        <v>94</v>
      </c>
      <c r="H320" s="91">
        <v>8824.2198299999982</v>
      </c>
      <c r="I320" s="91">
        <v>547.8428100000001</v>
      </c>
      <c r="J320" s="91">
        <v>9372.0626399999983</v>
      </c>
      <c r="K320" s="93">
        <v>3052.10017930296</v>
      </c>
      <c r="L320" s="94">
        <v>1702.1205411186236</v>
      </c>
      <c r="M320" s="94">
        <v>932.17185898154253</v>
      </c>
      <c r="N320" s="94">
        <v>189.48656888014511</v>
      </c>
      <c r="O320" s="94">
        <v>3241.5867481831051</v>
      </c>
      <c r="P320" s="94">
        <v>75.665571499073366</v>
      </c>
      <c r="Q320" s="94">
        <v>1975.6640199999997</v>
      </c>
      <c r="R320" s="94">
        <v>723.9636999999999</v>
      </c>
      <c r="S320" s="94">
        <v>314.47477999999995</v>
      </c>
      <c r="T320" s="95">
        <v>0</v>
      </c>
      <c r="U320" s="95" t="s">
        <v>94</v>
      </c>
      <c r="V320" s="96">
        <v>3014.1024999999995</v>
      </c>
      <c r="W320" s="94">
        <v>2899.1874086820685</v>
      </c>
      <c r="X320" s="94">
        <v>2400.6542409252352</v>
      </c>
      <c r="Y320" s="94">
        <v>1822.5715659544685</v>
      </c>
      <c r="Z320" s="94">
        <v>11091.411138151165</v>
      </c>
      <c r="AA320" s="94">
        <v>12386.165139999997</v>
      </c>
      <c r="AB320" s="94">
        <v>3151.0280747108823</v>
      </c>
      <c r="AC320" s="95" t="s">
        <v>94</v>
      </c>
      <c r="AD320" s="94">
        <v>20.855219527472084</v>
      </c>
      <c r="AE320" s="94">
        <v>4.9776879258903595</v>
      </c>
      <c r="AF320" s="95" t="s">
        <v>94</v>
      </c>
      <c r="AG320" s="97" t="s">
        <v>94</v>
      </c>
      <c r="AH320" s="95">
        <v>62.53</v>
      </c>
      <c r="AI320" s="95" t="s">
        <v>94</v>
      </c>
      <c r="AJ320" s="95" t="s">
        <v>94</v>
      </c>
      <c r="AK320" s="95" t="s">
        <v>94</v>
      </c>
      <c r="AL320" s="95" t="s">
        <v>94</v>
      </c>
      <c r="AM320" s="95" t="s">
        <v>94</v>
      </c>
      <c r="AN320" s="97" t="s">
        <v>94</v>
      </c>
      <c r="AO320" s="94">
        <v>248833.70199999999</v>
      </c>
      <c r="AP320" s="94">
        <v>59391.199999999997</v>
      </c>
      <c r="AQ320" s="94">
        <v>94.15451186100907</v>
      </c>
      <c r="AR320" s="94">
        <v>5.8454881389909303</v>
      </c>
      <c r="AS320" s="94">
        <v>24.334428500926641</v>
      </c>
      <c r="AT320" s="95" t="s">
        <v>94</v>
      </c>
      <c r="AU320" s="97" t="s">
        <v>94</v>
      </c>
      <c r="AV320" s="94">
        <f t="shared" si="18"/>
        <v>7.6309200539749877</v>
      </c>
      <c r="AW320" s="97" t="s">
        <v>94</v>
      </c>
      <c r="AX320" s="98">
        <v>36.397669999999998</v>
      </c>
      <c r="AZ320" s="70"/>
      <c r="BA320" s="68">
        <f t="shared" si="19"/>
        <v>12386.165140000001</v>
      </c>
      <c r="BB320" s="123">
        <f t="shared" si="16"/>
        <v>0</v>
      </c>
    </row>
    <row r="321" spans="1:54" x14ac:dyDescent="0.3">
      <c r="A321" s="89">
        <v>2012</v>
      </c>
      <c r="B321" s="90" t="s">
        <v>19</v>
      </c>
      <c r="C321" s="91">
        <v>5720.2410999999993</v>
      </c>
      <c r="D321" s="91">
        <v>2053.3265500000002</v>
      </c>
      <c r="E321" s="91">
        <v>800.3519399999999</v>
      </c>
      <c r="F321" s="92" t="s">
        <v>94</v>
      </c>
      <c r="G321" s="92" t="s">
        <v>94</v>
      </c>
      <c r="H321" s="91">
        <v>8573.9195899999995</v>
      </c>
      <c r="I321" s="91">
        <v>229.54848999999999</v>
      </c>
      <c r="J321" s="91">
        <v>8803.4680799999987</v>
      </c>
      <c r="K321" s="93">
        <v>2008.362302681355</v>
      </c>
      <c r="L321" s="94">
        <v>1339.9141975727962</v>
      </c>
      <c r="M321" s="94">
        <v>480.97297797433191</v>
      </c>
      <c r="N321" s="94">
        <v>53.769635825734163</v>
      </c>
      <c r="O321" s="94">
        <v>2062.1319385070892</v>
      </c>
      <c r="P321" s="94">
        <v>55.057661910456488</v>
      </c>
      <c r="Q321" s="94">
        <v>6274.3531799999992</v>
      </c>
      <c r="R321" s="94">
        <v>707.84449000000006</v>
      </c>
      <c r="S321" s="94">
        <v>203.87643999999997</v>
      </c>
      <c r="T321" s="95">
        <v>0</v>
      </c>
      <c r="U321" s="95" t="s">
        <v>94</v>
      </c>
      <c r="V321" s="96">
        <v>7186.0741099999996</v>
      </c>
      <c r="W321" s="94">
        <v>4146.4873855414526</v>
      </c>
      <c r="X321" s="94">
        <v>3278.2512136004757</v>
      </c>
      <c r="Y321" s="94">
        <v>2007.5398263720494</v>
      </c>
      <c r="Z321" s="94">
        <v>13172.014472154024</v>
      </c>
      <c r="AA321" s="94">
        <v>15989.542189999998</v>
      </c>
      <c r="AB321" s="94">
        <v>2663.9642272174974</v>
      </c>
      <c r="AC321" s="95" t="s">
        <v>94</v>
      </c>
      <c r="AD321" s="94">
        <v>24.620355550286092</v>
      </c>
      <c r="AE321" s="94">
        <v>3.1042312868168316</v>
      </c>
      <c r="AF321" s="95" t="s">
        <v>94</v>
      </c>
      <c r="AG321" s="97" t="s">
        <v>94</v>
      </c>
      <c r="AH321" s="95">
        <v>738.82</v>
      </c>
      <c r="AI321" s="95" t="s">
        <v>94</v>
      </c>
      <c r="AJ321" s="95" t="s">
        <v>94</v>
      </c>
      <c r="AK321" s="95" t="s">
        <v>94</v>
      </c>
      <c r="AL321" s="95" t="s">
        <v>94</v>
      </c>
      <c r="AM321" s="95" t="s">
        <v>94</v>
      </c>
      <c r="AN321" s="97" t="s">
        <v>94</v>
      </c>
      <c r="AO321" s="94">
        <v>515088.62300000002</v>
      </c>
      <c r="AP321" s="94">
        <v>64944.4</v>
      </c>
      <c r="AQ321" s="94">
        <v>97.392522038882674</v>
      </c>
      <c r="AR321" s="94">
        <v>2.607477961117342</v>
      </c>
      <c r="AS321" s="94">
        <v>44.942338089543519</v>
      </c>
      <c r="AT321" s="95" t="s">
        <v>94</v>
      </c>
      <c r="AU321" s="97" t="s">
        <v>94</v>
      </c>
      <c r="AV321" s="94">
        <f t="shared" si="18"/>
        <v>3.9225179315056202</v>
      </c>
      <c r="AW321" s="97" t="s">
        <v>94</v>
      </c>
      <c r="AX321" s="98">
        <v>16.842509999999997</v>
      </c>
      <c r="AZ321" s="70"/>
      <c r="BA321" s="68">
        <f t="shared" si="19"/>
        <v>15989.542189999998</v>
      </c>
      <c r="BB321" s="123">
        <f t="shared" si="16"/>
        <v>0</v>
      </c>
    </row>
    <row r="322" spans="1:54" x14ac:dyDescent="0.3">
      <c r="A322" s="89">
        <v>2012</v>
      </c>
      <c r="B322" s="90" t="s">
        <v>20</v>
      </c>
      <c r="C322" s="91">
        <v>1486.9918</v>
      </c>
      <c r="D322" s="91">
        <v>1310.7416899999998</v>
      </c>
      <c r="E322" s="92">
        <v>0</v>
      </c>
      <c r="F322" s="92" t="s">
        <v>94</v>
      </c>
      <c r="G322" s="92" t="s">
        <v>94</v>
      </c>
      <c r="H322" s="91">
        <v>2797.7334899999996</v>
      </c>
      <c r="I322" s="91">
        <v>229.17275000000001</v>
      </c>
      <c r="J322" s="91">
        <v>3026.9062399999998</v>
      </c>
      <c r="K322" s="93">
        <v>3020.3091307741388</v>
      </c>
      <c r="L322" s="94">
        <v>1605.2904706538977</v>
      </c>
      <c r="M322" s="94">
        <v>1415.0186601202408</v>
      </c>
      <c r="N322" s="94">
        <v>247.40474810187118</v>
      </c>
      <c r="O322" s="94">
        <v>3267.7138788760099</v>
      </c>
      <c r="P322" s="94">
        <v>49.94128351599295</v>
      </c>
      <c r="Q322" s="94">
        <v>2640.1493500000001</v>
      </c>
      <c r="R322" s="94">
        <v>289.38238999999999</v>
      </c>
      <c r="S322" s="94">
        <v>104.49203</v>
      </c>
      <c r="T322" s="95">
        <v>0</v>
      </c>
      <c r="U322" s="95" t="s">
        <v>94</v>
      </c>
      <c r="V322" s="96">
        <v>3034.0237700000002</v>
      </c>
      <c r="W322" s="94">
        <v>3075.5560792947972</v>
      </c>
      <c r="X322" s="94">
        <v>1895.7097990445877</v>
      </c>
      <c r="Y322" s="94">
        <v>2191.0459208782891</v>
      </c>
      <c r="Z322" s="94">
        <v>31173.039976133652</v>
      </c>
      <c r="AA322" s="94">
        <v>6060.93001</v>
      </c>
      <c r="AB322" s="94">
        <v>3168.6117232145702</v>
      </c>
      <c r="AC322" s="95" t="s">
        <v>94</v>
      </c>
      <c r="AD322" s="94">
        <v>24.728093944178571</v>
      </c>
      <c r="AE322" s="94">
        <v>1.9444445127070018</v>
      </c>
      <c r="AF322" s="95" t="s">
        <v>94</v>
      </c>
      <c r="AG322" s="97" t="s">
        <v>94</v>
      </c>
      <c r="AH322" s="95">
        <v>818.11</v>
      </c>
      <c r="AI322" s="95" t="s">
        <v>94</v>
      </c>
      <c r="AJ322" s="95" t="s">
        <v>94</v>
      </c>
      <c r="AK322" s="95" t="s">
        <v>94</v>
      </c>
      <c r="AL322" s="95" t="s">
        <v>94</v>
      </c>
      <c r="AM322" s="95" t="s">
        <v>94</v>
      </c>
      <c r="AN322" s="97" t="s">
        <v>94</v>
      </c>
      <c r="AO322" s="94">
        <v>311704.96100000001</v>
      </c>
      <c r="AP322" s="94">
        <v>24510.3</v>
      </c>
      <c r="AQ322" s="94">
        <v>92.428812396911241</v>
      </c>
      <c r="AR322" s="94">
        <v>7.5711876030887568</v>
      </c>
      <c r="AS322" s="94">
        <v>50.05871648400705</v>
      </c>
      <c r="AT322" s="95" t="s">
        <v>94</v>
      </c>
      <c r="AU322" s="97" t="s">
        <v>94</v>
      </c>
      <c r="AV322" s="94">
        <f t="shared" si="18"/>
        <v>9.1523961179274629</v>
      </c>
      <c r="AW322" s="97" t="s">
        <v>94</v>
      </c>
      <c r="AX322" s="98">
        <v>47.422640000000001</v>
      </c>
      <c r="AZ322" s="70"/>
      <c r="BA322" s="68">
        <f t="shared" si="19"/>
        <v>6060.93001</v>
      </c>
      <c r="BB322" s="123">
        <f t="shared" si="16"/>
        <v>0</v>
      </c>
    </row>
    <row r="323" spans="1:54" x14ac:dyDescent="0.3">
      <c r="A323" s="89">
        <v>2012</v>
      </c>
      <c r="B323" s="90" t="s">
        <v>21</v>
      </c>
      <c r="C323" s="91">
        <v>844.35840000000007</v>
      </c>
      <c r="D323" s="91">
        <v>1106.8306499999999</v>
      </c>
      <c r="E323" s="92">
        <v>0</v>
      </c>
      <c r="F323" s="92" t="s">
        <v>94</v>
      </c>
      <c r="G323" s="92" t="s">
        <v>94</v>
      </c>
      <c r="H323" s="91">
        <v>1951.18905</v>
      </c>
      <c r="I323" s="91">
        <v>682.20889999999997</v>
      </c>
      <c r="J323" s="91">
        <v>2633.39795</v>
      </c>
      <c r="K323" s="93">
        <v>3171.0976200382247</v>
      </c>
      <c r="L323" s="94">
        <v>1372.262166343791</v>
      </c>
      <c r="M323" s="94">
        <v>1798.8354536944337</v>
      </c>
      <c r="N323" s="94">
        <v>1108.7347067465837</v>
      </c>
      <c r="O323" s="94">
        <v>4279.8323267848082</v>
      </c>
      <c r="P323" s="94">
        <v>46.078309940483088</v>
      </c>
      <c r="Q323" s="94">
        <v>2782.4379599999997</v>
      </c>
      <c r="R323" s="94">
        <v>299.21300000000002</v>
      </c>
      <c r="S323" s="95">
        <v>0</v>
      </c>
      <c r="T323" s="95">
        <v>0</v>
      </c>
      <c r="U323" s="95" t="s">
        <v>94</v>
      </c>
      <c r="V323" s="96">
        <v>3081.6509599999999</v>
      </c>
      <c r="W323" s="94">
        <v>3736.1904242305204</v>
      </c>
      <c r="X323" s="94">
        <v>3417.7120164889088</v>
      </c>
      <c r="Y323" s="94">
        <v>2082.7567484790688</v>
      </c>
      <c r="Z323" s="94">
        <v>0</v>
      </c>
      <c r="AA323" s="94">
        <v>5715.0489099999995</v>
      </c>
      <c r="AB323" s="94">
        <v>3968.4670390906285</v>
      </c>
      <c r="AC323" s="95" t="s">
        <v>94</v>
      </c>
      <c r="AD323" s="94">
        <v>30.480098292809103</v>
      </c>
      <c r="AE323" s="94">
        <v>2.6761867876042373</v>
      </c>
      <c r="AF323" s="95" t="s">
        <v>94</v>
      </c>
      <c r="AG323" s="97" t="s">
        <v>94</v>
      </c>
      <c r="AH323" s="95">
        <v>275.89</v>
      </c>
      <c r="AI323" s="95" t="s">
        <v>94</v>
      </c>
      <c r="AJ323" s="95" t="s">
        <v>94</v>
      </c>
      <c r="AK323" s="95" t="s">
        <v>94</v>
      </c>
      <c r="AL323" s="95" t="s">
        <v>94</v>
      </c>
      <c r="AM323" s="95" t="s">
        <v>94</v>
      </c>
      <c r="AN323" s="97" t="s">
        <v>94</v>
      </c>
      <c r="AO323" s="94">
        <v>213551.94399999999</v>
      </c>
      <c r="AP323" s="94">
        <v>18750.099999999999</v>
      </c>
      <c r="AQ323" s="94">
        <v>74.093968592935227</v>
      </c>
      <c r="AR323" s="94">
        <v>25.906031407064777</v>
      </c>
      <c r="AS323" s="94">
        <v>53.921690059516926</v>
      </c>
      <c r="AT323" s="95" t="s">
        <v>94</v>
      </c>
      <c r="AU323" s="97" t="s">
        <v>94</v>
      </c>
      <c r="AV323" s="94">
        <f t="shared" si="18"/>
        <v>5.0104718458688913</v>
      </c>
      <c r="AW323" s="97" t="s">
        <v>94</v>
      </c>
      <c r="AX323" s="98">
        <v>44.341059999999999</v>
      </c>
      <c r="AZ323" s="70"/>
      <c r="BA323" s="68">
        <f t="shared" si="19"/>
        <v>5715.0489099999995</v>
      </c>
      <c r="BB323" s="123">
        <f t="shared" si="16"/>
        <v>0</v>
      </c>
    </row>
    <row r="324" spans="1:54" x14ac:dyDescent="0.3">
      <c r="A324" s="89">
        <v>2012</v>
      </c>
      <c r="B324" s="90" t="s">
        <v>22</v>
      </c>
      <c r="C324" s="91">
        <v>2363.3242</v>
      </c>
      <c r="D324" s="91">
        <v>1398.08996</v>
      </c>
      <c r="E324" s="91">
        <v>452.66040999999996</v>
      </c>
      <c r="F324" s="92" t="s">
        <v>94</v>
      </c>
      <c r="G324" s="92" t="s">
        <v>94</v>
      </c>
      <c r="H324" s="91">
        <v>4214.0745700000007</v>
      </c>
      <c r="I324" s="91">
        <v>384.22230999999999</v>
      </c>
      <c r="J324" s="91">
        <v>4598.2968800000008</v>
      </c>
      <c r="K324" s="93">
        <v>2837.6631980989209</v>
      </c>
      <c r="L324" s="94">
        <v>1591.4094532780357</v>
      </c>
      <c r="M324" s="94">
        <v>941.44238817387418</v>
      </c>
      <c r="N324" s="94">
        <v>258.72667672692722</v>
      </c>
      <c r="O324" s="94">
        <v>3096.3898748258475</v>
      </c>
      <c r="P324" s="94">
        <v>52.775980587405805</v>
      </c>
      <c r="Q324" s="94">
        <v>3407.3634999999999</v>
      </c>
      <c r="R324" s="94">
        <v>531.13542000000007</v>
      </c>
      <c r="S324" s="94">
        <v>176.0634</v>
      </c>
      <c r="T324" s="95">
        <v>0</v>
      </c>
      <c r="U324" s="95" t="s">
        <v>94</v>
      </c>
      <c r="V324" s="96">
        <v>4114.56232</v>
      </c>
      <c r="W324" s="94">
        <v>3456.8601145968105</v>
      </c>
      <c r="X324" s="94">
        <v>2549.8434860955936</v>
      </c>
      <c r="Y324" s="94">
        <v>1801.7538705781783</v>
      </c>
      <c r="Z324" s="94">
        <v>30460.795847750862</v>
      </c>
      <c r="AA324" s="94">
        <v>8712.8592000000008</v>
      </c>
      <c r="AB324" s="94">
        <v>3256.7649891919104</v>
      </c>
      <c r="AC324" s="95" t="s">
        <v>94</v>
      </c>
      <c r="AD324" s="94">
        <v>20.053302645660953</v>
      </c>
      <c r="AE324" s="94">
        <v>2.9320868445862249</v>
      </c>
      <c r="AF324" s="95" t="s">
        <v>94</v>
      </c>
      <c r="AG324" s="97" t="s">
        <v>94</v>
      </c>
      <c r="AH324" s="95">
        <v>502.16</v>
      </c>
      <c r="AI324" s="95" t="s">
        <v>94</v>
      </c>
      <c r="AJ324" s="95" t="s">
        <v>94</v>
      </c>
      <c r="AK324" s="95" t="s">
        <v>94</v>
      </c>
      <c r="AL324" s="95" t="s">
        <v>94</v>
      </c>
      <c r="AM324" s="95" t="s">
        <v>94</v>
      </c>
      <c r="AN324" s="97" t="s">
        <v>94</v>
      </c>
      <c r="AO324" s="94">
        <v>297155.56400000001</v>
      </c>
      <c r="AP324" s="94">
        <v>43448.5</v>
      </c>
      <c r="AQ324" s="94">
        <v>91.644247424059316</v>
      </c>
      <c r="AR324" s="94">
        <v>8.355752575940679</v>
      </c>
      <c r="AS324" s="94">
        <v>47.224019412594195</v>
      </c>
      <c r="AT324" s="95" t="s">
        <v>94</v>
      </c>
      <c r="AU324" s="97" t="s">
        <v>94</v>
      </c>
      <c r="AV324" s="94">
        <f t="shared" si="18"/>
        <v>3.6177148409138882</v>
      </c>
      <c r="AW324" s="97" t="s">
        <v>94</v>
      </c>
      <c r="AX324" s="98">
        <v>107.12646000000001</v>
      </c>
      <c r="AZ324" s="70"/>
      <c r="BA324" s="68">
        <f t="shared" si="19"/>
        <v>8712.8592000000026</v>
      </c>
      <c r="BB324" s="123">
        <f t="shared" ref="BB324:BB387" si="20">AA324-BA324</f>
        <v>0</v>
      </c>
    </row>
    <row r="325" spans="1:54" x14ac:dyDescent="0.3">
      <c r="A325" s="89">
        <v>2012</v>
      </c>
      <c r="B325" s="90" t="s">
        <v>23</v>
      </c>
      <c r="C325" s="91">
        <v>1704.2995000000001</v>
      </c>
      <c r="D325" s="91">
        <v>1885.9401599999999</v>
      </c>
      <c r="E325" s="91">
        <v>240.59085999999999</v>
      </c>
      <c r="F325" s="92" t="s">
        <v>94</v>
      </c>
      <c r="G325" s="92" t="s">
        <v>94</v>
      </c>
      <c r="H325" s="91">
        <v>3830.83052</v>
      </c>
      <c r="I325" s="91">
        <v>776.25601000000006</v>
      </c>
      <c r="J325" s="91">
        <v>4607.0865300000005</v>
      </c>
      <c r="K325" s="93">
        <v>2916.8279101994508</v>
      </c>
      <c r="L325" s="94">
        <v>1297.668566381519</v>
      </c>
      <c r="M325" s="94">
        <v>1435.9713558025057</v>
      </c>
      <c r="N325" s="94">
        <v>591.04812484058004</v>
      </c>
      <c r="O325" s="94">
        <v>3507.8760350400312</v>
      </c>
      <c r="P325" s="94">
        <v>42.55297671513167</v>
      </c>
      <c r="Q325" s="94">
        <v>5329.9448400000001</v>
      </c>
      <c r="R325" s="94">
        <v>781.05313999999987</v>
      </c>
      <c r="S325" s="94">
        <v>108.62348000000001</v>
      </c>
      <c r="T325" s="95">
        <v>0</v>
      </c>
      <c r="U325" s="95" t="s">
        <v>94</v>
      </c>
      <c r="V325" s="96">
        <v>6219.6214600000003</v>
      </c>
      <c r="W325" s="94">
        <v>3905.828302651038</v>
      </c>
      <c r="X325" s="94">
        <v>3073.6494630861262</v>
      </c>
      <c r="Y325" s="94">
        <v>2007.6628898096835</v>
      </c>
      <c r="Z325" s="94">
        <v>25063.101061375175</v>
      </c>
      <c r="AA325" s="94">
        <v>10826.707990000001</v>
      </c>
      <c r="AB325" s="94">
        <v>3725.9599036393356</v>
      </c>
      <c r="AC325" s="95" t="s">
        <v>94</v>
      </c>
      <c r="AD325" s="94">
        <v>20.978414514578912</v>
      </c>
      <c r="AE325" s="94">
        <v>3.3294951484146273</v>
      </c>
      <c r="AF325" s="95" t="s">
        <v>94</v>
      </c>
      <c r="AG325" s="97" t="s">
        <v>94</v>
      </c>
      <c r="AH325" s="95">
        <v>392.75</v>
      </c>
      <c r="AI325" s="95" t="s">
        <v>94</v>
      </c>
      <c r="AJ325" s="95" t="s">
        <v>94</v>
      </c>
      <c r="AK325" s="95" t="s">
        <v>94</v>
      </c>
      <c r="AL325" s="95" t="s">
        <v>94</v>
      </c>
      <c r="AM325" s="95" t="s">
        <v>94</v>
      </c>
      <c r="AN325" s="97" t="s">
        <v>94</v>
      </c>
      <c r="AO325" s="94">
        <v>325175.66499999998</v>
      </c>
      <c r="AP325" s="94">
        <v>51608.800000000003</v>
      </c>
      <c r="AQ325" s="94">
        <v>83.150826342304441</v>
      </c>
      <c r="AR325" s="94">
        <v>16.849173657695548</v>
      </c>
      <c r="AS325" s="94">
        <v>57.447023284868322</v>
      </c>
      <c r="AT325" s="95" t="s">
        <v>94</v>
      </c>
      <c r="AU325" s="97" t="s">
        <v>94</v>
      </c>
      <c r="AV325" s="94">
        <f t="shared" si="18"/>
        <v>2.5564553389707534</v>
      </c>
      <c r="AW325" s="97" t="s">
        <v>94</v>
      </c>
      <c r="AX325" s="98">
        <v>99.051000000000002</v>
      </c>
      <c r="AZ325" s="70"/>
      <c r="BA325" s="68">
        <f t="shared" si="19"/>
        <v>10826.707990000001</v>
      </c>
      <c r="BB325" s="123">
        <f t="shared" si="20"/>
        <v>0</v>
      </c>
    </row>
    <row r="326" spans="1:54" x14ac:dyDescent="0.3">
      <c r="A326" s="89">
        <v>2012</v>
      </c>
      <c r="B326" s="90" t="s">
        <v>24</v>
      </c>
      <c r="C326" s="91">
        <v>1280.4646</v>
      </c>
      <c r="D326" s="91">
        <v>1773.47065</v>
      </c>
      <c r="E326" s="92">
        <v>0</v>
      </c>
      <c r="F326" s="92" t="s">
        <v>94</v>
      </c>
      <c r="G326" s="92" t="s">
        <v>94</v>
      </c>
      <c r="H326" s="91">
        <v>3053.93525</v>
      </c>
      <c r="I326" s="91">
        <v>777.25118999999995</v>
      </c>
      <c r="J326" s="91">
        <v>3831.1864399999999</v>
      </c>
      <c r="K326" s="93">
        <v>2716.5336242653684</v>
      </c>
      <c r="L326" s="94">
        <v>1138.9976721286102</v>
      </c>
      <c r="M326" s="94">
        <v>1577.5359521367582</v>
      </c>
      <c r="N326" s="94">
        <v>691.37975081012951</v>
      </c>
      <c r="O326" s="94">
        <v>3407.9133750754982</v>
      </c>
      <c r="P326" s="94">
        <v>25.625145605078139</v>
      </c>
      <c r="Q326" s="94">
        <v>6359.3741500000006</v>
      </c>
      <c r="R326" s="94">
        <v>573.09996000000001</v>
      </c>
      <c r="S326" s="94">
        <v>104.19898999999999</v>
      </c>
      <c r="T326" s="94">
        <v>4083.0269799999996</v>
      </c>
      <c r="U326" s="95" t="s">
        <v>94</v>
      </c>
      <c r="V326" s="96">
        <v>11119.700080000001</v>
      </c>
      <c r="W326" s="94">
        <v>6596.867755930667</v>
      </c>
      <c r="X326" s="94">
        <v>3899.5115626377769</v>
      </c>
      <c r="Y326" s="94">
        <v>2220.9819445897715</v>
      </c>
      <c r="Z326" s="94">
        <v>20666.201904006346</v>
      </c>
      <c r="AA326" s="94">
        <v>14950.88652</v>
      </c>
      <c r="AB326" s="94">
        <v>5320.9675401077511</v>
      </c>
      <c r="AC326" s="95" t="s">
        <v>94</v>
      </c>
      <c r="AD326" s="94">
        <v>26.311190163190101</v>
      </c>
      <c r="AE326" s="94">
        <v>3.0602097449824619</v>
      </c>
      <c r="AF326" s="95" t="s">
        <v>94</v>
      </c>
      <c r="AG326" s="97" t="s">
        <v>94</v>
      </c>
      <c r="AH326" s="95">
        <v>723.04</v>
      </c>
      <c r="AI326" s="95" t="s">
        <v>94</v>
      </c>
      <c r="AJ326" s="95" t="s">
        <v>94</v>
      </c>
      <c r="AK326" s="95" t="s">
        <v>94</v>
      </c>
      <c r="AL326" s="95" t="s">
        <v>94</v>
      </c>
      <c r="AM326" s="95" t="s">
        <v>94</v>
      </c>
      <c r="AN326" s="97" t="s">
        <v>94</v>
      </c>
      <c r="AO326" s="94">
        <v>488557.57500000001</v>
      </c>
      <c r="AP326" s="94">
        <v>56823.3</v>
      </c>
      <c r="AQ326" s="94">
        <v>79.712519811486914</v>
      </c>
      <c r="AR326" s="94">
        <v>20.28748018851309</v>
      </c>
      <c r="AS326" s="94">
        <v>74.374854394921869</v>
      </c>
      <c r="AT326" s="95" t="s">
        <v>94</v>
      </c>
      <c r="AU326" s="97" t="s">
        <v>94</v>
      </c>
      <c r="AV326" s="94">
        <f t="shared" si="18"/>
        <v>45.832017334316433</v>
      </c>
      <c r="AW326" s="97" t="s">
        <v>94</v>
      </c>
      <c r="AX326" s="98">
        <v>104.08566</v>
      </c>
      <c r="AZ326" s="70"/>
      <c r="BA326" s="68">
        <f t="shared" si="19"/>
        <v>14950.88652</v>
      </c>
      <c r="BB326" s="123">
        <f t="shared" si="20"/>
        <v>0</v>
      </c>
    </row>
    <row r="327" spans="1:54" x14ac:dyDescent="0.3">
      <c r="A327" s="89">
        <v>2012</v>
      </c>
      <c r="B327" s="90" t="s">
        <v>25</v>
      </c>
      <c r="C327" s="91">
        <v>3113.0598999999997</v>
      </c>
      <c r="D327" s="91">
        <v>1803.2460700000001</v>
      </c>
      <c r="E327" s="92">
        <v>0</v>
      </c>
      <c r="F327" s="92" t="s">
        <v>94</v>
      </c>
      <c r="G327" s="92" t="s">
        <v>94</v>
      </c>
      <c r="H327" s="91">
        <v>4916.3059699999994</v>
      </c>
      <c r="I327" s="91">
        <v>2308.58484</v>
      </c>
      <c r="J327" s="91">
        <v>7224.890809999999</v>
      </c>
      <c r="K327" s="93">
        <v>3316.0320237530746</v>
      </c>
      <c r="L327" s="94">
        <v>2099.7485476400375</v>
      </c>
      <c r="M327" s="94">
        <v>1216.2834761130378</v>
      </c>
      <c r="N327" s="94">
        <v>1557.1327955796187</v>
      </c>
      <c r="O327" s="94">
        <v>4873.1648193326937</v>
      </c>
      <c r="P327" s="94">
        <v>67.725542101968301</v>
      </c>
      <c r="Q327" s="94">
        <v>1815.5130199999999</v>
      </c>
      <c r="R327" s="94">
        <v>286.75529000000006</v>
      </c>
      <c r="S327" s="94">
        <v>1340.7374900000002</v>
      </c>
      <c r="T327" s="95">
        <v>0</v>
      </c>
      <c r="U327" s="95" t="s">
        <v>94</v>
      </c>
      <c r="V327" s="96">
        <v>3443.0057999999999</v>
      </c>
      <c r="W327" s="94">
        <v>4165.8468887479976</v>
      </c>
      <c r="X327" s="94">
        <v>2173.4029344021296</v>
      </c>
      <c r="Y327" s="94">
        <v>1616.141902249876</v>
      </c>
      <c r="Z327" s="94">
        <v>11605.805683716664</v>
      </c>
      <c r="AA327" s="94">
        <v>10667.89661</v>
      </c>
      <c r="AB327" s="94">
        <v>4619.9950586188124</v>
      </c>
      <c r="AC327" s="95" t="s">
        <v>94</v>
      </c>
      <c r="AD327" s="94">
        <v>8.5666168602097343</v>
      </c>
      <c r="AE327" s="94">
        <v>1.7998708841638271</v>
      </c>
      <c r="AF327" s="95" t="s">
        <v>94</v>
      </c>
      <c r="AG327" s="97" t="s">
        <v>94</v>
      </c>
      <c r="AH327" s="95">
        <v>236.73</v>
      </c>
      <c r="AI327" s="95" t="s">
        <v>94</v>
      </c>
      <c r="AJ327" s="95" t="s">
        <v>94</v>
      </c>
      <c r="AK327" s="95" t="s">
        <v>94</v>
      </c>
      <c r="AL327" s="95" t="s">
        <v>94</v>
      </c>
      <c r="AM327" s="95" t="s">
        <v>94</v>
      </c>
      <c r="AN327" s="97" t="s">
        <v>94</v>
      </c>
      <c r="AO327" s="94">
        <v>592703.43799999997</v>
      </c>
      <c r="AP327" s="94">
        <v>124528.7</v>
      </c>
      <c r="AQ327" s="94">
        <v>68.046785747894234</v>
      </c>
      <c r="AR327" s="94">
        <v>31.95321425210577</v>
      </c>
      <c r="AS327" s="94">
        <v>32.274457898031692</v>
      </c>
      <c r="AT327" s="95" t="s">
        <v>94</v>
      </c>
      <c r="AU327" s="97" t="s">
        <v>94</v>
      </c>
      <c r="AV327" s="94">
        <f t="shared" si="18"/>
        <v>-0.57417497856399047</v>
      </c>
      <c r="AW327" s="97" t="s">
        <v>94</v>
      </c>
      <c r="AX327" s="98">
        <v>52.739220000000003</v>
      </c>
      <c r="AZ327" s="70"/>
      <c r="BA327" s="68">
        <f t="shared" si="19"/>
        <v>10667.89661</v>
      </c>
      <c r="BB327" s="123">
        <f t="shared" si="20"/>
        <v>0</v>
      </c>
    </row>
    <row r="328" spans="1:54" x14ac:dyDescent="0.3">
      <c r="A328" s="89">
        <v>2012</v>
      </c>
      <c r="B328" s="90" t="s">
        <v>26</v>
      </c>
      <c r="C328" s="91">
        <v>2824.7792000000004</v>
      </c>
      <c r="D328" s="91">
        <v>2165.1260000000002</v>
      </c>
      <c r="E328" s="91">
        <v>338.64359999999999</v>
      </c>
      <c r="F328" s="92" t="s">
        <v>94</v>
      </c>
      <c r="G328" s="92" t="s">
        <v>94</v>
      </c>
      <c r="H328" s="91">
        <v>5328.5488000000014</v>
      </c>
      <c r="I328" s="91">
        <v>1167.674</v>
      </c>
      <c r="J328" s="91">
        <v>6496.2228000000014</v>
      </c>
      <c r="K328" s="93">
        <v>3512.0082096600599</v>
      </c>
      <c r="L328" s="94">
        <v>1861.7916647168506</v>
      </c>
      <c r="M328" s="94">
        <v>1427.0189825320631</v>
      </c>
      <c r="N328" s="94">
        <v>769.60553954326178</v>
      </c>
      <c r="O328" s="94">
        <v>4281.6137492033213</v>
      </c>
      <c r="P328" s="94">
        <v>44.84792105534364</v>
      </c>
      <c r="Q328" s="94">
        <v>5806.067070000001</v>
      </c>
      <c r="R328" s="94">
        <v>892.47595000000013</v>
      </c>
      <c r="S328" s="94">
        <v>1290.23738</v>
      </c>
      <c r="T328" s="95">
        <v>0</v>
      </c>
      <c r="U328" s="95" t="s">
        <v>94</v>
      </c>
      <c r="V328" s="96">
        <v>7988.7804000000015</v>
      </c>
      <c r="W328" s="94">
        <v>4199.9769728316214</v>
      </c>
      <c r="X328" s="94">
        <v>2966.6928297405739</v>
      </c>
      <c r="Y328" s="94">
        <v>2222.6880930441062</v>
      </c>
      <c r="Z328" s="94">
        <v>12634.150778962625</v>
      </c>
      <c r="AA328" s="94">
        <v>14485.003200000003</v>
      </c>
      <c r="AB328" s="94">
        <v>4236.2010424240016</v>
      </c>
      <c r="AC328" s="95" t="s">
        <v>94</v>
      </c>
      <c r="AD328" s="94">
        <v>16.140034631147085</v>
      </c>
      <c r="AE328" s="94">
        <v>3.1320636655662342</v>
      </c>
      <c r="AF328" s="95" t="s">
        <v>94</v>
      </c>
      <c r="AG328" s="97" t="s">
        <v>94</v>
      </c>
      <c r="AH328" s="95">
        <v>1009.85</v>
      </c>
      <c r="AI328" s="95" t="s">
        <v>94</v>
      </c>
      <c r="AJ328" s="95" t="s">
        <v>94</v>
      </c>
      <c r="AK328" s="95" t="s">
        <v>94</v>
      </c>
      <c r="AL328" s="95" t="s">
        <v>94</v>
      </c>
      <c r="AM328" s="95" t="s">
        <v>94</v>
      </c>
      <c r="AN328" s="97" t="s">
        <v>94</v>
      </c>
      <c r="AO328" s="94">
        <v>462474.73700000002</v>
      </c>
      <c r="AP328" s="94">
        <v>89745.8</v>
      </c>
      <c r="AQ328" s="94">
        <v>82.025339401844406</v>
      </c>
      <c r="AR328" s="94">
        <v>17.974660598155591</v>
      </c>
      <c r="AS328" s="94">
        <v>55.15207894465636</v>
      </c>
      <c r="AT328" s="95" t="s">
        <v>94</v>
      </c>
      <c r="AU328" s="97" t="s">
        <v>94</v>
      </c>
      <c r="AV328" s="94">
        <f t="shared" si="18"/>
        <v>8.3303622762683318</v>
      </c>
      <c r="AW328" s="97" t="s">
        <v>94</v>
      </c>
      <c r="AX328" s="98">
        <v>35.42</v>
      </c>
      <c r="AZ328" s="70"/>
      <c r="BA328" s="68">
        <f t="shared" si="19"/>
        <v>14485.003200000001</v>
      </c>
      <c r="BB328" s="123">
        <f t="shared" si="20"/>
        <v>0</v>
      </c>
    </row>
    <row r="329" spans="1:54" x14ac:dyDescent="0.3">
      <c r="A329" s="89">
        <v>2012</v>
      </c>
      <c r="B329" s="90" t="s">
        <v>27</v>
      </c>
      <c r="C329" s="91">
        <v>1627.7438999999999</v>
      </c>
      <c r="D329" s="91">
        <v>976.255</v>
      </c>
      <c r="E329" s="92">
        <v>0</v>
      </c>
      <c r="F329" s="92" t="s">
        <v>94</v>
      </c>
      <c r="G329" s="92" t="s">
        <v>94</v>
      </c>
      <c r="H329" s="91">
        <v>2603.9989</v>
      </c>
      <c r="I329" s="91">
        <v>285.98</v>
      </c>
      <c r="J329" s="91">
        <v>2889.9789000000001</v>
      </c>
      <c r="K329" s="93">
        <v>3055.1677409817366</v>
      </c>
      <c r="L329" s="94">
        <v>1909.7668028430435</v>
      </c>
      <c r="M329" s="94">
        <v>1145.4009381386934</v>
      </c>
      <c r="N329" s="94">
        <v>335.52889387394026</v>
      </c>
      <c r="O329" s="94">
        <v>3390.6966348556771</v>
      </c>
      <c r="P329" s="94">
        <v>65.67041048305552</v>
      </c>
      <c r="Q329" s="94">
        <v>1271.70082</v>
      </c>
      <c r="R329" s="94">
        <v>239.05247999999997</v>
      </c>
      <c r="S329" s="95">
        <v>0</v>
      </c>
      <c r="T329" s="95">
        <v>0</v>
      </c>
      <c r="U329" s="95" t="s">
        <v>94</v>
      </c>
      <c r="V329" s="100">
        <v>1510.7533000000001</v>
      </c>
      <c r="W329" s="94">
        <v>4057.7723999559512</v>
      </c>
      <c r="X329" s="94">
        <v>3466.8630048852833</v>
      </c>
      <c r="Y329" s="94">
        <v>1924.5212294910395</v>
      </c>
      <c r="Z329" s="94">
        <v>0</v>
      </c>
      <c r="AA329" s="94">
        <v>4400.7322000000004</v>
      </c>
      <c r="AB329" s="94">
        <v>3593.4992981593732</v>
      </c>
      <c r="AC329" s="95" t="s">
        <v>94</v>
      </c>
      <c r="AD329" s="94">
        <v>30.398304885714484</v>
      </c>
      <c r="AE329" s="94">
        <v>4.9946036044891704</v>
      </c>
      <c r="AF329" s="95" t="s">
        <v>94</v>
      </c>
      <c r="AG329" s="97" t="s">
        <v>94</v>
      </c>
      <c r="AH329" s="95">
        <v>24.72</v>
      </c>
      <c r="AI329" s="95" t="s">
        <v>94</v>
      </c>
      <c r="AJ329" s="95" t="s">
        <v>94</v>
      </c>
      <c r="AK329" s="95" t="s">
        <v>94</v>
      </c>
      <c r="AL329" s="95" t="s">
        <v>94</v>
      </c>
      <c r="AM329" s="95" t="s">
        <v>94</v>
      </c>
      <c r="AN329" s="97" t="s">
        <v>94</v>
      </c>
      <c r="AO329" s="94">
        <v>88109.739000000001</v>
      </c>
      <c r="AP329" s="94">
        <v>14476.9</v>
      </c>
      <c r="AQ329" s="94">
        <v>90.104426021933932</v>
      </c>
      <c r="AR329" s="94">
        <v>9.8955739780660696</v>
      </c>
      <c r="AS329" s="94">
        <v>34.329589516944473</v>
      </c>
      <c r="AT329" s="95" t="s">
        <v>94</v>
      </c>
      <c r="AU329" s="97" t="s">
        <v>94</v>
      </c>
      <c r="AV329" s="94">
        <f t="shared" si="18"/>
        <v>5.7337069226464976</v>
      </c>
      <c r="AW329" s="97" t="s">
        <v>94</v>
      </c>
      <c r="AX329" s="98">
        <v>16.036000000000001</v>
      </c>
      <c r="AZ329" s="70"/>
      <c r="BA329" s="68">
        <f t="shared" si="19"/>
        <v>4400.7322000000004</v>
      </c>
      <c r="BB329" s="123">
        <f t="shared" si="20"/>
        <v>0</v>
      </c>
    </row>
    <row r="330" spans="1:54" x14ac:dyDescent="0.3">
      <c r="A330" s="89">
        <v>2012</v>
      </c>
      <c r="B330" s="90" t="s">
        <v>28</v>
      </c>
      <c r="C330" s="91">
        <v>7331.6834000000008</v>
      </c>
      <c r="D330" s="91">
        <v>4135.6158800000003</v>
      </c>
      <c r="E330" s="91">
        <v>1079.55323</v>
      </c>
      <c r="F330" s="92" t="s">
        <v>94</v>
      </c>
      <c r="G330" s="92" t="s">
        <v>94</v>
      </c>
      <c r="H330" s="91">
        <v>12546.852510000001</v>
      </c>
      <c r="I330" s="91">
        <v>648.60135000000002</v>
      </c>
      <c r="J330" s="91">
        <v>13195.453860000001</v>
      </c>
      <c r="K330" s="93">
        <v>2459.5797533059754</v>
      </c>
      <c r="L330" s="94">
        <v>1437.2417332488046</v>
      </c>
      <c r="M330" s="94">
        <v>810.71145753818007</v>
      </c>
      <c r="N330" s="94">
        <v>127.14636974934221</v>
      </c>
      <c r="O330" s="94">
        <v>2586.7261230553177</v>
      </c>
      <c r="P330" s="94">
        <v>50.297338700241845</v>
      </c>
      <c r="Q330" s="94">
        <v>9241.762050000003</v>
      </c>
      <c r="R330" s="94">
        <v>1298.4967300000001</v>
      </c>
      <c r="S330" s="94">
        <v>2499.1820900000002</v>
      </c>
      <c r="T330" s="95">
        <v>0</v>
      </c>
      <c r="U330" s="95" t="s">
        <v>94</v>
      </c>
      <c r="V330" s="96">
        <v>13039.440870000004</v>
      </c>
      <c r="W330" s="94">
        <v>4728.9138589954409</v>
      </c>
      <c r="X330" s="94">
        <v>3083.8325698076283</v>
      </c>
      <c r="Y330" s="94">
        <v>2517.9792704919623</v>
      </c>
      <c r="Z330" s="94">
        <v>10805.404859699944</v>
      </c>
      <c r="AA330" s="94">
        <v>26234.894730000007</v>
      </c>
      <c r="AB330" s="94">
        <v>3338.3657873586712</v>
      </c>
      <c r="AC330" s="95" t="s">
        <v>94</v>
      </c>
      <c r="AD330" s="94">
        <v>11.348607937439008</v>
      </c>
      <c r="AE330" s="94">
        <v>3.3731755584126186</v>
      </c>
      <c r="AF330" s="95" t="s">
        <v>94</v>
      </c>
      <c r="AG330" s="97" t="s">
        <v>94</v>
      </c>
      <c r="AH330" s="95">
        <v>430.99</v>
      </c>
      <c r="AI330" s="95" t="s">
        <v>94</v>
      </c>
      <c r="AJ330" s="95" t="s">
        <v>94</v>
      </c>
      <c r="AK330" s="95" t="s">
        <v>94</v>
      </c>
      <c r="AL330" s="95" t="s">
        <v>94</v>
      </c>
      <c r="AM330" s="95" t="s">
        <v>94</v>
      </c>
      <c r="AN330" s="97" t="s">
        <v>94</v>
      </c>
      <c r="AO330" s="94">
        <v>777750.647</v>
      </c>
      <c r="AP330" s="94">
        <v>231172.8</v>
      </c>
      <c r="AQ330" s="94">
        <v>95.084660543839746</v>
      </c>
      <c r="AR330" s="94">
        <v>4.9153394561602441</v>
      </c>
      <c r="AS330" s="94">
        <v>49.702661299758148</v>
      </c>
      <c r="AT330" s="95" t="s">
        <v>94</v>
      </c>
      <c r="AU330" s="97" t="s">
        <v>94</v>
      </c>
      <c r="AV330" s="94">
        <f t="shared" si="18"/>
        <v>1.4686192264995901</v>
      </c>
      <c r="AW330" s="97" t="s">
        <v>94</v>
      </c>
      <c r="AX330" s="98">
        <v>74.171000000000006</v>
      </c>
      <c r="AZ330" s="70"/>
      <c r="BA330" s="68">
        <f t="shared" si="19"/>
        <v>26234.894730000004</v>
      </c>
      <c r="BB330" s="123">
        <f t="shared" si="20"/>
        <v>0</v>
      </c>
    </row>
    <row r="331" spans="1:54" x14ac:dyDescent="0.3">
      <c r="A331" s="89">
        <v>2012</v>
      </c>
      <c r="B331" s="90" t="s">
        <v>29</v>
      </c>
      <c r="C331" s="91">
        <v>1732.4958000000001</v>
      </c>
      <c r="D331" s="91">
        <v>1499.8322499999999</v>
      </c>
      <c r="E331" s="91">
        <v>351.49859000000004</v>
      </c>
      <c r="F331" s="92" t="s">
        <v>94</v>
      </c>
      <c r="G331" s="92" t="s">
        <v>94</v>
      </c>
      <c r="H331" s="91">
        <v>3583.8266400000002</v>
      </c>
      <c r="I331" s="91">
        <v>445.16953999999998</v>
      </c>
      <c r="J331" s="91">
        <v>4028.9961800000001</v>
      </c>
      <c r="K331" s="93">
        <v>3523.4315006474026</v>
      </c>
      <c r="L331" s="94">
        <v>1703.2995425412996</v>
      </c>
      <c r="M331" s="94">
        <v>1474.5568706796796</v>
      </c>
      <c r="N331" s="94">
        <v>437.66748169624464</v>
      </c>
      <c r="O331" s="94">
        <v>3961.0989823436471</v>
      </c>
      <c r="P331" s="94">
        <v>43.818215940244649</v>
      </c>
      <c r="Q331" s="94">
        <v>4383.7919499999998</v>
      </c>
      <c r="R331" s="94">
        <v>585.83233999999993</v>
      </c>
      <c r="S331" s="94">
        <v>196.17693</v>
      </c>
      <c r="T331" s="95">
        <v>0</v>
      </c>
      <c r="U331" s="95" t="s">
        <v>94</v>
      </c>
      <c r="V331" s="96">
        <v>5165.8012199999994</v>
      </c>
      <c r="W331" s="94">
        <v>5066.7314205342927</v>
      </c>
      <c r="X331" s="94">
        <v>4429.0345378036645</v>
      </c>
      <c r="Y331" s="94">
        <v>3410.5824683150045</v>
      </c>
      <c r="Z331" s="94">
        <v>39671.77553083923</v>
      </c>
      <c r="AA331" s="94">
        <v>9194.7973999999995</v>
      </c>
      <c r="AB331" s="94">
        <v>4514.5698862961244</v>
      </c>
      <c r="AC331" s="95" t="s">
        <v>94</v>
      </c>
      <c r="AD331" s="94">
        <v>24.314247484563612</v>
      </c>
      <c r="AE331" s="94">
        <v>4.3954483529485788</v>
      </c>
      <c r="AF331" s="95" t="s">
        <v>94</v>
      </c>
      <c r="AG331" s="97" t="s">
        <v>94</v>
      </c>
      <c r="AH331" s="95">
        <v>430.05</v>
      </c>
      <c r="AI331" s="95" t="s">
        <v>94</v>
      </c>
      <c r="AJ331" s="95" t="s">
        <v>94</v>
      </c>
      <c r="AK331" s="95" t="s">
        <v>94</v>
      </c>
      <c r="AL331" s="95" t="s">
        <v>94</v>
      </c>
      <c r="AM331" s="95" t="s">
        <v>94</v>
      </c>
      <c r="AN331" s="97" t="s">
        <v>94</v>
      </c>
      <c r="AO331" s="94">
        <v>209189.06700000001</v>
      </c>
      <c r="AP331" s="94">
        <v>37816.5</v>
      </c>
      <c r="AQ331" s="94">
        <v>88.950857233128474</v>
      </c>
      <c r="AR331" s="94">
        <v>11.049142766871523</v>
      </c>
      <c r="AS331" s="94">
        <v>56.181784059755358</v>
      </c>
      <c r="AT331" s="95" t="s">
        <v>94</v>
      </c>
      <c r="AU331" s="97" t="s">
        <v>94</v>
      </c>
      <c r="AV331" s="94">
        <f t="shared" si="18"/>
        <v>8.2140855183138193</v>
      </c>
      <c r="AW331" s="97" t="s">
        <v>94</v>
      </c>
      <c r="AX331" s="98">
        <v>18.081400000000002</v>
      </c>
      <c r="AZ331" s="70"/>
      <c r="BA331" s="68">
        <f t="shared" si="19"/>
        <v>9194.7973999999977</v>
      </c>
      <c r="BB331" s="123">
        <f t="shared" si="20"/>
        <v>0</v>
      </c>
    </row>
    <row r="332" spans="1:54" ht="15" thickBot="1" x14ac:dyDescent="0.35">
      <c r="A332" s="103">
        <v>2012</v>
      </c>
      <c r="B332" s="104" t="s">
        <v>30</v>
      </c>
      <c r="C332" s="106">
        <v>1219.2083</v>
      </c>
      <c r="D332" s="106">
        <v>1408.63111</v>
      </c>
      <c r="E332" s="106">
        <v>392.7604</v>
      </c>
      <c r="F332" s="107" t="s">
        <v>94</v>
      </c>
      <c r="G332" s="107" t="s">
        <v>94</v>
      </c>
      <c r="H332" s="106">
        <v>3020.5998100000002</v>
      </c>
      <c r="I332" s="106">
        <v>200.95364000000001</v>
      </c>
      <c r="J332" s="106">
        <v>3221.5534500000003</v>
      </c>
      <c r="K332" s="108">
        <v>3149.315483110197</v>
      </c>
      <c r="L332" s="109">
        <v>1271.1619604870671</v>
      </c>
      <c r="M332" s="109">
        <v>1468.656572786351</v>
      </c>
      <c r="N332" s="109">
        <v>209.5168011810716</v>
      </c>
      <c r="O332" s="109">
        <v>3358.8322842912689</v>
      </c>
      <c r="P332" s="109">
        <v>59.664716599631852</v>
      </c>
      <c r="Q332" s="109">
        <v>1836.0305600000002</v>
      </c>
      <c r="R332" s="109">
        <v>341.84404999999998</v>
      </c>
      <c r="S332" s="111">
        <v>0</v>
      </c>
      <c r="T332" s="111">
        <v>0</v>
      </c>
      <c r="U332" s="111" t="s">
        <v>94</v>
      </c>
      <c r="V332" s="110">
        <v>2177.8746100000003</v>
      </c>
      <c r="W332" s="109">
        <v>3770.9176081517458</v>
      </c>
      <c r="X332" s="109">
        <v>2346.2509935619742</v>
      </c>
      <c r="Y332" s="109">
        <v>2089.0899146260231</v>
      </c>
      <c r="Z332" s="109">
        <v>0</v>
      </c>
      <c r="AA332" s="109">
        <v>5399.4280600000002</v>
      </c>
      <c r="AB332" s="109">
        <v>3513.710819601295</v>
      </c>
      <c r="AC332" s="111" t="s">
        <v>94</v>
      </c>
      <c r="AD332" s="109">
        <v>24.347082144032758</v>
      </c>
      <c r="AE332" s="109">
        <v>3.4250861357681761</v>
      </c>
      <c r="AF332" s="111" t="s">
        <v>94</v>
      </c>
      <c r="AG332" s="112" t="s">
        <v>94</v>
      </c>
      <c r="AH332" s="95">
        <v>45.59</v>
      </c>
      <c r="AI332" s="111" t="s">
        <v>94</v>
      </c>
      <c r="AJ332" s="111" t="s">
        <v>94</v>
      </c>
      <c r="AK332" s="111" t="s">
        <v>94</v>
      </c>
      <c r="AL332" s="111" t="s">
        <v>94</v>
      </c>
      <c r="AM332" s="111" t="s">
        <v>94</v>
      </c>
      <c r="AN332" s="112" t="s">
        <v>94</v>
      </c>
      <c r="AO332" s="109">
        <v>157643.57</v>
      </c>
      <c r="AP332" s="109">
        <v>22176.9</v>
      </c>
      <c r="AQ332" s="109">
        <v>93.762213071460906</v>
      </c>
      <c r="AR332" s="109">
        <v>6.2377869285390863</v>
      </c>
      <c r="AS332" s="109">
        <v>40.335283400368155</v>
      </c>
      <c r="AT332" s="111" t="s">
        <v>94</v>
      </c>
      <c r="AU332" s="112" t="s">
        <v>94</v>
      </c>
      <c r="AV332" s="109">
        <f t="shared" si="18"/>
        <v>7.3861541700488864</v>
      </c>
      <c r="AW332" s="112" t="s">
        <v>94</v>
      </c>
      <c r="AX332" s="98">
        <v>14.46209</v>
      </c>
      <c r="AZ332" s="70"/>
      <c r="BA332" s="68">
        <f t="shared" si="19"/>
        <v>5399.4280600000002</v>
      </c>
      <c r="BB332" s="123">
        <f t="shared" si="20"/>
        <v>0</v>
      </c>
    </row>
    <row r="333" spans="1:54" x14ac:dyDescent="0.3">
      <c r="A333" s="80">
        <v>2013</v>
      </c>
      <c r="B333" s="81" t="s">
        <v>205</v>
      </c>
      <c r="C333" s="82">
        <v>118893.90999999999</v>
      </c>
      <c r="D333" s="82">
        <v>67679.090530000016</v>
      </c>
      <c r="E333" s="82">
        <v>9881.767319999999</v>
      </c>
      <c r="F333" s="83">
        <v>5870.1438399999997</v>
      </c>
      <c r="G333" s="83">
        <v>1788.8928780000001</v>
      </c>
      <c r="H333" s="82">
        <v>204113.80456800002</v>
      </c>
      <c r="I333" s="82">
        <v>28217.525883302646</v>
      </c>
      <c r="J333" s="82">
        <v>232331.33045130267</v>
      </c>
      <c r="K333" s="84">
        <v>3133.2633455287978</v>
      </c>
      <c r="L333" s="85">
        <v>1825.0893376334782</v>
      </c>
      <c r="M333" s="85">
        <v>1038.9126603046636</v>
      </c>
      <c r="N333" s="85">
        <v>433.15513337120518</v>
      </c>
      <c r="O333" s="85">
        <v>3566.4184789000033</v>
      </c>
      <c r="P333" s="85">
        <v>44.306534327701272</v>
      </c>
      <c r="Q333" s="85">
        <v>208586.38092000003</v>
      </c>
      <c r="R333" s="85">
        <v>49832.292060999986</v>
      </c>
      <c r="S333" s="85">
        <v>12866.306480000001</v>
      </c>
      <c r="T333" s="85">
        <v>18318.006450000004</v>
      </c>
      <c r="U333" s="86">
        <v>2438.2936299999992</v>
      </c>
      <c r="V333" s="87">
        <v>292041.27954099997</v>
      </c>
      <c r="W333" s="85">
        <v>5484.2512052473712</v>
      </c>
      <c r="X333" s="85">
        <v>3504.9487599661265</v>
      </c>
      <c r="Y333" s="85">
        <v>3947.5296690778778</v>
      </c>
      <c r="Z333" s="85">
        <v>16840.120152821826</v>
      </c>
      <c r="AA333" s="85">
        <v>524372.6099923026</v>
      </c>
      <c r="AB333" s="85">
        <v>4429.0077727513044</v>
      </c>
      <c r="AC333" s="85">
        <v>54.626725986117286</v>
      </c>
      <c r="AD333" s="85">
        <v>15.683209540067732</v>
      </c>
      <c r="AE333" s="85">
        <v>3.2215186044094604</v>
      </c>
      <c r="AF333" s="86">
        <v>371737.549</v>
      </c>
      <c r="AG333" s="86">
        <v>16131.775</v>
      </c>
      <c r="AH333" s="86">
        <v>42326.574019999985</v>
      </c>
      <c r="AI333" s="86">
        <v>435546.91753999994</v>
      </c>
      <c r="AJ333" s="86">
        <v>3678.76</v>
      </c>
      <c r="AK333" s="86">
        <v>2.6758119535818237</v>
      </c>
      <c r="AL333" s="86">
        <v>959919.52753230254</v>
      </c>
      <c r="AM333" s="86">
        <v>8107.7672188718889</v>
      </c>
      <c r="AN333" s="86">
        <v>5.8973305579912836</v>
      </c>
      <c r="AO333" s="85">
        <v>16277187.078</v>
      </c>
      <c r="AP333" s="85">
        <v>3343528.7</v>
      </c>
      <c r="AQ333" s="85">
        <v>87.854618734162884</v>
      </c>
      <c r="AR333" s="85">
        <v>12.14538126583712</v>
      </c>
      <c r="AS333" s="85">
        <v>55.693465672298736</v>
      </c>
      <c r="AT333" s="86">
        <f>AI333/AL333*100</f>
        <v>45.373274013882714</v>
      </c>
      <c r="AU333" s="86">
        <f>((AF333+AX333)/AL333)*100</f>
        <v>39.283352167289927</v>
      </c>
      <c r="AV333" s="85">
        <f t="shared" si="18"/>
        <v>6.192351557136222</v>
      </c>
      <c r="AW333" s="85">
        <f>((AI333/AI300)-1)*100</f>
        <v>3.9513249065153966</v>
      </c>
      <c r="AX333" s="88">
        <v>5351.0195230999925</v>
      </c>
      <c r="AY333" s="67"/>
      <c r="AZ333" s="70"/>
      <c r="BA333" s="68">
        <f>C333+D333+F333+I333+Q333+R333+S333+U333+E333+G333+T333</f>
        <v>524372.60999230272</v>
      </c>
      <c r="BB333" s="123">
        <f t="shared" si="20"/>
        <v>0</v>
      </c>
    </row>
    <row r="334" spans="1:54" x14ac:dyDescent="0.3">
      <c r="A334" s="89">
        <v>2013</v>
      </c>
      <c r="B334" s="90" t="s">
        <v>0</v>
      </c>
      <c r="C334" s="91">
        <v>883.77170000000001</v>
      </c>
      <c r="D334" s="91">
        <v>1180.6228399999998</v>
      </c>
      <c r="E334" s="92">
        <v>0</v>
      </c>
      <c r="F334" s="92" t="s">
        <v>94</v>
      </c>
      <c r="G334" s="92" t="s">
        <v>94</v>
      </c>
      <c r="H334" s="91">
        <v>2064.3945399999998</v>
      </c>
      <c r="I334" s="91">
        <v>682.14941999999996</v>
      </c>
      <c r="J334" s="91">
        <v>2746.54396</v>
      </c>
      <c r="K334" s="93">
        <v>3588.4353136065051</v>
      </c>
      <c r="L334" s="94">
        <v>1536.216801583894</v>
      </c>
      <c r="M334" s="94">
        <v>2052.2185120226113</v>
      </c>
      <c r="N334" s="94">
        <v>1185.7467264393151</v>
      </c>
      <c r="O334" s="94">
        <v>4774.1820400458209</v>
      </c>
      <c r="P334" s="94">
        <v>45.538555377516865</v>
      </c>
      <c r="Q334" s="94">
        <v>2830.7516700000006</v>
      </c>
      <c r="R334" s="94">
        <v>357.77561599999996</v>
      </c>
      <c r="S334" s="94">
        <v>96.178400000000011</v>
      </c>
      <c r="T334" s="95">
        <v>0</v>
      </c>
      <c r="U334" s="95" t="s">
        <v>94</v>
      </c>
      <c r="V334" s="96">
        <v>3284.7056860000002</v>
      </c>
      <c r="W334" s="94">
        <v>4852.0411271333915</v>
      </c>
      <c r="X334" s="94">
        <v>3332.9663765911282</v>
      </c>
      <c r="Y334" s="94">
        <v>2537.4337122958318</v>
      </c>
      <c r="Z334" s="94">
        <v>73306.707317073175</v>
      </c>
      <c r="AA334" s="94">
        <v>6031.2496460000002</v>
      </c>
      <c r="AB334" s="94">
        <v>4816.2726307930034</v>
      </c>
      <c r="AC334" s="95" t="s">
        <v>94</v>
      </c>
      <c r="AD334" s="94">
        <v>28.46835921230258</v>
      </c>
      <c r="AE334" s="94">
        <v>3.4898926690354095</v>
      </c>
      <c r="AF334" s="95" t="s">
        <v>94</v>
      </c>
      <c r="AG334" s="97" t="s">
        <v>94</v>
      </c>
      <c r="AH334" s="95">
        <v>330.16</v>
      </c>
      <c r="AI334" s="95" t="s">
        <v>94</v>
      </c>
      <c r="AJ334" s="95" t="s">
        <v>94</v>
      </c>
      <c r="AK334" s="95" t="s">
        <v>94</v>
      </c>
      <c r="AL334" s="95" t="s">
        <v>94</v>
      </c>
      <c r="AM334" s="95" t="s">
        <v>94</v>
      </c>
      <c r="AN334" s="97" t="s">
        <v>94</v>
      </c>
      <c r="AO334" s="94">
        <v>172820.49100000001</v>
      </c>
      <c r="AP334" s="94">
        <v>21185.8</v>
      </c>
      <c r="AQ334" s="94">
        <v>75.163353292914337</v>
      </c>
      <c r="AR334" s="94">
        <v>24.836646707085656</v>
      </c>
      <c r="AS334" s="94">
        <v>54.461444622483135</v>
      </c>
      <c r="AT334" s="95" t="s">
        <v>94</v>
      </c>
      <c r="AU334" s="97" t="s">
        <v>94</v>
      </c>
      <c r="AV334" s="94">
        <f t="shared" si="18"/>
        <v>8.6462777478624187</v>
      </c>
      <c r="AW334" s="97" t="s">
        <v>94</v>
      </c>
      <c r="AX334" s="98">
        <v>114.27232000000001</v>
      </c>
      <c r="AZ334" s="70"/>
      <c r="BA334" s="68">
        <f>C334+D334+I334+Q334+R334+S334+E334+T334</f>
        <v>6031.2496460000002</v>
      </c>
      <c r="BB334" s="123">
        <f t="shared" si="20"/>
        <v>0</v>
      </c>
    </row>
    <row r="335" spans="1:54" x14ac:dyDescent="0.3">
      <c r="A335" s="89">
        <v>2013</v>
      </c>
      <c r="B335" s="90" t="s">
        <v>1</v>
      </c>
      <c r="C335" s="91">
        <v>1913.5941</v>
      </c>
      <c r="D335" s="91">
        <v>1601.3869999999999</v>
      </c>
      <c r="E335" s="91">
        <v>77.239659999999986</v>
      </c>
      <c r="F335" s="92" t="s">
        <v>94</v>
      </c>
      <c r="G335" s="92" t="s">
        <v>94</v>
      </c>
      <c r="H335" s="91">
        <v>3592.2207600000002</v>
      </c>
      <c r="I335" s="91">
        <v>40.994</v>
      </c>
      <c r="J335" s="91">
        <v>3633.2147600000003</v>
      </c>
      <c r="K335" s="93">
        <v>2764.9822965800076</v>
      </c>
      <c r="L335" s="94">
        <v>1472.9200020936219</v>
      </c>
      <c r="M335" s="94">
        <v>1232.6098535696253</v>
      </c>
      <c r="N335" s="94">
        <v>31.553652138573135</v>
      </c>
      <c r="O335" s="94">
        <v>2796.5359487185806</v>
      </c>
      <c r="P335" s="94">
        <v>20.551462103262168</v>
      </c>
      <c r="Q335" s="94">
        <v>7860.0155500000001</v>
      </c>
      <c r="R335" s="94">
        <v>752.25349900000003</v>
      </c>
      <c r="S335" s="94">
        <v>43.633199999999995</v>
      </c>
      <c r="T335" s="94">
        <v>5389.5023600000004</v>
      </c>
      <c r="U335" s="95" t="s">
        <v>94</v>
      </c>
      <c r="V335" s="96">
        <v>14045.404609000001</v>
      </c>
      <c r="W335" s="94">
        <v>6746.4487227027666</v>
      </c>
      <c r="X335" s="94">
        <v>3707.7189035740262</v>
      </c>
      <c r="Y335" s="94">
        <v>4463.9620869111131</v>
      </c>
      <c r="Z335" s="94">
        <v>14953.118574366004</v>
      </c>
      <c r="AA335" s="94">
        <v>17678.619369</v>
      </c>
      <c r="AB335" s="94">
        <v>5228.6900543613292</v>
      </c>
      <c r="AC335" s="95" t="s">
        <v>94</v>
      </c>
      <c r="AD335" s="94">
        <v>30.766292561911563</v>
      </c>
      <c r="AE335" s="94">
        <v>3.7975685412349609</v>
      </c>
      <c r="AF335" s="95" t="s">
        <v>94</v>
      </c>
      <c r="AG335" s="97" t="s">
        <v>94</v>
      </c>
      <c r="AH335" s="95">
        <v>1004.42</v>
      </c>
      <c r="AI335" s="95" t="s">
        <v>94</v>
      </c>
      <c r="AJ335" s="95" t="s">
        <v>94</v>
      </c>
      <c r="AK335" s="95" t="s">
        <v>94</v>
      </c>
      <c r="AL335" s="95" t="s">
        <v>94</v>
      </c>
      <c r="AM335" s="95" t="s">
        <v>94</v>
      </c>
      <c r="AN335" s="97" t="s">
        <v>94</v>
      </c>
      <c r="AO335" s="94">
        <v>465524.69500000001</v>
      </c>
      <c r="AP335" s="94">
        <v>57461</v>
      </c>
      <c r="AQ335" s="94">
        <v>98.871687948333658</v>
      </c>
      <c r="AR335" s="94">
        <v>1.1283120516663319</v>
      </c>
      <c r="AS335" s="94">
        <v>79.448537896737832</v>
      </c>
      <c r="AT335" s="95" t="s">
        <v>94</v>
      </c>
      <c r="AU335" s="97" t="s">
        <v>94</v>
      </c>
      <c r="AV335" s="94">
        <f t="shared" si="18"/>
        <v>49.777680656988601</v>
      </c>
      <c r="AW335" s="97" t="s">
        <v>94</v>
      </c>
      <c r="AX335" s="98">
        <v>18.085000000000001</v>
      </c>
      <c r="AZ335" s="70"/>
      <c r="BA335" s="68">
        <f t="shared" ref="BA335:BA365" si="21">C335+D335+I335+Q335+R335+S335+E335+T335</f>
        <v>17678.619369</v>
      </c>
      <c r="BB335" s="123">
        <f t="shared" si="20"/>
        <v>0</v>
      </c>
    </row>
    <row r="336" spans="1:54" x14ac:dyDescent="0.3">
      <c r="A336" s="89">
        <v>2013</v>
      </c>
      <c r="B336" s="90" t="s">
        <v>2</v>
      </c>
      <c r="C336" s="91">
        <v>448.60874999999999</v>
      </c>
      <c r="D336" s="91">
        <v>766.22423000000003</v>
      </c>
      <c r="E336" s="92">
        <v>0</v>
      </c>
      <c r="F336" s="92" t="s">
        <v>94</v>
      </c>
      <c r="G336" s="92" t="s">
        <v>94</v>
      </c>
      <c r="H336" s="91">
        <v>1214.8329800000001</v>
      </c>
      <c r="I336" s="91">
        <v>212.38946000000001</v>
      </c>
      <c r="J336" s="91">
        <v>1427.2224400000002</v>
      </c>
      <c r="K336" s="93">
        <v>4266.8986445904793</v>
      </c>
      <c r="L336" s="94">
        <v>1575.6635676176895</v>
      </c>
      <c r="M336" s="94">
        <v>2691.2350769727896</v>
      </c>
      <c r="N336" s="94">
        <v>745.98262799821566</v>
      </c>
      <c r="O336" s="94">
        <v>5012.8812725886946</v>
      </c>
      <c r="P336" s="94">
        <v>34.166586630884474</v>
      </c>
      <c r="Q336" s="94">
        <v>2111.4279899999997</v>
      </c>
      <c r="R336" s="94">
        <v>638.59576499999991</v>
      </c>
      <c r="S336" s="95">
        <v>0</v>
      </c>
      <c r="T336" s="95">
        <v>0</v>
      </c>
      <c r="U336" s="95" t="s">
        <v>94</v>
      </c>
      <c r="V336" s="96">
        <v>2750.0237549999997</v>
      </c>
      <c r="W336" s="94">
        <v>6343.9882810247173</v>
      </c>
      <c r="X336" s="94">
        <v>5493.3460730927436</v>
      </c>
      <c r="Y336" s="94">
        <v>4779.9441986841211</v>
      </c>
      <c r="Z336" s="94">
        <v>0</v>
      </c>
      <c r="AA336" s="94">
        <v>4177.2461949999997</v>
      </c>
      <c r="AB336" s="94">
        <v>5816.3038989356664</v>
      </c>
      <c r="AC336" s="95" t="s">
        <v>94</v>
      </c>
      <c r="AD336" s="94">
        <v>16.975293179398403</v>
      </c>
      <c r="AE336" s="94">
        <v>3.6315150425927181</v>
      </c>
      <c r="AF336" s="95" t="s">
        <v>94</v>
      </c>
      <c r="AG336" s="97" t="s">
        <v>94</v>
      </c>
      <c r="AH336" s="95">
        <v>126.44</v>
      </c>
      <c r="AI336" s="95" t="s">
        <v>94</v>
      </c>
      <c r="AJ336" s="95" t="s">
        <v>94</v>
      </c>
      <c r="AK336" s="95" t="s">
        <v>94</v>
      </c>
      <c r="AL336" s="95" t="s">
        <v>94</v>
      </c>
      <c r="AM336" s="95" t="s">
        <v>94</v>
      </c>
      <c r="AN336" s="97" t="s">
        <v>94</v>
      </c>
      <c r="AO336" s="94">
        <v>115027.644</v>
      </c>
      <c r="AP336" s="94">
        <v>24607.8</v>
      </c>
      <c r="AQ336" s="94">
        <v>85.118685493762271</v>
      </c>
      <c r="AR336" s="94">
        <v>14.881314506237722</v>
      </c>
      <c r="AS336" s="94">
        <v>65.833413369115533</v>
      </c>
      <c r="AT336" s="95" t="s">
        <v>94</v>
      </c>
      <c r="AU336" s="97" t="s">
        <v>94</v>
      </c>
      <c r="AV336" s="94">
        <f t="shared" si="18"/>
        <v>9.1315657261399572</v>
      </c>
      <c r="AW336" s="97" t="s">
        <v>94</v>
      </c>
      <c r="AX336" s="98">
        <v>40.779420000000002</v>
      </c>
      <c r="AZ336" s="70"/>
      <c r="BA336" s="68">
        <f t="shared" si="21"/>
        <v>4177.2461949999997</v>
      </c>
      <c r="BB336" s="123">
        <f t="shared" si="20"/>
        <v>0</v>
      </c>
    </row>
    <row r="337" spans="1:54" x14ac:dyDescent="0.3">
      <c r="A337" s="89">
        <v>2013</v>
      </c>
      <c r="B337" s="90" t="s">
        <v>3</v>
      </c>
      <c r="C337" s="91">
        <v>778.88175000000001</v>
      </c>
      <c r="D337" s="91">
        <v>1152.2629999999999</v>
      </c>
      <c r="E337" s="91">
        <v>177.51740000000001</v>
      </c>
      <c r="F337" s="92" t="s">
        <v>94</v>
      </c>
      <c r="G337" s="92" t="s">
        <v>94</v>
      </c>
      <c r="H337" s="91">
        <v>2108.6621500000001</v>
      </c>
      <c r="I337" s="91">
        <v>269.40499999999997</v>
      </c>
      <c r="J337" s="91">
        <v>2378.0671499999999</v>
      </c>
      <c r="K337" s="93">
        <v>4555.7157548378445</v>
      </c>
      <c r="L337" s="94">
        <v>1682.7551900030462</v>
      </c>
      <c r="M337" s="94">
        <v>2489.4385139383098</v>
      </c>
      <c r="N337" s="94">
        <v>582.0451496237531</v>
      </c>
      <c r="O337" s="94">
        <v>5137.7609044615983</v>
      </c>
      <c r="P337" s="94">
        <v>50.900654880784735</v>
      </c>
      <c r="Q337" s="94">
        <v>1403.0887000000002</v>
      </c>
      <c r="R337" s="94">
        <v>288.59000300000002</v>
      </c>
      <c r="S337" s="94">
        <v>602.23165999999992</v>
      </c>
      <c r="T337" s="95">
        <v>0</v>
      </c>
      <c r="U337" s="95" t="s">
        <v>94</v>
      </c>
      <c r="V337" s="96">
        <v>2293.910363</v>
      </c>
      <c r="W337" s="94">
        <v>5495.2121273099247</v>
      </c>
      <c r="X337" s="94">
        <v>2661.1702339519579</v>
      </c>
      <c r="Y337" s="94">
        <v>2863.1380822461433</v>
      </c>
      <c r="Z337" s="94">
        <v>21139.094387307377</v>
      </c>
      <c r="AA337" s="94">
        <v>4671.9775129999998</v>
      </c>
      <c r="AB337" s="94">
        <v>5307.2620927662074</v>
      </c>
      <c r="AC337" s="95" t="s">
        <v>94</v>
      </c>
      <c r="AD337" s="94">
        <v>3.804476888424547</v>
      </c>
      <c r="AE337" s="94">
        <v>0.64790934561350078</v>
      </c>
      <c r="AF337" s="95" t="s">
        <v>94</v>
      </c>
      <c r="AG337" s="97" t="s">
        <v>94</v>
      </c>
      <c r="AH337" s="95">
        <v>79.5</v>
      </c>
      <c r="AI337" s="95" t="s">
        <v>94</v>
      </c>
      <c r="AJ337" s="95" t="s">
        <v>94</v>
      </c>
      <c r="AK337" s="95" t="s">
        <v>94</v>
      </c>
      <c r="AL337" s="95" t="s">
        <v>94</v>
      </c>
      <c r="AM337" s="95" t="s">
        <v>94</v>
      </c>
      <c r="AN337" s="97" t="s">
        <v>94</v>
      </c>
      <c r="AO337" s="94">
        <v>721085.06299999997</v>
      </c>
      <c r="AP337" s="94">
        <v>122802.1</v>
      </c>
      <c r="AQ337" s="94">
        <v>88.67126186911922</v>
      </c>
      <c r="AR337" s="94">
        <v>11.328738130880787</v>
      </c>
      <c r="AS337" s="94">
        <v>49.099345119215258</v>
      </c>
      <c r="AT337" s="95" t="s">
        <v>94</v>
      </c>
      <c r="AU337" s="97" t="s">
        <v>94</v>
      </c>
      <c r="AV337" s="94">
        <f t="shared" si="18"/>
        <v>0.77896850926382211</v>
      </c>
      <c r="AW337" s="97" t="s">
        <v>94</v>
      </c>
      <c r="AX337" s="98">
        <v>20.690999999999999</v>
      </c>
      <c r="AZ337" s="70"/>
      <c r="BA337" s="68">
        <f t="shared" si="21"/>
        <v>4671.9775130000007</v>
      </c>
      <c r="BB337" s="123">
        <f t="shared" si="20"/>
        <v>0</v>
      </c>
    </row>
    <row r="338" spans="1:54" x14ac:dyDescent="0.3">
      <c r="A338" s="89">
        <v>2013</v>
      </c>
      <c r="B338" s="90" t="s">
        <v>4</v>
      </c>
      <c r="C338" s="91">
        <v>1198.5271499999999</v>
      </c>
      <c r="D338" s="91">
        <v>1129.8914299999997</v>
      </c>
      <c r="E338" s="91">
        <v>251.00879999999998</v>
      </c>
      <c r="F338" s="92" t="s">
        <v>94</v>
      </c>
      <c r="G338" s="92" t="s">
        <v>94</v>
      </c>
      <c r="H338" s="91">
        <v>2579.4273799999996</v>
      </c>
      <c r="I338" s="91">
        <v>281.8955733333342</v>
      </c>
      <c r="J338" s="91">
        <v>2861.3229533333338</v>
      </c>
      <c r="K338" s="93">
        <v>2923.1321855037118</v>
      </c>
      <c r="L338" s="94">
        <v>1358.2290839159175</v>
      </c>
      <c r="M338" s="94">
        <v>1280.4477578111982</v>
      </c>
      <c r="N338" s="94">
        <v>319.45772926466901</v>
      </c>
      <c r="O338" s="94">
        <v>3242.5899147683808</v>
      </c>
      <c r="P338" s="94">
        <v>25.369041518554468</v>
      </c>
      <c r="Q338" s="94">
        <v>7529.1057199999996</v>
      </c>
      <c r="R338" s="94">
        <v>847.81497000000002</v>
      </c>
      <c r="S338" s="94">
        <v>40.554379999999995</v>
      </c>
      <c r="T338" s="95">
        <v>0</v>
      </c>
      <c r="U338" s="95" t="s">
        <v>94</v>
      </c>
      <c r="V338" s="96">
        <v>8417.4750699999986</v>
      </c>
      <c r="W338" s="94">
        <v>4192.6190112113973</v>
      </c>
      <c r="X338" s="94">
        <v>7333.4350071395038</v>
      </c>
      <c r="Y338" s="94">
        <v>2680.9141445922573</v>
      </c>
      <c r="Z338" s="94">
        <v>21768.319914117015</v>
      </c>
      <c r="AA338" s="94">
        <v>11278.798023333333</v>
      </c>
      <c r="AB338" s="94">
        <v>3902.5524386401248</v>
      </c>
      <c r="AC338" s="95" t="s">
        <v>94</v>
      </c>
      <c r="AD338" s="94">
        <v>22.590804529324775</v>
      </c>
      <c r="AE338" s="94">
        <v>2.0956246008997526</v>
      </c>
      <c r="AF338" s="95" t="s">
        <v>94</v>
      </c>
      <c r="AG338" s="97" t="s">
        <v>94</v>
      </c>
      <c r="AH338" s="95">
        <v>1169.81</v>
      </c>
      <c r="AI338" s="95" t="s">
        <v>94</v>
      </c>
      <c r="AJ338" s="95" t="s">
        <v>94</v>
      </c>
      <c r="AK338" s="95" t="s">
        <v>94</v>
      </c>
      <c r="AL338" s="95" t="s">
        <v>94</v>
      </c>
      <c r="AM338" s="95" t="s">
        <v>94</v>
      </c>
      <c r="AN338" s="97" t="s">
        <v>94</v>
      </c>
      <c r="AO338" s="94">
        <v>538206.98699999996</v>
      </c>
      <c r="AP338" s="94">
        <v>49926.5</v>
      </c>
      <c r="AQ338" s="94">
        <v>90.148068640593806</v>
      </c>
      <c r="AR338" s="94">
        <v>9.8519313594061941</v>
      </c>
      <c r="AS338" s="94">
        <v>74.630958481445532</v>
      </c>
      <c r="AT338" s="95" t="s">
        <v>94</v>
      </c>
      <c r="AU338" s="97" t="s">
        <v>94</v>
      </c>
      <c r="AV338" s="94">
        <f t="shared" si="18"/>
        <v>4.8908869570355007</v>
      </c>
      <c r="AW338" s="97" t="s">
        <v>94</v>
      </c>
      <c r="AX338" s="98">
        <v>29.58653</v>
      </c>
      <c r="AZ338" s="70"/>
      <c r="BA338" s="68">
        <f t="shared" si="21"/>
        <v>11278.798023333331</v>
      </c>
      <c r="BB338" s="123">
        <f t="shared" si="20"/>
        <v>0</v>
      </c>
    </row>
    <row r="339" spans="1:54" x14ac:dyDescent="0.3">
      <c r="A339" s="89">
        <v>2013</v>
      </c>
      <c r="B339" s="90" t="s">
        <v>5</v>
      </c>
      <c r="C339" s="91">
        <v>606.55896999999993</v>
      </c>
      <c r="D339" s="91">
        <v>1036.4779000000001</v>
      </c>
      <c r="E339" s="92">
        <v>0</v>
      </c>
      <c r="F339" s="92" t="s">
        <v>94</v>
      </c>
      <c r="G339" s="92" t="s">
        <v>94</v>
      </c>
      <c r="H339" s="91">
        <v>1643.0368699999999</v>
      </c>
      <c r="I339" s="91">
        <v>24.235199999999995</v>
      </c>
      <c r="J339" s="91">
        <v>1667.27207</v>
      </c>
      <c r="K339" s="93">
        <v>5354.1788705314957</v>
      </c>
      <c r="L339" s="94">
        <v>1976.5991136311791</v>
      </c>
      <c r="M339" s="94">
        <v>3377.5797569003162</v>
      </c>
      <c r="N339" s="94">
        <v>78.975461921986508</v>
      </c>
      <c r="O339" s="94">
        <v>5433.1543324534823</v>
      </c>
      <c r="P339" s="94">
        <v>48.377234757357641</v>
      </c>
      <c r="Q339" s="94">
        <v>1527.4014</v>
      </c>
      <c r="R339" s="94">
        <v>251.724569</v>
      </c>
      <c r="S339" s="95">
        <v>0</v>
      </c>
      <c r="T339" s="95">
        <v>0</v>
      </c>
      <c r="U339" s="95" t="s">
        <v>94</v>
      </c>
      <c r="V339" s="96">
        <v>1779.1259689999999</v>
      </c>
      <c r="W339" s="94">
        <v>4545.2538034106155</v>
      </c>
      <c r="X339" s="94">
        <v>658.35472675329777</v>
      </c>
      <c r="Y339" s="94">
        <v>3078.8606636578234</v>
      </c>
      <c r="Z339" s="94">
        <v>0</v>
      </c>
      <c r="AA339" s="94">
        <v>3446.3980389999997</v>
      </c>
      <c r="AB339" s="94">
        <v>4935.4471090298512</v>
      </c>
      <c r="AC339" s="95" t="s">
        <v>94</v>
      </c>
      <c r="AD339" s="94">
        <v>9.5132884655728294</v>
      </c>
      <c r="AE339" s="94">
        <v>3.7697504166536957</v>
      </c>
      <c r="AF339" s="95" t="s">
        <v>94</v>
      </c>
      <c r="AG339" s="97" t="s">
        <v>94</v>
      </c>
      <c r="AH339" s="95">
        <v>110.68</v>
      </c>
      <c r="AI339" s="95" t="s">
        <v>94</v>
      </c>
      <c r="AJ339" s="95" t="s">
        <v>94</v>
      </c>
      <c r="AK339" s="95" t="s">
        <v>94</v>
      </c>
      <c r="AL339" s="95" t="s">
        <v>94</v>
      </c>
      <c r="AM339" s="95" t="s">
        <v>94</v>
      </c>
      <c r="AN339" s="97" t="s">
        <v>94</v>
      </c>
      <c r="AO339" s="94">
        <v>91422.445999999996</v>
      </c>
      <c r="AP339" s="94">
        <v>36227.199999999997</v>
      </c>
      <c r="AQ339" s="94">
        <v>98.54641600275832</v>
      </c>
      <c r="AR339" s="94">
        <v>1.4535839972416738</v>
      </c>
      <c r="AS339" s="94">
        <v>51.622765242642366</v>
      </c>
      <c r="AT339" s="95" t="s">
        <v>94</v>
      </c>
      <c r="AU339" s="97" t="s">
        <v>94</v>
      </c>
      <c r="AV339" s="94">
        <f t="shared" si="18"/>
        <v>4.4514870270597307</v>
      </c>
      <c r="AW339" s="97" t="s">
        <v>94</v>
      </c>
      <c r="AX339" s="98">
        <v>9.8000000000000007</v>
      </c>
      <c r="AZ339" s="70"/>
      <c r="BA339" s="68">
        <f t="shared" si="21"/>
        <v>3446.3980389999997</v>
      </c>
      <c r="BB339" s="123">
        <f t="shared" si="20"/>
        <v>0</v>
      </c>
    </row>
    <row r="340" spans="1:54" x14ac:dyDescent="0.3">
      <c r="A340" s="89">
        <v>2013</v>
      </c>
      <c r="B340" s="90" t="s">
        <v>6</v>
      </c>
      <c r="C340" s="91">
        <v>7067.2555999999995</v>
      </c>
      <c r="D340" s="91">
        <v>2998.0538299999998</v>
      </c>
      <c r="E340" s="91">
        <v>1550.2835</v>
      </c>
      <c r="F340" s="92" t="s">
        <v>94</v>
      </c>
      <c r="G340" s="92" t="s">
        <v>94</v>
      </c>
      <c r="H340" s="91">
        <v>11615.592929999999</v>
      </c>
      <c r="I340" s="91">
        <v>67.131370000000004</v>
      </c>
      <c r="J340" s="91">
        <v>11682.724299999998</v>
      </c>
      <c r="K340" s="93">
        <v>2900.0925860040165</v>
      </c>
      <c r="L340" s="94">
        <v>1764.4984369261435</v>
      </c>
      <c r="M340" s="94">
        <v>748.53119743616435</v>
      </c>
      <c r="N340" s="94">
        <v>16.760848077110808</v>
      </c>
      <c r="O340" s="94">
        <v>2916.8534340811266</v>
      </c>
      <c r="P340" s="94">
        <v>72.148678884498224</v>
      </c>
      <c r="Q340" s="94">
        <v>2610.9402400000004</v>
      </c>
      <c r="R340" s="94">
        <v>720.089519</v>
      </c>
      <c r="S340" s="94">
        <v>87.38333999999999</v>
      </c>
      <c r="T340" s="94">
        <v>1091.4311699999998</v>
      </c>
      <c r="U340" s="95" t="s">
        <v>94</v>
      </c>
      <c r="V340" s="96">
        <v>4509.8442690000002</v>
      </c>
      <c r="W340" s="94">
        <v>4048.5631323854036</v>
      </c>
      <c r="X340" s="94">
        <v>1169.5397748931557</v>
      </c>
      <c r="Y340" s="94">
        <v>2214.4336029276092</v>
      </c>
      <c r="Z340" s="94">
        <v>8450.1827676240209</v>
      </c>
      <c r="AA340" s="94">
        <v>16192.568568999999</v>
      </c>
      <c r="AB340" s="94">
        <v>3163.1139343247146</v>
      </c>
      <c r="AC340" s="95" t="s">
        <v>94</v>
      </c>
      <c r="AD340" s="94">
        <v>19.772063379009037</v>
      </c>
      <c r="AE340" s="94">
        <v>5.7640127554490261</v>
      </c>
      <c r="AF340" s="95" t="s">
        <v>94</v>
      </c>
      <c r="AG340" s="97" t="s">
        <v>94</v>
      </c>
      <c r="AH340" s="95">
        <v>155.06</v>
      </c>
      <c r="AI340" s="95" t="s">
        <v>94</v>
      </c>
      <c r="AJ340" s="95" t="s">
        <v>94</v>
      </c>
      <c r="AK340" s="95" t="s">
        <v>94</v>
      </c>
      <c r="AL340" s="95" t="s">
        <v>94</v>
      </c>
      <c r="AM340" s="95" t="s">
        <v>94</v>
      </c>
      <c r="AN340" s="97" t="s">
        <v>94</v>
      </c>
      <c r="AO340" s="94">
        <v>280925.27299999999</v>
      </c>
      <c r="AP340" s="94">
        <v>81896.2</v>
      </c>
      <c r="AQ340" s="94">
        <v>99.425379147225115</v>
      </c>
      <c r="AR340" s="94">
        <v>0.57462085277489616</v>
      </c>
      <c r="AS340" s="94">
        <v>27.851321115501776</v>
      </c>
      <c r="AT340" s="95" t="s">
        <v>94</v>
      </c>
      <c r="AU340" s="97" t="s">
        <v>94</v>
      </c>
      <c r="AV340" s="94">
        <f t="shared" si="18"/>
        <v>3.1587184254972867</v>
      </c>
      <c r="AW340" s="97" t="s">
        <v>94</v>
      </c>
      <c r="AX340" s="98">
        <v>1.3371300000000002</v>
      </c>
      <c r="AZ340" s="70"/>
      <c r="BA340" s="68">
        <f t="shared" si="21"/>
        <v>16192.568568999997</v>
      </c>
      <c r="BB340" s="123">
        <f t="shared" si="20"/>
        <v>0</v>
      </c>
    </row>
    <row r="341" spans="1:54" x14ac:dyDescent="0.3">
      <c r="A341" s="89">
        <v>2013</v>
      </c>
      <c r="B341" s="90" t="s">
        <v>7</v>
      </c>
      <c r="C341" s="91">
        <v>2427.7583399999999</v>
      </c>
      <c r="D341" s="91">
        <v>1769.9828600000001</v>
      </c>
      <c r="E341" s="91">
        <v>349.34208000000001</v>
      </c>
      <c r="F341" s="92" t="s">
        <v>94</v>
      </c>
      <c r="G341" s="92" t="s">
        <v>94</v>
      </c>
      <c r="H341" s="91">
        <v>4547.0832800000007</v>
      </c>
      <c r="I341" s="91">
        <v>1619.9222800000002</v>
      </c>
      <c r="J341" s="91">
        <v>6167.0055600000014</v>
      </c>
      <c r="K341" s="93">
        <v>3068.6400983674484</v>
      </c>
      <c r="L341" s="94">
        <v>1638.3945779128096</v>
      </c>
      <c r="M341" s="94">
        <v>1194.4888719124358</v>
      </c>
      <c r="N341" s="94">
        <v>1093.2191381915532</v>
      </c>
      <c r="O341" s="94">
        <v>4161.8592365590021</v>
      </c>
      <c r="P341" s="94">
        <v>39.873040092718561</v>
      </c>
      <c r="Q341" s="94">
        <v>8411.1028800000004</v>
      </c>
      <c r="R341" s="94">
        <v>804.22374799999989</v>
      </c>
      <c r="S341" s="94">
        <v>84.272679999999994</v>
      </c>
      <c r="T341" s="95">
        <v>0</v>
      </c>
      <c r="U341" s="95" t="s">
        <v>94</v>
      </c>
      <c r="V341" s="96">
        <v>9299.5993080000007</v>
      </c>
      <c r="W341" s="94">
        <v>4317.0119929903567</v>
      </c>
      <c r="X341" s="94">
        <v>20919.134593622617</v>
      </c>
      <c r="Y341" s="94">
        <v>2521.860226214405</v>
      </c>
      <c r="Z341" s="94">
        <v>16767.345801830481</v>
      </c>
      <c r="AA341" s="94">
        <v>15466.604868000002</v>
      </c>
      <c r="AB341" s="94">
        <v>4253.7814897058997</v>
      </c>
      <c r="AC341" s="95" t="s">
        <v>94</v>
      </c>
      <c r="AD341" s="94">
        <v>25.022981653335407</v>
      </c>
      <c r="AE341" s="94">
        <v>3.247306991707831</v>
      </c>
      <c r="AF341" s="95" t="s">
        <v>94</v>
      </c>
      <c r="AG341" s="97" t="s">
        <v>94</v>
      </c>
      <c r="AH341" s="95">
        <v>1276.6300000000001</v>
      </c>
      <c r="AI341" s="95" t="s">
        <v>94</v>
      </c>
      <c r="AJ341" s="95" t="s">
        <v>94</v>
      </c>
      <c r="AK341" s="95" t="s">
        <v>94</v>
      </c>
      <c r="AL341" s="95" t="s">
        <v>94</v>
      </c>
      <c r="AM341" s="95" t="s">
        <v>94</v>
      </c>
      <c r="AN341" s="97" t="s">
        <v>94</v>
      </c>
      <c r="AO341" s="94">
        <v>476290.19699999999</v>
      </c>
      <c r="AP341" s="94">
        <v>61809.599999999999</v>
      </c>
      <c r="AQ341" s="94">
        <v>73.732433605913599</v>
      </c>
      <c r="AR341" s="94">
        <v>26.267566394086401</v>
      </c>
      <c r="AS341" s="94">
        <v>60.126959907281439</v>
      </c>
      <c r="AT341" s="95" t="s">
        <v>94</v>
      </c>
      <c r="AU341" s="97" t="s">
        <v>94</v>
      </c>
      <c r="AV341" s="94">
        <f t="shared" si="18"/>
        <v>6.5853822252588179</v>
      </c>
      <c r="AW341" s="97" t="s">
        <v>94</v>
      </c>
      <c r="AX341" s="98">
        <v>71.578999999999994</v>
      </c>
      <c r="AZ341" s="70"/>
      <c r="BA341" s="68">
        <f t="shared" si="21"/>
        <v>15466.604868000002</v>
      </c>
      <c r="BB341" s="123">
        <f t="shared" si="20"/>
        <v>0</v>
      </c>
    </row>
    <row r="342" spans="1:54" x14ac:dyDescent="0.3">
      <c r="A342" s="89">
        <v>2013</v>
      </c>
      <c r="B342" s="90" t="s">
        <v>250</v>
      </c>
      <c r="C342" s="91">
        <v>18510.654890000002</v>
      </c>
      <c r="D342" s="91">
        <v>3450.4173900000005</v>
      </c>
      <c r="E342" s="91">
        <v>357.37251000000003</v>
      </c>
      <c r="F342" s="92" t="s">
        <v>94</v>
      </c>
      <c r="G342" s="92" t="s">
        <v>94</v>
      </c>
      <c r="H342" s="91">
        <v>22318.444790000001</v>
      </c>
      <c r="I342" s="91">
        <v>6306.6389699999991</v>
      </c>
      <c r="J342" s="91">
        <v>28625.083760000001</v>
      </c>
      <c r="K342" s="93">
        <v>5704.3394313358758</v>
      </c>
      <c r="L342" s="94">
        <v>4731.1118486261348</v>
      </c>
      <c r="M342" s="94">
        <v>881.88725323562358</v>
      </c>
      <c r="N342" s="94">
        <v>1611.9048479529142</v>
      </c>
      <c r="O342" s="94">
        <v>7316.2442792887896</v>
      </c>
      <c r="P342" s="94">
        <v>28.653624461960643</v>
      </c>
      <c r="Q342" s="94">
        <v>41750.343129999994</v>
      </c>
      <c r="R342" s="94">
        <v>25933.424304999997</v>
      </c>
      <c r="S342" s="94">
        <v>3591.5429000000004</v>
      </c>
      <c r="T342" s="95">
        <v>0</v>
      </c>
      <c r="U342" s="95" t="s">
        <v>94</v>
      </c>
      <c r="V342" s="96">
        <v>71275.310334999987</v>
      </c>
      <c r="W342" s="94">
        <v>14308.85190407781</v>
      </c>
      <c r="X342" s="94">
        <v>4761.6511662413905</v>
      </c>
      <c r="Y342" s="94">
        <v>7986.4129742211189</v>
      </c>
      <c r="Z342" s="94">
        <v>48179.527801998796</v>
      </c>
      <c r="AA342" s="94">
        <v>99900.394094999996</v>
      </c>
      <c r="AB342" s="94">
        <v>11232.661583279569</v>
      </c>
      <c r="AC342" s="95" t="s">
        <v>94</v>
      </c>
      <c r="AD342" s="94">
        <v>8.5217866930138673</v>
      </c>
      <c r="AE342" s="94">
        <v>3.7372957392204724</v>
      </c>
      <c r="AF342" s="95" t="s">
        <v>94</v>
      </c>
      <c r="AG342" s="97" t="s">
        <v>94</v>
      </c>
      <c r="AH342" s="95">
        <v>17664.29</v>
      </c>
      <c r="AI342" s="95" t="s">
        <v>94</v>
      </c>
      <c r="AJ342" s="95" t="s">
        <v>94</v>
      </c>
      <c r="AK342" s="95" t="s">
        <v>94</v>
      </c>
      <c r="AL342" s="95" t="s">
        <v>94</v>
      </c>
      <c r="AM342" s="95" t="s">
        <v>94</v>
      </c>
      <c r="AN342" s="97" t="s">
        <v>94</v>
      </c>
      <c r="AO342" s="94">
        <v>2673066.3309999998</v>
      </c>
      <c r="AP342" s="94">
        <v>1172294</v>
      </c>
      <c r="AQ342" s="94">
        <v>77.968137934978742</v>
      </c>
      <c r="AR342" s="94">
        <v>22.031862065021251</v>
      </c>
      <c r="AS342" s="94">
        <v>71.346375538039354</v>
      </c>
      <c r="AT342" s="95" t="s">
        <v>94</v>
      </c>
      <c r="AU342" s="97" t="s">
        <v>94</v>
      </c>
      <c r="AV342" s="94">
        <f t="shared" si="18"/>
        <v>-1.4428942454049354</v>
      </c>
      <c r="AW342" s="97" t="s">
        <v>94</v>
      </c>
      <c r="AX342" s="98">
        <v>16.786669999999997</v>
      </c>
      <c r="AZ342" s="70"/>
      <c r="BA342" s="68">
        <f t="shared" si="21"/>
        <v>99900.394094999981</v>
      </c>
      <c r="BB342" s="123">
        <f t="shared" si="20"/>
        <v>0</v>
      </c>
    </row>
    <row r="343" spans="1:54" x14ac:dyDescent="0.3">
      <c r="A343" s="89">
        <v>2013</v>
      </c>
      <c r="B343" s="90" t="s">
        <v>8</v>
      </c>
      <c r="C343" s="91">
        <v>1266.14465</v>
      </c>
      <c r="D343" s="91">
        <v>1546.2758399999998</v>
      </c>
      <c r="E343" s="91">
        <v>355.75440000000003</v>
      </c>
      <c r="F343" s="92" t="s">
        <v>94</v>
      </c>
      <c r="G343" s="92" t="s">
        <v>94</v>
      </c>
      <c r="H343" s="91">
        <v>3168.1748899999993</v>
      </c>
      <c r="I343" s="91">
        <v>138.28887000000003</v>
      </c>
      <c r="J343" s="91">
        <v>3306.4637599999992</v>
      </c>
      <c r="K343" s="93">
        <v>3948.8065615371579</v>
      </c>
      <c r="L343" s="94">
        <v>1578.1200455683074</v>
      </c>
      <c r="M343" s="94">
        <v>1927.2749753213213</v>
      </c>
      <c r="N343" s="94">
        <v>172.36295854979107</v>
      </c>
      <c r="O343" s="94">
        <v>4121.169520086949</v>
      </c>
      <c r="P343" s="94">
        <v>46.475162439697726</v>
      </c>
      <c r="Q343" s="94">
        <v>3054.3685600000003</v>
      </c>
      <c r="R343" s="94">
        <v>687.20705599999997</v>
      </c>
      <c r="S343" s="94">
        <v>66.435510000000008</v>
      </c>
      <c r="T343" s="95">
        <v>0</v>
      </c>
      <c r="U343" s="95" t="s">
        <v>94</v>
      </c>
      <c r="V343" s="96">
        <v>3808.0111259999999</v>
      </c>
      <c r="W343" s="94">
        <v>4111.8035086279606</v>
      </c>
      <c r="X343" s="94">
        <v>3395.1084325028519</v>
      </c>
      <c r="Y343" s="94">
        <v>1983.1041263263605</v>
      </c>
      <c r="Z343" s="94">
        <v>37811.900967558344</v>
      </c>
      <c r="AA343" s="94">
        <v>7114.4748859999991</v>
      </c>
      <c r="AB343" s="94">
        <v>4116.1510747621105</v>
      </c>
      <c r="AC343" s="95" t="s">
        <v>94</v>
      </c>
      <c r="AD343" s="94">
        <v>17.782941828116368</v>
      </c>
      <c r="AE343" s="94">
        <v>3.7632208750219482</v>
      </c>
      <c r="AF343" s="95" t="s">
        <v>94</v>
      </c>
      <c r="AG343" s="97" t="s">
        <v>94</v>
      </c>
      <c r="AH343" s="95">
        <v>170.82</v>
      </c>
      <c r="AI343" s="95" t="s">
        <v>94</v>
      </c>
      <c r="AJ343" s="95" t="s">
        <v>94</v>
      </c>
      <c r="AK343" s="95" t="s">
        <v>94</v>
      </c>
      <c r="AL343" s="95" t="s">
        <v>94</v>
      </c>
      <c r="AM343" s="95" t="s">
        <v>94</v>
      </c>
      <c r="AN343" s="97" t="s">
        <v>94</v>
      </c>
      <c r="AO343" s="94">
        <v>189052.81200000001</v>
      </c>
      <c r="AP343" s="94">
        <v>40007.300000000003</v>
      </c>
      <c r="AQ343" s="94">
        <v>95.817620272360102</v>
      </c>
      <c r="AR343" s="94">
        <v>4.1823797276399022</v>
      </c>
      <c r="AS343" s="94">
        <v>53.524837560302274</v>
      </c>
      <c r="AT343" s="95" t="s">
        <v>94</v>
      </c>
      <c r="AU343" s="97" t="s">
        <v>94</v>
      </c>
      <c r="AV343" s="94">
        <f t="shared" si="18"/>
        <v>5.6610587587640149</v>
      </c>
      <c r="AW343" s="97" t="s">
        <v>94</v>
      </c>
      <c r="AX343" s="98">
        <v>40.667910000000006</v>
      </c>
      <c r="AZ343" s="70"/>
      <c r="BA343" s="68">
        <f t="shared" si="21"/>
        <v>7114.474886</v>
      </c>
      <c r="BB343" s="123">
        <f t="shared" si="20"/>
        <v>0</v>
      </c>
    </row>
    <row r="344" spans="1:54" x14ac:dyDescent="0.3">
      <c r="A344" s="89">
        <v>2013</v>
      </c>
      <c r="B344" s="90" t="s">
        <v>9</v>
      </c>
      <c r="C344" s="91">
        <v>7485.4845999999998</v>
      </c>
      <c r="D344" s="91">
        <v>2209.5985499999997</v>
      </c>
      <c r="E344" s="92">
        <v>0</v>
      </c>
      <c r="F344" s="92" t="s">
        <v>94</v>
      </c>
      <c r="G344" s="92" t="s">
        <v>94</v>
      </c>
      <c r="H344" s="91">
        <v>9695.0831499999986</v>
      </c>
      <c r="I344" s="91">
        <v>1209.6927599999999</v>
      </c>
      <c r="J344" s="91">
        <v>10904.775909999998</v>
      </c>
      <c r="K344" s="93">
        <v>2825.7722059487892</v>
      </c>
      <c r="L344" s="94">
        <v>2181.7527506958713</v>
      </c>
      <c r="M344" s="94">
        <v>644.01945525291831</v>
      </c>
      <c r="N344" s="94">
        <v>352.58245092467098</v>
      </c>
      <c r="O344" s="94">
        <v>3178.35465687346</v>
      </c>
      <c r="P344" s="94">
        <v>55.706024706964151</v>
      </c>
      <c r="Q344" s="94">
        <v>7038.844540000001</v>
      </c>
      <c r="R344" s="94">
        <v>1110.3390089999998</v>
      </c>
      <c r="S344" s="94">
        <v>521.61780999999996</v>
      </c>
      <c r="T344" s="95">
        <v>0</v>
      </c>
      <c r="U344" s="95" t="s">
        <v>94</v>
      </c>
      <c r="V344" s="96">
        <v>8670.801359000001</v>
      </c>
      <c r="W344" s="94">
        <v>3788.4291705679807</v>
      </c>
      <c r="X344" s="94">
        <v>2325.1781960262001</v>
      </c>
      <c r="Y344" s="94">
        <v>2525.6100761546018</v>
      </c>
      <c r="Z344" s="94">
        <v>15066.514832038356</v>
      </c>
      <c r="AA344" s="94">
        <v>19575.577269000001</v>
      </c>
      <c r="AB344" s="94">
        <v>3422.4778339247682</v>
      </c>
      <c r="AC344" s="95" t="s">
        <v>94</v>
      </c>
      <c r="AD344" s="94">
        <v>25.616313962344151</v>
      </c>
      <c r="AE344" s="94">
        <v>3.29236172957753</v>
      </c>
      <c r="AF344" s="95" t="s">
        <v>94</v>
      </c>
      <c r="AG344" s="97" t="s">
        <v>94</v>
      </c>
      <c r="AH344" s="95">
        <v>815.28</v>
      </c>
      <c r="AI344" s="95" t="s">
        <v>94</v>
      </c>
      <c r="AJ344" s="95" t="s">
        <v>94</v>
      </c>
      <c r="AK344" s="95" t="s">
        <v>94</v>
      </c>
      <c r="AL344" s="95" t="s">
        <v>94</v>
      </c>
      <c r="AM344" s="95" t="s">
        <v>94</v>
      </c>
      <c r="AN344" s="97" t="s">
        <v>94</v>
      </c>
      <c r="AO344" s="94">
        <v>594575.53200000001</v>
      </c>
      <c r="AP344" s="94">
        <v>76418.399999999994</v>
      </c>
      <c r="AQ344" s="94">
        <v>88.906761863023007</v>
      </c>
      <c r="AR344" s="94">
        <v>11.093238136976995</v>
      </c>
      <c r="AS344" s="94">
        <v>44.293975293035842</v>
      </c>
      <c r="AT344" s="95" t="s">
        <v>94</v>
      </c>
      <c r="AU344" s="97" t="s">
        <v>94</v>
      </c>
      <c r="AV344" s="94">
        <f t="shared" si="18"/>
        <v>7.9084467339296305</v>
      </c>
      <c r="AW344" s="97" t="s">
        <v>94</v>
      </c>
      <c r="AX344" s="98">
        <v>39.83587</v>
      </c>
      <c r="AZ344" s="70"/>
      <c r="BA344" s="68">
        <f t="shared" si="21"/>
        <v>19575.577268999998</v>
      </c>
      <c r="BB344" s="123">
        <f t="shared" si="20"/>
        <v>0</v>
      </c>
    </row>
    <row r="345" spans="1:54" x14ac:dyDescent="0.3">
      <c r="A345" s="89">
        <v>2013</v>
      </c>
      <c r="B345" s="90" t="s">
        <v>10</v>
      </c>
      <c r="C345" s="91">
        <v>4057.5606699999998</v>
      </c>
      <c r="D345" s="91">
        <v>3179.08178</v>
      </c>
      <c r="E345" s="91">
        <v>79.622290000000007</v>
      </c>
      <c r="F345" s="92" t="s">
        <v>94</v>
      </c>
      <c r="G345" s="92" t="s">
        <v>94</v>
      </c>
      <c r="H345" s="91">
        <v>7316.2647399999996</v>
      </c>
      <c r="I345" s="91">
        <v>294.18630441379548</v>
      </c>
      <c r="J345" s="91">
        <v>7610.451044413795</v>
      </c>
      <c r="K345" s="93">
        <v>2691.3477698046559</v>
      </c>
      <c r="L345" s="94">
        <v>1492.6068490041525</v>
      </c>
      <c r="M345" s="94">
        <v>1169.4512107867788</v>
      </c>
      <c r="N345" s="94">
        <v>108.2188344119548</v>
      </c>
      <c r="O345" s="94">
        <v>2799.5666042166108</v>
      </c>
      <c r="P345" s="94">
        <v>64.782727055947831</v>
      </c>
      <c r="Q345" s="94">
        <v>3109.39633</v>
      </c>
      <c r="R345" s="94">
        <v>1027.8072709999999</v>
      </c>
      <c r="S345" s="95">
        <v>0</v>
      </c>
      <c r="T345" s="95">
        <v>0</v>
      </c>
      <c r="U345" s="95" t="s">
        <v>94</v>
      </c>
      <c r="V345" s="96">
        <v>4137.2036010000002</v>
      </c>
      <c r="W345" s="94">
        <v>5136.7097125843811</v>
      </c>
      <c r="X345" s="94">
        <v>4006.0712523400125</v>
      </c>
      <c r="Y345" s="94">
        <v>1916.0709284246868</v>
      </c>
      <c r="Z345" s="94">
        <v>0</v>
      </c>
      <c r="AA345" s="94">
        <v>11747.654645413795</v>
      </c>
      <c r="AB345" s="94">
        <v>3333.7480243000127</v>
      </c>
      <c r="AC345" s="95" t="s">
        <v>94</v>
      </c>
      <c r="AD345" s="94">
        <v>19.122616960856398</v>
      </c>
      <c r="AE345" s="94">
        <v>5.3688499897906565</v>
      </c>
      <c r="AF345" s="95" t="s">
        <v>94</v>
      </c>
      <c r="AG345" s="97" t="s">
        <v>94</v>
      </c>
      <c r="AH345" s="95">
        <v>83.67</v>
      </c>
      <c r="AI345" s="95" t="s">
        <v>94</v>
      </c>
      <c r="AJ345" s="95" t="s">
        <v>94</v>
      </c>
      <c r="AK345" s="95" t="s">
        <v>94</v>
      </c>
      <c r="AL345" s="95" t="s">
        <v>94</v>
      </c>
      <c r="AM345" s="95" t="s">
        <v>94</v>
      </c>
      <c r="AN345" s="97" t="s">
        <v>94</v>
      </c>
      <c r="AO345" s="94">
        <v>218811.378</v>
      </c>
      <c r="AP345" s="94">
        <v>61433.3</v>
      </c>
      <c r="AQ345" s="94">
        <v>96.134443245256364</v>
      </c>
      <c r="AR345" s="94">
        <v>3.8655567547436416</v>
      </c>
      <c r="AS345" s="94">
        <v>35.217272944052169</v>
      </c>
      <c r="AT345" s="95" t="s">
        <v>94</v>
      </c>
      <c r="AU345" s="97" t="s">
        <v>94</v>
      </c>
      <c r="AV345" s="94">
        <f t="shared" si="18"/>
        <v>7.0719265307198187</v>
      </c>
      <c r="AW345" s="97" t="s">
        <v>94</v>
      </c>
      <c r="AX345" s="98">
        <v>105.02449</v>
      </c>
      <c r="AZ345" s="70"/>
      <c r="BA345" s="68">
        <f t="shared" si="21"/>
        <v>11747.654645413793</v>
      </c>
      <c r="BB345" s="123">
        <f t="shared" si="20"/>
        <v>0</v>
      </c>
    </row>
    <row r="346" spans="1:54" x14ac:dyDescent="0.3">
      <c r="A346" s="89">
        <v>2013</v>
      </c>
      <c r="B346" s="90" t="s">
        <v>11</v>
      </c>
      <c r="C346" s="91">
        <v>2889.5084300000003</v>
      </c>
      <c r="D346" s="91">
        <v>2189.3719999999998</v>
      </c>
      <c r="E346" s="91">
        <v>558.04512999999986</v>
      </c>
      <c r="F346" s="92" t="s">
        <v>94</v>
      </c>
      <c r="G346" s="92" t="s">
        <v>94</v>
      </c>
      <c r="H346" s="91">
        <v>5636.9255599999997</v>
      </c>
      <c r="I346" s="91">
        <v>189.07</v>
      </c>
      <c r="J346" s="91">
        <v>5825.9955599999994</v>
      </c>
      <c r="K346" s="93">
        <v>3014.0199279769654</v>
      </c>
      <c r="L346" s="94">
        <v>1544.9975163548966</v>
      </c>
      <c r="M346" s="94">
        <v>1170.6400532553396</v>
      </c>
      <c r="N346" s="94">
        <v>101.0942475143498</v>
      </c>
      <c r="O346" s="94">
        <v>3115.1141754913151</v>
      </c>
      <c r="P346" s="94">
        <v>63.008733930189031</v>
      </c>
      <c r="Q346" s="94">
        <v>2528.6221600000003</v>
      </c>
      <c r="R346" s="94">
        <v>585.28114600000004</v>
      </c>
      <c r="S346" s="94">
        <v>306.43127999999996</v>
      </c>
      <c r="T346" s="95">
        <v>0</v>
      </c>
      <c r="U346" s="95" t="s">
        <v>94</v>
      </c>
      <c r="V346" s="96">
        <v>3420.3345859999999</v>
      </c>
      <c r="W346" s="94">
        <v>3653.8171603644487</v>
      </c>
      <c r="X346" s="94">
        <v>2602.8770360854455</v>
      </c>
      <c r="Y346" s="94">
        <v>1982.7940443119453</v>
      </c>
      <c r="Z346" s="94">
        <v>14972.700087950747</v>
      </c>
      <c r="AA346" s="94">
        <v>9246.3301460000002</v>
      </c>
      <c r="AB346" s="94">
        <v>3294.8074413095515</v>
      </c>
      <c r="AC346" s="95" t="s">
        <v>94</v>
      </c>
      <c r="AD346" s="94">
        <v>14.127707325793528</v>
      </c>
      <c r="AE346" s="94">
        <v>4.0030389565815536</v>
      </c>
      <c r="AF346" s="95" t="s">
        <v>94</v>
      </c>
      <c r="AG346" s="97" t="s">
        <v>94</v>
      </c>
      <c r="AH346" s="95">
        <v>146.41</v>
      </c>
      <c r="AI346" s="95" t="s">
        <v>94</v>
      </c>
      <c r="AJ346" s="95" t="s">
        <v>94</v>
      </c>
      <c r="AK346" s="95" t="s">
        <v>94</v>
      </c>
      <c r="AL346" s="95" t="s">
        <v>94</v>
      </c>
      <c r="AM346" s="95" t="s">
        <v>94</v>
      </c>
      <c r="AN346" s="97" t="s">
        <v>94</v>
      </c>
      <c r="AO346" s="94">
        <v>230982.76699999999</v>
      </c>
      <c r="AP346" s="94">
        <v>65448.2</v>
      </c>
      <c r="AQ346" s="94">
        <v>96.754717746472167</v>
      </c>
      <c r="AR346" s="94">
        <v>3.2452822535278418</v>
      </c>
      <c r="AS346" s="94">
        <v>36.991266069810955</v>
      </c>
      <c r="AT346" s="95" t="s">
        <v>94</v>
      </c>
      <c r="AU346" s="97" t="s">
        <v>94</v>
      </c>
      <c r="AV346" s="94">
        <f t="shared" si="18"/>
        <v>7.1791974409423753</v>
      </c>
      <c r="AW346" s="97" t="s">
        <v>94</v>
      </c>
      <c r="AX346" s="98">
        <v>260.49700000000001</v>
      </c>
      <c r="AZ346" s="70"/>
      <c r="BA346" s="68">
        <f t="shared" si="21"/>
        <v>9246.3301460000002</v>
      </c>
      <c r="BB346" s="123">
        <f t="shared" si="20"/>
        <v>0</v>
      </c>
    </row>
    <row r="347" spans="1:54" x14ac:dyDescent="0.3">
      <c r="A347" s="89">
        <v>2013</v>
      </c>
      <c r="B347" s="90" t="s">
        <v>12</v>
      </c>
      <c r="C347" s="91">
        <v>5180.8405000000002</v>
      </c>
      <c r="D347" s="91">
        <v>3651.30321</v>
      </c>
      <c r="E347" s="92">
        <v>0</v>
      </c>
      <c r="F347" s="92" t="s">
        <v>94</v>
      </c>
      <c r="G347" s="92" t="s">
        <v>94</v>
      </c>
      <c r="H347" s="91">
        <v>8832.1437100000003</v>
      </c>
      <c r="I347" s="91">
        <v>1668.9254755555392</v>
      </c>
      <c r="J347" s="91">
        <v>10501.06918555554</v>
      </c>
      <c r="K347" s="93">
        <v>2317.9125138732629</v>
      </c>
      <c r="L347" s="94">
        <v>1359.6625487122435</v>
      </c>
      <c r="M347" s="94">
        <v>958.24996516101896</v>
      </c>
      <c r="N347" s="94">
        <v>437.99369460372395</v>
      </c>
      <c r="O347" s="94">
        <v>2755.9062084769871</v>
      </c>
      <c r="P347" s="94">
        <v>37.154090671540438</v>
      </c>
      <c r="Q347" s="94">
        <v>16351.700219999999</v>
      </c>
      <c r="R347" s="94">
        <v>1247.293676</v>
      </c>
      <c r="S347" s="94">
        <v>163.49819999999997</v>
      </c>
      <c r="T347" s="95">
        <v>0</v>
      </c>
      <c r="U347" s="95" t="s">
        <v>94</v>
      </c>
      <c r="V347" s="96">
        <v>17762.492095999998</v>
      </c>
      <c r="W347" s="94">
        <v>4517.5156590323895</v>
      </c>
      <c r="X347" s="94">
        <v>3346.3072417405451</v>
      </c>
      <c r="Y347" s="94">
        <v>3080.6426480867217</v>
      </c>
      <c r="Z347" s="94">
        <v>31089.218482601249</v>
      </c>
      <c r="AA347" s="94">
        <v>28263.561281555536</v>
      </c>
      <c r="AB347" s="94">
        <v>3650.5367048480971</v>
      </c>
      <c r="AC347" s="95" t="s">
        <v>94</v>
      </c>
      <c r="AD347" s="94">
        <v>30.261225844451133</v>
      </c>
      <c r="AE347" s="94">
        <v>2.7748041326726525</v>
      </c>
      <c r="AF347" s="95" t="s">
        <v>94</v>
      </c>
      <c r="AG347" s="97" t="s">
        <v>94</v>
      </c>
      <c r="AH347" s="95">
        <v>3159.24</v>
      </c>
      <c r="AI347" s="95" t="s">
        <v>94</v>
      </c>
      <c r="AJ347" s="95" t="s">
        <v>94</v>
      </c>
      <c r="AK347" s="95" t="s">
        <v>94</v>
      </c>
      <c r="AL347" s="95" t="s">
        <v>94</v>
      </c>
      <c r="AM347" s="95" t="s">
        <v>94</v>
      </c>
      <c r="AN347" s="97" t="s">
        <v>94</v>
      </c>
      <c r="AO347" s="94">
        <v>1018578.607</v>
      </c>
      <c r="AP347" s="94">
        <v>93398.6</v>
      </c>
      <c r="AQ347" s="94">
        <v>84.107089991834499</v>
      </c>
      <c r="AR347" s="94">
        <v>15.892910008165495</v>
      </c>
      <c r="AS347" s="94">
        <v>62.84590932845957</v>
      </c>
      <c r="AT347" s="95" t="s">
        <v>94</v>
      </c>
      <c r="AU347" s="97" t="s">
        <v>94</v>
      </c>
      <c r="AV347" s="94">
        <f t="shared" si="18"/>
        <v>4.5325308626380512</v>
      </c>
      <c r="AW347" s="97" t="s">
        <v>94</v>
      </c>
      <c r="AX347" s="98">
        <v>7.9473400000000005</v>
      </c>
      <c r="AZ347" s="70"/>
      <c r="BA347" s="68">
        <f t="shared" si="21"/>
        <v>28263.56128155554</v>
      </c>
      <c r="BB347" s="123">
        <f t="shared" si="20"/>
        <v>0</v>
      </c>
    </row>
    <row r="348" spans="1:54" x14ac:dyDescent="0.3">
      <c r="A348" s="89">
        <v>2013</v>
      </c>
      <c r="B348" s="90" t="s">
        <v>13</v>
      </c>
      <c r="C348" s="91">
        <v>16885.498500000002</v>
      </c>
      <c r="D348" s="91">
        <v>7629.0087699999995</v>
      </c>
      <c r="E348" s="91">
        <v>133.76827000000003</v>
      </c>
      <c r="F348" s="92" t="s">
        <v>94</v>
      </c>
      <c r="G348" s="92" t="s">
        <v>94</v>
      </c>
      <c r="H348" s="91">
        <v>24648.275540000002</v>
      </c>
      <c r="I348" s="91">
        <v>4723.6518999999998</v>
      </c>
      <c r="J348" s="91">
        <v>29371.927440000003</v>
      </c>
      <c r="K348" s="93">
        <v>2686.4116522347767</v>
      </c>
      <c r="L348" s="94">
        <v>1840.347810563012</v>
      </c>
      <c r="M348" s="94">
        <v>831.48445908395991</v>
      </c>
      <c r="N348" s="94">
        <v>514.83007339266965</v>
      </c>
      <c r="O348" s="94">
        <v>3201.2417256274462</v>
      </c>
      <c r="P348" s="94">
        <v>53.522618492485044</v>
      </c>
      <c r="Q348" s="94">
        <v>18046.946310000003</v>
      </c>
      <c r="R348" s="94">
        <v>1377.8268559999999</v>
      </c>
      <c r="S348" s="94">
        <v>44.904139999999998</v>
      </c>
      <c r="T348" s="94">
        <v>6035.9933000000001</v>
      </c>
      <c r="U348" s="95" t="s">
        <v>94</v>
      </c>
      <c r="V348" s="96">
        <v>25505.670606</v>
      </c>
      <c r="W348" s="94">
        <v>3547.8533943947759</v>
      </c>
      <c r="X348" s="94">
        <v>3486.1153429131127</v>
      </c>
      <c r="Y348" s="94">
        <v>1242.176241701256</v>
      </c>
      <c r="Z348" s="94">
        <v>2246.7797458220753</v>
      </c>
      <c r="AA348" s="94">
        <v>54877.598045999999</v>
      </c>
      <c r="AB348" s="94">
        <v>3353.5134324235637</v>
      </c>
      <c r="AC348" s="95" t="s">
        <v>94</v>
      </c>
      <c r="AD348" s="94">
        <v>33.157066755685527</v>
      </c>
      <c r="AE348" s="94">
        <v>4.019882653566464</v>
      </c>
      <c r="AF348" s="95" t="s">
        <v>94</v>
      </c>
      <c r="AG348" s="97" t="s">
        <v>94</v>
      </c>
      <c r="AH348" s="95">
        <v>2718.21</v>
      </c>
      <c r="AI348" s="95" t="s">
        <v>94</v>
      </c>
      <c r="AJ348" s="95" t="s">
        <v>94</v>
      </c>
      <c r="AK348" s="95" t="s">
        <v>94</v>
      </c>
      <c r="AL348" s="95" t="s">
        <v>94</v>
      </c>
      <c r="AM348" s="95" t="s">
        <v>94</v>
      </c>
      <c r="AN348" s="97" t="s">
        <v>94</v>
      </c>
      <c r="AO348" s="94">
        <v>1365154.2290000001</v>
      </c>
      <c r="AP348" s="94">
        <v>165508</v>
      </c>
      <c r="AQ348" s="94">
        <v>83.917800731159645</v>
      </c>
      <c r="AR348" s="94">
        <v>16.082199268840355</v>
      </c>
      <c r="AS348" s="94">
        <v>46.47738150751497</v>
      </c>
      <c r="AT348" s="95" t="s">
        <v>94</v>
      </c>
      <c r="AU348" s="97" t="s">
        <v>94</v>
      </c>
      <c r="AV348" s="94">
        <f t="shared" si="18"/>
        <v>7.9940826539176779</v>
      </c>
      <c r="AW348" s="97" t="s">
        <v>94</v>
      </c>
      <c r="AX348" s="98">
        <v>133.62329</v>
      </c>
      <c r="AZ348" s="70"/>
      <c r="BA348" s="68">
        <f t="shared" si="21"/>
        <v>54877.598046000006</v>
      </c>
      <c r="BB348" s="123">
        <f t="shared" si="20"/>
        <v>0</v>
      </c>
    </row>
    <row r="349" spans="1:54" x14ac:dyDescent="0.3">
      <c r="A349" s="89">
        <v>2013</v>
      </c>
      <c r="B349" s="90" t="s">
        <v>14</v>
      </c>
      <c r="C349" s="91">
        <v>4020.2645200000002</v>
      </c>
      <c r="D349" s="91">
        <v>2161.3204900000001</v>
      </c>
      <c r="E349" s="91">
        <v>795.86504999999988</v>
      </c>
      <c r="F349" s="92" t="s">
        <v>94</v>
      </c>
      <c r="G349" s="92" t="s">
        <v>94</v>
      </c>
      <c r="H349" s="91">
        <v>6977.450060000001</v>
      </c>
      <c r="I349" s="91">
        <v>36.041100000000007</v>
      </c>
      <c r="J349" s="91">
        <v>7013.4911600000014</v>
      </c>
      <c r="K349" s="93">
        <v>2273.4678167188972</v>
      </c>
      <c r="L349" s="94">
        <v>1309.9258213704572</v>
      </c>
      <c r="M349" s="94">
        <v>704.22468571994591</v>
      </c>
      <c r="N349" s="94">
        <v>11.743298801789983</v>
      </c>
      <c r="O349" s="94">
        <v>2285.2111155206871</v>
      </c>
      <c r="P349" s="94">
        <v>50.378029386699851</v>
      </c>
      <c r="Q349" s="94">
        <v>5612.8729599999988</v>
      </c>
      <c r="R349" s="94">
        <v>1213.0365499999998</v>
      </c>
      <c r="S349" s="94">
        <v>82.325220000000002</v>
      </c>
      <c r="T349" s="95">
        <v>0</v>
      </c>
      <c r="U349" s="95" t="s">
        <v>94</v>
      </c>
      <c r="V349" s="96">
        <v>6908.2347299999983</v>
      </c>
      <c r="W349" s="94">
        <v>4728.9598079455864</v>
      </c>
      <c r="X349" s="94">
        <v>3448.5092432338442</v>
      </c>
      <c r="Y349" s="94">
        <v>2819.2450089478693</v>
      </c>
      <c r="Z349" s="94">
        <v>26573.666881859263</v>
      </c>
      <c r="AA349" s="94">
        <v>13921.72589</v>
      </c>
      <c r="AB349" s="94">
        <v>3073.287018252443</v>
      </c>
      <c r="AC349" s="95" t="s">
        <v>94</v>
      </c>
      <c r="AD349" s="94">
        <v>24.298962168483328</v>
      </c>
      <c r="AE349" s="94">
        <v>3.8728910087395834</v>
      </c>
      <c r="AF349" s="95" t="s">
        <v>94</v>
      </c>
      <c r="AG349" s="97" t="s">
        <v>94</v>
      </c>
      <c r="AH349" s="95">
        <v>310.72000000000003</v>
      </c>
      <c r="AI349" s="95" t="s">
        <v>94</v>
      </c>
      <c r="AJ349" s="95" t="s">
        <v>94</v>
      </c>
      <c r="AK349" s="95" t="s">
        <v>94</v>
      </c>
      <c r="AL349" s="95" t="s">
        <v>94</v>
      </c>
      <c r="AM349" s="95" t="s">
        <v>94</v>
      </c>
      <c r="AN349" s="97" t="s">
        <v>94</v>
      </c>
      <c r="AO349" s="94">
        <v>359465.98700000002</v>
      </c>
      <c r="AP349" s="94">
        <v>57293.5</v>
      </c>
      <c r="AQ349" s="94">
        <v>99.48611755290213</v>
      </c>
      <c r="AR349" s="94">
        <v>0.5138824470978588</v>
      </c>
      <c r="AS349" s="94">
        <v>49.621970613300149</v>
      </c>
      <c r="AT349" s="95" t="s">
        <v>94</v>
      </c>
      <c r="AU349" s="97" t="s">
        <v>94</v>
      </c>
      <c r="AV349" s="94">
        <f t="shared" si="18"/>
        <v>12.920115030276079</v>
      </c>
      <c r="AW349" s="97" t="s">
        <v>94</v>
      </c>
      <c r="AX349" s="98">
        <v>55.049769999999995</v>
      </c>
      <c r="AZ349" s="70"/>
      <c r="BA349" s="68">
        <f t="shared" si="21"/>
        <v>13921.72589</v>
      </c>
      <c r="BB349" s="123">
        <f t="shared" si="20"/>
        <v>0</v>
      </c>
    </row>
    <row r="350" spans="1:54" x14ac:dyDescent="0.3">
      <c r="A350" s="89">
        <v>2013</v>
      </c>
      <c r="B350" s="90" t="s">
        <v>15</v>
      </c>
      <c r="C350" s="91">
        <v>2006.08691</v>
      </c>
      <c r="D350" s="91">
        <v>1242.03487</v>
      </c>
      <c r="E350" s="92">
        <v>0</v>
      </c>
      <c r="F350" s="92" t="s">
        <v>94</v>
      </c>
      <c r="G350" s="92" t="s">
        <v>94</v>
      </c>
      <c r="H350" s="91">
        <v>3248.1217799999999</v>
      </c>
      <c r="I350" s="91">
        <v>157.43734999999998</v>
      </c>
      <c r="J350" s="91">
        <v>3405.5591300000001</v>
      </c>
      <c r="K350" s="93">
        <v>2917.9446689317024</v>
      </c>
      <c r="L350" s="94">
        <v>1802.1647588743335</v>
      </c>
      <c r="M350" s="94">
        <v>1115.7799100573686</v>
      </c>
      <c r="N350" s="94">
        <v>141.43357522858474</v>
      </c>
      <c r="O350" s="94">
        <v>3059.3782441602871</v>
      </c>
      <c r="P350" s="94">
        <v>47.236511451518489</v>
      </c>
      <c r="Q350" s="94">
        <v>2866.2909799999989</v>
      </c>
      <c r="R350" s="94">
        <v>863.20848600000011</v>
      </c>
      <c r="S350" s="94">
        <v>74.532089999999997</v>
      </c>
      <c r="T350" s="95">
        <v>0</v>
      </c>
      <c r="U350" s="95" t="s">
        <v>94</v>
      </c>
      <c r="V350" s="96">
        <v>3804.031555999999</v>
      </c>
      <c r="W350" s="94">
        <v>4998.5040878594109</v>
      </c>
      <c r="X350" s="94">
        <v>3715.3965647088698</v>
      </c>
      <c r="Y350" s="94">
        <v>3960.1260970294766</v>
      </c>
      <c r="Z350" s="94">
        <v>45894.144088669949</v>
      </c>
      <c r="AA350" s="94">
        <v>7209.5906859999996</v>
      </c>
      <c r="AB350" s="94">
        <v>3846.7809451346388</v>
      </c>
      <c r="AC350" s="95" t="s">
        <v>94</v>
      </c>
      <c r="AD350" s="94">
        <v>24.995373984613618</v>
      </c>
      <c r="AE350" s="94">
        <v>3.9585699050355436</v>
      </c>
      <c r="AF350" s="95" t="s">
        <v>94</v>
      </c>
      <c r="AG350" s="97" t="s">
        <v>94</v>
      </c>
      <c r="AH350" s="95">
        <v>308.32</v>
      </c>
      <c r="AI350" s="95" t="s">
        <v>94</v>
      </c>
      <c r="AJ350" s="95" t="s">
        <v>94</v>
      </c>
      <c r="AK350" s="95" t="s">
        <v>94</v>
      </c>
      <c r="AL350" s="95" t="s">
        <v>94</v>
      </c>
      <c r="AM350" s="95" t="s">
        <v>94</v>
      </c>
      <c r="AN350" s="97" t="s">
        <v>94</v>
      </c>
      <c r="AO350" s="94">
        <v>182126.14300000001</v>
      </c>
      <c r="AP350" s="94">
        <v>28843.7</v>
      </c>
      <c r="AQ350" s="94">
        <v>95.377048408494375</v>
      </c>
      <c r="AR350" s="94">
        <v>4.622951591505621</v>
      </c>
      <c r="AS350" s="94">
        <v>52.763488548481504</v>
      </c>
      <c r="AT350" s="95" t="s">
        <v>94</v>
      </c>
      <c r="AU350" s="97" t="s">
        <v>94</v>
      </c>
      <c r="AV350" s="94">
        <f t="shared" si="18"/>
        <v>6.0754680082884427</v>
      </c>
      <c r="AW350" s="97" t="s">
        <v>94</v>
      </c>
      <c r="AX350" s="98">
        <v>31.49213</v>
      </c>
      <c r="AZ350" s="70"/>
      <c r="BA350" s="68">
        <f t="shared" si="21"/>
        <v>7209.5906859999996</v>
      </c>
      <c r="BB350" s="123">
        <f t="shared" si="20"/>
        <v>0</v>
      </c>
    </row>
    <row r="351" spans="1:54" x14ac:dyDescent="0.3">
      <c r="A351" s="89">
        <v>2013</v>
      </c>
      <c r="B351" s="90" t="s">
        <v>16</v>
      </c>
      <c r="C351" s="91">
        <v>971.49919999999997</v>
      </c>
      <c r="D351" s="91">
        <v>1157.49713</v>
      </c>
      <c r="E351" s="91">
        <v>159.26906</v>
      </c>
      <c r="F351" s="92" t="s">
        <v>94</v>
      </c>
      <c r="G351" s="92" t="s">
        <v>94</v>
      </c>
      <c r="H351" s="91">
        <v>2288.26539</v>
      </c>
      <c r="I351" s="91">
        <v>223.06955999999997</v>
      </c>
      <c r="J351" s="91">
        <v>2511.3349499999999</v>
      </c>
      <c r="K351" s="93">
        <v>3640.0366983860345</v>
      </c>
      <c r="L351" s="94">
        <v>1545.4032368390074</v>
      </c>
      <c r="M351" s="94">
        <v>1841.2776987709935</v>
      </c>
      <c r="N351" s="94">
        <v>354.84580951199257</v>
      </c>
      <c r="O351" s="94">
        <v>3994.8825078980276</v>
      </c>
      <c r="P351" s="94">
        <v>52.091479179384748</v>
      </c>
      <c r="Q351" s="94">
        <v>1892.8808999999997</v>
      </c>
      <c r="R351" s="94">
        <v>416.79324700000001</v>
      </c>
      <c r="S351" s="95">
        <v>0</v>
      </c>
      <c r="T351" s="95">
        <v>0</v>
      </c>
      <c r="U351" s="95" t="s">
        <v>94</v>
      </c>
      <c r="V351" s="96">
        <v>2309.6741469999997</v>
      </c>
      <c r="W351" s="94">
        <v>4201.2026047493009</v>
      </c>
      <c r="X351" s="94">
        <v>3596.506438208587</v>
      </c>
      <c r="Y351" s="94">
        <v>2299.1557140571822</v>
      </c>
      <c r="Z351" s="94">
        <v>0</v>
      </c>
      <c r="AA351" s="94">
        <v>4821.0090970000001</v>
      </c>
      <c r="AB351" s="94">
        <v>4091.1378340007623</v>
      </c>
      <c r="AC351" s="95" t="s">
        <v>94</v>
      </c>
      <c r="AD351" s="94">
        <v>21.766850413573895</v>
      </c>
      <c r="AE351" s="94">
        <v>4.6522506134209083</v>
      </c>
      <c r="AF351" s="95" t="s">
        <v>94</v>
      </c>
      <c r="AG351" s="97" t="s">
        <v>94</v>
      </c>
      <c r="AH351" s="95">
        <v>66.89</v>
      </c>
      <c r="AI351" s="95" t="s">
        <v>94</v>
      </c>
      <c r="AJ351" s="95" t="s">
        <v>94</v>
      </c>
      <c r="AK351" s="95" t="s">
        <v>94</v>
      </c>
      <c r="AL351" s="95" t="s">
        <v>94</v>
      </c>
      <c r="AM351" s="95" t="s">
        <v>94</v>
      </c>
      <c r="AN351" s="97" t="s">
        <v>94</v>
      </c>
      <c r="AO351" s="94">
        <v>103627.459</v>
      </c>
      <c r="AP351" s="94">
        <v>22148.400000000001</v>
      </c>
      <c r="AQ351" s="94">
        <v>91.117490719427934</v>
      </c>
      <c r="AR351" s="94">
        <v>8.8825092805720711</v>
      </c>
      <c r="AS351" s="94">
        <v>47.908520820615237</v>
      </c>
      <c r="AT351" s="95" t="s">
        <v>94</v>
      </c>
      <c r="AU351" s="97" t="s">
        <v>94</v>
      </c>
      <c r="AV351" s="94">
        <f t="shared" si="18"/>
        <v>5.6426725233457375</v>
      </c>
      <c r="AW351" s="97" t="s">
        <v>94</v>
      </c>
      <c r="AX351" s="98">
        <v>21.167200000000001</v>
      </c>
      <c r="AZ351" s="70"/>
      <c r="BA351" s="68">
        <f t="shared" si="21"/>
        <v>4821.0090969999992</v>
      </c>
      <c r="BB351" s="123">
        <f t="shared" si="20"/>
        <v>0</v>
      </c>
    </row>
    <row r="352" spans="1:54" x14ac:dyDescent="0.3">
      <c r="A352" s="89">
        <v>2013</v>
      </c>
      <c r="B352" s="90" t="s">
        <v>17</v>
      </c>
      <c r="C352" s="91">
        <v>2150.3657000000003</v>
      </c>
      <c r="D352" s="91">
        <v>2006.0842599999999</v>
      </c>
      <c r="E352" s="92">
        <v>0</v>
      </c>
      <c r="F352" s="92" t="s">
        <v>94</v>
      </c>
      <c r="G352" s="92" t="s">
        <v>94</v>
      </c>
      <c r="H352" s="91">
        <v>4156.4499599999999</v>
      </c>
      <c r="I352" s="91">
        <v>263.38691000000006</v>
      </c>
      <c r="J352" s="91">
        <v>4419.8368700000001</v>
      </c>
      <c r="K352" s="93">
        <v>2701.6846391145464</v>
      </c>
      <c r="L352" s="94">
        <v>1397.7336515724105</v>
      </c>
      <c r="M352" s="94">
        <v>1303.9509875421363</v>
      </c>
      <c r="N352" s="94">
        <v>171.20099501711445</v>
      </c>
      <c r="O352" s="94">
        <v>2872.8856341316609</v>
      </c>
      <c r="P352" s="94">
        <v>20.816332156727281</v>
      </c>
      <c r="Q352" s="94">
        <v>13812.342130000001</v>
      </c>
      <c r="R352" s="94">
        <v>1072.5126510000002</v>
      </c>
      <c r="S352" s="94">
        <v>371.89580999999998</v>
      </c>
      <c r="T352" s="94">
        <v>1555.9564700000003</v>
      </c>
      <c r="U352" s="95" t="s">
        <v>94</v>
      </c>
      <c r="V352" s="96">
        <v>16812.707061000001</v>
      </c>
      <c r="W352" s="94">
        <v>4941.1454911004639</v>
      </c>
      <c r="X352" s="94">
        <v>3477.4572919304951</v>
      </c>
      <c r="Y352" s="94">
        <v>4266.5164989915638</v>
      </c>
      <c r="Z352" s="94">
        <v>14431.346915017462</v>
      </c>
      <c r="AA352" s="94">
        <v>21232.543931</v>
      </c>
      <c r="AB352" s="94">
        <v>4297.1646221994115</v>
      </c>
      <c r="AC352" s="95" t="s">
        <v>94</v>
      </c>
      <c r="AD352" s="94">
        <v>24.800665240478061</v>
      </c>
      <c r="AE352" s="94">
        <v>1.8873374178178703</v>
      </c>
      <c r="AF352" s="95" t="s">
        <v>94</v>
      </c>
      <c r="AG352" s="97" t="s">
        <v>94</v>
      </c>
      <c r="AH352" s="95">
        <v>6432.78</v>
      </c>
      <c r="AI352" s="95" t="s">
        <v>94</v>
      </c>
      <c r="AJ352" s="95" t="s">
        <v>94</v>
      </c>
      <c r="AK352" s="95" t="s">
        <v>94</v>
      </c>
      <c r="AL352" s="95" t="s">
        <v>94</v>
      </c>
      <c r="AM352" s="95" t="s">
        <v>94</v>
      </c>
      <c r="AN352" s="97" t="s">
        <v>94</v>
      </c>
      <c r="AO352" s="94">
        <v>1124999.8929999999</v>
      </c>
      <c r="AP352" s="94">
        <v>85612.800000000003</v>
      </c>
      <c r="AQ352" s="94">
        <v>94.040800198130384</v>
      </c>
      <c r="AR352" s="94">
        <v>5.9591998018696124</v>
      </c>
      <c r="AS352" s="94">
        <v>79.183667843272715</v>
      </c>
      <c r="AT352" s="95" t="s">
        <v>94</v>
      </c>
      <c r="AU352" s="97" t="s">
        <v>94</v>
      </c>
      <c r="AV352" s="94">
        <f t="shared" si="18"/>
        <v>5.1565480480245895</v>
      </c>
      <c r="AW352" s="97" t="s">
        <v>94</v>
      </c>
      <c r="AX352" s="98">
        <v>31.451560000000001</v>
      </c>
      <c r="AZ352" s="70"/>
      <c r="BA352" s="68">
        <f t="shared" si="21"/>
        <v>21232.543931000004</v>
      </c>
      <c r="BB352" s="123">
        <f t="shared" si="20"/>
        <v>0</v>
      </c>
    </row>
    <row r="353" spans="1:59" x14ac:dyDescent="0.3">
      <c r="A353" s="89">
        <v>2013</v>
      </c>
      <c r="B353" s="90" t="s">
        <v>18</v>
      </c>
      <c r="C353" s="91">
        <v>5189.90852</v>
      </c>
      <c r="D353" s="91">
        <v>2792.0045099999998</v>
      </c>
      <c r="E353" s="91">
        <v>1233.6345700000002</v>
      </c>
      <c r="F353" s="92" t="s">
        <v>94</v>
      </c>
      <c r="G353" s="92" t="s">
        <v>94</v>
      </c>
      <c r="H353" s="91">
        <v>9215.5475999999999</v>
      </c>
      <c r="I353" s="91">
        <v>255.28315000000001</v>
      </c>
      <c r="J353" s="91">
        <v>9470.8307499999992</v>
      </c>
      <c r="K353" s="93">
        <v>3167.4262882478797</v>
      </c>
      <c r="L353" s="94">
        <v>1783.7955369955059</v>
      </c>
      <c r="M353" s="94">
        <v>959.62484984404398</v>
      </c>
      <c r="N353" s="94">
        <v>87.741998126809818</v>
      </c>
      <c r="O353" s="94">
        <v>3255.1682863746896</v>
      </c>
      <c r="P353" s="94">
        <v>74.433905218068034</v>
      </c>
      <c r="Q353" s="94">
        <v>2042.2478600000002</v>
      </c>
      <c r="R353" s="94">
        <v>879.28247700000009</v>
      </c>
      <c r="S353" s="94">
        <v>331.45170000000002</v>
      </c>
      <c r="T353" s="95">
        <v>0</v>
      </c>
      <c r="U353" s="95" t="s">
        <v>94</v>
      </c>
      <c r="V353" s="96">
        <v>3252.9820370000002</v>
      </c>
      <c r="W353" s="94">
        <v>3099.3562488149873</v>
      </c>
      <c r="X353" s="94">
        <v>2385.0930622302935</v>
      </c>
      <c r="Y353" s="94">
        <v>2152.5558640139247</v>
      </c>
      <c r="Z353" s="94">
        <v>11558.102311957318</v>
      </c>
      <c r="AA353" s="94">
        <v>12723.812786999999</v>
      </c>
      <c r="AB353" s="94">
        <v>3213.8615319059509</v>
      </c>
      <c r="AC353" s="95" t="s">
        <v>94</v>
      </c>
      <c r="AD353" s="94">
        <v>19.222816306397224</v>
      </c>
      <c r="AE353" s="94">
        <v>5.1824785475467383</v>
      </c>
      <c r="AF353" s="95" t="s">
        <v>94</v>
      </c>
      <c r="AG353" s="97" t="s">
        <v>94</v>
      </c>
      <c r="AH353" s="95">
        <v>74.02</v>
      </c>
      <c r="AI353" s="95" t="s">
        <v>94</v>
      </c>
      <c r="AJ353" s="95" t="s">
        <v>94</v>
      </c>
      <c r="AK353" s="95" t="s">
        <v>94</v>
      </c>
      <c r="AL353" s="95" t="s">
        <v>94</v>
      </c>
      <c r="AM353" s="95" t="s">
        <v>94</v>
      </c>
      <c r="AN353" s="97" t="s">
        <v>94</v>
      </c>
      <c r="AO353" s="94">
        <v>245515.976</v>
      </c>
      <c r="AP353" s="94">
        <v>66191.199999999997</v>
      </c>
      <c r="AQ353" s="94">
        <v>97.304532656757701</v>
      </c>
      <c r="AR353" s="94">
        <v>2.6954673432423024</v>
      </c>
      <c r="AS353" s="94">
        <v>25.566094781931977</v>
      </c>
      <c r="AT353" s="95" t="s">
        <v>94</v>
      </c>
      <c r="AU353" s="97" t="s">
        <v>94</v>
      </c>
      <c r="AV353" s="94">
        <f t="shared" si="18"/>
        <v>2.7260063400059042</v>
      </c>
      <c r="AW353" s="97" t="s">
        <v>94</v>
      </c>
      <c r="AX353" s="98">
        <v>44.656599999999997</v>
      </c>
      <c r="AZ353" s="70"/>
      <c r="BA353" s="68">
        <f t="shared" si="21"/>
        <v>12723.812786999999</v>
      </c>
      <c r="BB353" s="123">
        <f t="shared" si="20"/>
        <v>0</v>
      </c>
    </row>
    <row r="354" spans="1:59" x14ac:dyDescent="0.3">
      <c r="A354" s="89">
        <v>2013</v>
      </c>
      <c r="B354" s="90" t="s">
        <v>19</v>
      </c>
      <c r="C354" s="91">
        <v>6032.62302</v>
      </c>
      <c r="D354" s="91">
        <v>2643.8539499999997</v>
      </c>
      <c r="E354" s="91">
        <v>825.94598999999994</v>
      </c>
      <c r="F354" s="92" t="s">
        <v>94</v>
      </c>
      <c r="G354" s="92" t="s">
        <v>94</v>
      </c>
      <c r="H354" s="91">
        <v>9502.4229599999999</v>
      </c>
      <c r="I354" s="91">
        <v>241.70223000000001</v>
      </c>
      <c r="J354" s="91">
        <v>9744.1251900000007</v>
      </c>
      <c r="K354" s="93">
        <v>2203.2815794660141</v>
      </c>
      <c r="L354" s="94">
        <v>1398.7555838946405</v>
      </c>
      <c r="M354" s="94">
        <v>613.01783043695013</v>
      </c>
      <c r="N354" s="94">
        <v>56.042345548767059</v>
      </c>
      <c r="O354" s="94">
        <v>2259.3239250147813</v>
      </c>
      <c r="P354" s="94">
        <v>56.385128645674989</v>
      </c>
      <c r="Q354" s="94">
        <v>6454.3712300000007</v>
      </c>
      <c r="R354" s="94">
        <v>897.80815500000006</v>
      </c>
      <c r="S354" s="94">
        <v>185.06983</v>
      </c>
      <c r="T354" s="95">
        <v>0</v>
      </c>
      <c r="U354" s="95" t="s">
        <v>94</v>
      </c>
      <c r="V354" s="96">
        <v>7537.2492150000007</v>
      </c>
      <c r="W354" s="94">
        <v>4295.3236374039261</v>
      </c>
      <c r="X354" s="94">
        <v>3273.605338702806</v>
      </c>
      <c r="Y354" s="94">
        <v>2526.3754664100356</v>
      </c>
      <c r="Z354" s="94">
        <v>11821.771319067389</v>
      </c>
      <c r="AA354" s="94">
        <v>17281.374405000002</v>
      </c>
      <c r="AB354" s="94">
        <v>2848.1367374320716</v>
      </c>
      <c r="AC354" s="95" t="s">
        <v>94</v>
      </c>
      <c r="AD354" s="94">
        <v>23.092482050631052</v>
      </c>
      <c r="AE354" s="94">
        <v>3.3280995500615131</v>
      </c>
      <c r="AF354" s="95" t="s">
        <v>94</v>
      </c>
      <c r="AG354" s="97" t="s">
        <v>94</v>
      </c>
      <c r="AH354" s="95">
        <v>813.05</v>
      </c>
      <c r="AI354" s="95" t="s">
        <v>94</v>
      </c>
      <c r="AJ354" s="95" t="s">
        <v>94</v>
      </c>
      <c r="AK354" s="95" t="s">
        <v>94</v>
      </c>
      <c r="AL354" s="95" t="s">
        <v>94</v>
      </c>
      <c r="AM354" s="95" t="s">
        <v>94</v>
      </c>
      <c r="AN354" s="97" t="s">
        <v>94</v>
      </c>
      <c r="AO354" s="94">
        <v>519256.53499999997</v>
      </c>
      <c r="AP354" s="94">
        <v>74835.5</v>
      </c>
      <c r="AQ354" s="94">
        <v>97.519508162230409</v>
      </c>
      <c r="AR354" s="94">
        <v>2.4804918377695842</v>
      </c>
      <c r="AS354" s="94">
        <v>43.614871354325011</v>
      </c>
      <c r="AT354" s="95" t="s">
        <v>94</v>
      </c>
      <c r="AU354" s="97" t="s">
        <v>94</v>
      </c>
      <c r="AV354" s="94">
        <f t="shared" si="18"/>
        <v>8.0792320358485714</v>
      </c>
      <c r="AW354" s="97" t="s">
        <v>94</v>
      </c>
      <c r="AX354" s="98">
        <v>34.854050000000001</v>
      </c>
      <c r="AZ354" s="70"/>
      <c r="BA354" s="68">
        <f t="shared" si="21"/>
        <v>17281.374405000002</v>
      </c>
      <c r="BB354" s="123">
        <f t="shared" si="20"/>
        <v>0</v>
      </c>
    </row>
    <row r="355" spans="1:59" x14ac:dyDescent="0.3">
      <c r="A355" s="89">
        <v>2013</v>
      </c>
      <c r="B355" s="90" t="s">
        <v>20</v>
      </c>
      <c r="C355" s="91">
        <v>1568.1963000000001</v>
      </c>
      <c r="D355" s="91">
        <v>1326.3302500000002</v>
      </c>
      <c r="E355" s="92">
        <v>0</v>
      </c>
      <c r="F355" s="92" t="s">
        <v>94</v>
      </c>
      <c r="G355" s="92" t="s">
        <v>94</v>
      </c>
      <c r="H355" s="91">
        <v>2894.5265500000005</v>
      </c>
      <c r="I355" s="91">
        <v>307.43650999999994</v>
      </c>
      <c r="J355" s="91">
        <v>3201.9630600000005</v>
      </c>
      <c r="K355" s="93">
        <v>3083.2885588620961</v>
      </c>
      <c r="L355" s="94">
        <v>1670.4637619716675</v>
      </c>
      <c r="M355" s="94">
        <v>1412.8247968904291</v>
      </c>
      <c r="N355" s="94">
        <v>327.48549978216386</v>
      </c>
      <c r="O355" s="94">
        <v>3410.7740586442596</v>
      </c>
      <c r="P355" s="94">
        <v>48.011659637403966</v>
      </c>
      <c r="Q355" s="94">
        <v>2956.6663600000002</v>
      </c>
      <c r="R355" s="94">
        <v>408.25919099999993</v>
      </c>
      <c r="S355" s="94">
        <v>102.24777</v>
      </c>
      <c r="T355" s="95">
        <v>0</v>
      </c>
      <c r="U355" s="95" t="s">
        <v>94</v>
      </c>
      <c r="V355" s="96">
        <v>3467.1733210000002</v>
      </c>
      <c r="W355" s="94">
        <v>3449.5461392285424</v>
      </c>
      <c r="X355" s="94">
        <v>2033.2539241002507</v>
      </c>
      <c r="Y355" s="94">
        <v>3064.6178115405687</v>
      </c>
      <c r="Z355" s="94">
        <v>30179.389020070841</v>
      </c>
      <c r="AA355" s="94">
        <v>6669.1363810000003</v>
      </c>
      <c r="AB355" s="94">
        <v>3430.8216060690711</v>
      </c>
      <c r="AC355" s="95" t="s">
        <v>94</v>
      </c>
      <c r="AD355" s="94">
        <v>23.605473430669853</v>
      </c>
      <c r="AE355" s="94">
        <v>2.0841720209843739</v>
      </c>
      <c r="AF355" s="95" t="s">
        <v>94</v>
      </c>
      <c r="AG355" s="97" t="s">
        <v>94</v>
      </c>
      <c r="AH355" s="95">
        <v>886.42</v>
      </c>
      <c r="AI355" s="95" t="s">
        <v>94</v>
      </c>
      <c r="AJ355" s="95" t="s">
        <v>94</v>
      </c>
      <c r="AK355" s="95" t="s">
        <v>94</v>
      </c>
      <c r="AL355" s="95" t="s">
        <v>94</v>
      </c>
      <c r="AM355" s="95" t="s">
        <v>94</v>
      </c>
      <c r="AN355" s="97" t="s">
        <v>94</v>
      </c>
      <c r="AO355" s="94">
        <v>319989.728</v>
      </c>
      <c r="AP355" s="94">
        <v>28252.5</v>
      </c>
      <c r="AQ355" s="94">
        <v>90.398499163197727</v>
      </c>
      <c r="AR355" s="94">
        <v>9.6015008368022805</v>
      </c>
      <c r="AS355" s="94">
        <v>51.988340362596041</v>
      </c>
      <c r="AT355" s="95" t="s">
        <v>94</v>
      </c>
      <c r="AU355" s="97" t="s">
        <v>94</v>
      </c>
      <c r="AV355" s="94">
        <f t="shared" si="18"/>
        <v>10.034868741208246</v>
      </c>
      <c r="AW355" s="97" t="s">
        <v>94</v>
      </c>
      <c r="AX355" s="98">
        <v>92.371979999999994</v>
      </c>
      <c r="AZ355" s="70"/>
      <c r="BA355" s="68">
        <f t="shared" si="21"/>
        <v>6669.1363810000012</v>
      </c>
      <c r="BB355" s="123">
        <f t="shared" si="20"/>
        <v>0</v>
      </c>
    </row>
    <row r="356" spans="1:59" x14ac:dyDescent="0.3">
      <c r="A356" s="89">
        <v>2013</v>
      </c>
      <c r="B356" s="90" t="s">
        <v>21</v>
      </c>
      <c r="C356" s="91">
        <v>890.4688000000001</v>
      </c>
      <c r="D356" s="91">
        <v>1116.5393100000001</v>
      </c>
      <c r="E356" s="92">
        <v>0</v>
      </c>
      <c r="F356" s="92" t="s">
        <v>94</v>
      </c>
      <c r="G356" s="92" t="s">
        <v>94</v>
      </c>
      <c r="H356" s="91">
        <v>2007.0081100000002</v>
      </c>
      <c r="I356" s="91">
        <v>952.65174000000002</v>
      </c>
      <c r="J356" s="91">
        <v>2959.65985</v>
      </c>
      <c r="K356" s="93">
        <v>3172.2275680793323</v>
      </c>
      <c r="L356" s="94">
        <v>1407.4530450574618</v>
      </c>
      <c r="M356" s="94">
        <v>1764.7745230218704</v>
      </c>
      <c r="N356" s="94">
        <v>1505.7378678986724</v>
      </c>
      <c r="O356" s="94">
        <v>4677.9654359780052</v>
      </c>
      <c r="P356" s="94">
        <v>47.837419936721631</v>
      </c>
      <c r="Q356" s="94">
        <v>2885.9553300000002</v>
      </c>
      <c r="R356" s="94">
        <v>341.29844099999991</v>
      </c>
      <c r="S356" s="95">
        <v>0</v>
      </c>
      <c r="T356" s="95">
        <v>0</v>
      </c>
      <c r="U356" s="95" t="s">
        <v>94</v>
      </c>
      <c r="V356" s="96">
        <v>3227.2537710000001</v>
      </c>
      <c r="W356" s="94">
        <v>3786.6165539688295</v>
      </c>
      <c r="X356" s="94">
        <v>3367.1594548524135</v>
      </c>
      <c r="Y356" s="94">
        <v>2306.6004419934302</v>
      </c>
      <c r="Z356" s="94">
        <v>0</v>
      </c>
      <c r="AA356" s="94">
        <v>6186.9136209999997</v>
      </c>
      <c r="AB356" s="94">
        <v>4166.3840244855082</v>
      </c>
      <c r="AC356" s="95" t="s">
        <v>94</v>
      </c>
      <c r="AD356" s="94">
        <v>27.798981937373913</v>
      </c>
      <c r="AE356" s="94">
        <v>2.7464111396168627</v>
      </c>
      <c r="AF356" s="95" t="s">
        <v>94</v>
      </c>
      <c r="AG356" s="97" t="s">
        <v>94</v>
      </c>
      <c r="AH356" s="95">
        <v>372.1</v>
      </c>
      <c r="AI356" s="95" t="s">
        <v>94</v>
      </c>
      <c r="AJ356" s="95" t="s">
        <v>94</v>
      </c>
      <c r="AK356" s="95" t="s">
        <v>94</v>
      </c>
      <c r="AL356" s="95" t="s">
        <v>94</v>
      </c>
      <c r="AM356" s="95" t="s">
        <v>94</v>
      </c>
      <c r="AN356" s="97" t="s">
        <v>94</v>
      </c>
      <c r="AO356" s="94">
        <v>225272.66699999999</v>
      </c>
      <c r="AP356" s="94">
        <v>22255.9</v>
      </c>
      <c r="AQ356" s="94">
        <v>67.812120707046802</v>
      </c>
      <c r="AR356" s="94">
        <v>32.187879292953205</v>
      </c>
      <c r="AS356" s="94">
        <v>52.162580063278376</v>
      </c>
      <c r="AT356" s="95" t="s">
        <v>94</v>
      </c>
      <c r="AU356" s="97" t="s">
        <v>94</v>
      </c>
      <c r="AV356" s="94">
        <f t="shared" si="18"/>
        <v>8.2565297065847929</v>
      </c>
      <c r="AW356" s="97" t="s">
        <v>94</v>
      </c>
      <c r="AX356" s="98">
        <v>44.45129</v>
      </c>
      <c r="AZ356" s="70"/>
      <c r="BA356" s="68">
        <f t="shared" si="21"/>
        <v>6186.9136210000006</v>
      </c>
      <c r="BB356" s="123">
        <f t="shared" si="20"/>
        <v>0</v>
      </c>
    </row>
    <row r="357" spans="1:59" x14ac:dyDescent="0.3">
      <c r="A357" s="89">
        <v>2013</v>
      </c>
      <c r="B357" s="90" t="s">
        <v>22</v>
      </c>
      <c r="C357" s="91">
        <v>2492.3851600000003</v>
      </c>
      <c r="D357" s="91">
        <v>1496.23586</v>
      </c>
      <c r="E357" s="91">
        <v>495.23719999999997</v>
      </c>
      <c r="F357" s="92" t="s">
        <v>94</v>
      </c>
      <c r="G357" s="92" t="s">
        <v>94</v>
      </c>
      <c r="H357" s="91">
        <v>4483.8582200000001</v>
      </c>
      <c r="I357" s="91">
        <v>721.28184999999985</v>
      </c>
      <c r="J357" s="91">
        <v>5205.1400699999995</v>
      </c>
      <c r="K357" s="93">
        <v>2995.6815257346807</v>
      </c>
      <c r="L357" s="94">
        <v>1665.1713351514659</v>
      </c>
      <c r="M357" s="94">
        <v>999.64046676385351</v>
      </c>
      <c r="N357" s="94">
        <v>481.89095347727846</v>
      </c>
      <c r="O357" s="94">
        <v>3477.572479211959</v>
      </c>
      <c r="P357" s="94">
        <v>53.541167599330507</v>
      </c>
      <c r="Q357" s="94">
        <v>3636.2108800000005</v>
      </c>
      <c r="R357" s="94">
        <v>699.25893499999995</v>
      </c>
      <c r="S357" s="94">
        <v>181.14311999999998</v>
      </c>
      <c r="T357" s="95">
        <v>0</v>
      </c>
      <c r="U357" s="95" t="s">
        <v>94</v>
      </c>
      <c r="V357" s="96">
        <v>4516.6129350000001</v>
      </c>
      <c r="W357" s="94">
        <v>3747.0728431329444</v>
      </c>
      <c r="X357" s="94">
        <v>2605.5792276582392</v>
      </c>
      <c r="Y357" s="94">
        <v>2353.2820503328371</v>
      </c>
      <c r="Z357" s="94">
        <v>30991.124037639009</v>
      </c>
      <c r="AA357" s="94">
        <v>9721.7530049999987</v>
      </c>
      <c r="AB357" s="94">
        <v>3597.7910160261572</v>
      </c>
      <c r="AC357" s="95" t="s">
        <v>94</v>
      </c>
      <c r="AD357" s="94">
        <v>20.389924757546268</v>
      </c>
      <c r="AE357" s="94">
        <v>3.1574746553606148</v>
      </c>
      <c r="AF357" s="95" t="s">
        <v>94</v>
      </c>
      <c r="AG357" s="97" t="s">
        <v>94</v>
      </c>
      <c r="AH357" s="95">
        <v>550.71</v>
      </c>
      <c r="AI357" s="95" t="s">
        <v>94</v>
      </c>
      <c r="AJ357" s="95" t="s">
        <v>94</v>
      </c>
      <c r="AK357" s="95" t="s">
        <v>94</v>
      </c>
      <c r="AL357" s="95" t="s">
        <v>94</v>
      </c>
      <c r="AM357" s="95" t="s">
        <v>94</v>
      </c>
      <c r="AN357" s="97" t="s">
        <v>94</v>
      </c>
      <c r="AO357" s="94">
        <v>307896.46999999997</v>
      </c>
      <c r="AP357" s="94">
        <v>47679.199999999997</v>
      </c>
      <c r="AQ357" s="94">
        <v>86.142892596548322</v>
      </c>
      <c r="AR357" s="94">
        <v>13.85710740345168</v>
      </c>
      <c r="AS357" s="94">
        <v>46.4588324006695</v>
      </c>
      <c r="AT357" s="95" t="s">
        <v>94</v>
      </c>
      <c r="AU357" s="97" t="s">
        <v>94</v>
      </c>
      <c r="AV357" s="94">
        <f t="shared" ref="AV357:AV420" si="22">((AA357/AA324)-1)*100</f>
        <v>11.579365416578735</v>
      </c>
      <c r="AW357" s="97" t="s">
        <v>94</v>
      </c>
      <c r="AX357" s="98">
        <v>69.141080000000002</v>
      </c>
      <c r="AZ357" s="70"/>
      <c r="BA357" s="68">
        <f t="shared" si="21"/>
        <v>9721.7530050000005</v>
      </c>
      <c r="BB357" s="123">
        <f t="shared" si="20"/>
        <v>0</v>
      </c>
    </row>
    <row r="358" spans="1:59" x14ac:dyDescent="0.3">
      <c r="A358" s="89">
        <v>2013</v>
      </c>
      <c r="B358" s="90" t="s">
        <v>23</v>
      </c>
      <c r="C358" s="91">
        <v>1797.37122</v>
      </c>
      <c r="D358" s="91">
        <v>1967.8509800000004</v>
      </c>
      <c r="E358" s="91">
        <v>245.70321999999999</v>
      </c>
      <c r="F358" s="92" t="s">
        <v>94</v>
      </c>
      <c r="G358" s="92" t="s">
        <v>94</v>
      </c>
      <c r="H358" s="91">
        <v>4010.92542</v>
      </c>
      <c r="I358" s="91">
        <v>1015.5615900000001</v>
      </c>
      <c r="J358" s="91">
        <v>5026.4870099999998</v>
      </c>
      <c r="K358" s="93">
        <v>3034.0081649696031</v>
      </c>
      <c r="L358" s="94">
        <v>1359.5961993632322</v>
      </c>
      <c r="M358" s="94">
        <v>1488.5532179163367</v>
      </c>
      <c r="N358" s="94">
        <v>768.20729219380792</v>
      </c>
      <c r="O358" s="94">
        <v>3802.215457163411</v>
      </c>
      <c r="P358" s="94">
        <v>42.178511502405222</v>
      </c>
      <c r="Q358" s="94">
        <v>5713.0798199999999</v>
      </c>
      <c r="R358" s="94">
        <v>1067.767767</v>
      </c>
      <c r="S358" s="94">
        <v>109.84036</v>
      </c>
      <c r="T358" s="95">
        <v>0</v>
      </c>
      <c r="U358" s="95" t="s">
        <v>94</v>
      </c>
      <c r="V358" s="96">
        <v>6890.6879470000003</v>
      </c>
      <c r="W358" s="94">
        <v>4279.0692742578522</v>
      </c>
      <c r="X358" s="94">
        <v>3087.3635591351831</v>
      </c>
      <c r="Y358" s="94">
        <v>2721.8351580562685</v>
      </c>
      <c r="Z358" s="94">
        <v>25060.543007072782</v>
      </c>
      <c r="AA358" s="94">
        <v>11917.174956999999</v>
      </c>
      <c r="AB358" s="94">
        <v>4064.0869364900682</v>
      </c>
      <c r="AC358" s="95" t="s">
        <v>94</v>
      </c>
      <c r="AD358" s="94">
        <v>19.660179288238382</v>
      </c>
      <c r="AE358" s="94">
        <v>3.5669772570181175</v>
      </c>
      <c r="AF358" s="95" t="s">
        <v>94</v>
      </c>
      <c r="AG358" s="97" t="s">
        <v>94</v>
      </c>
      <c r="AH358" s="95">
        <v>419.37</v>
      </c>
      <c r="AI358" s="95" t="s">
        <v>94</v>
      </c>
      <c r="AJ358" s="95" t="s">
        <v>94</v>
      </c>
      <c r="AK358" s="95" t="s">
        <v>94</v>
      </c>
      <c r="AL358" s="95" t="s">
        <v>94</v>
      </c>
      <c r="AM358" s="95" t="s">
        <v>94</v>
      </c>
      <c r="AN358" s="97" t="s">
        <v>94</v>
      </c>
      <c r="AO358" s="94">
        <v>334097.30699999997</v>
      </c>
      <c r="AP358" s="94">
        <v>60615.8</v>
      </c>
      <c r="AQ358" s="94">
        <v>79.795797980188155</v>
      </c>
      <c r="AR358" s="94">
        <v>20.204202019811849</v>
      </c>
      <c r="AS358" s="94">
        <v>57.821488497594785</v>
      </c>
      <c r="AT358" s="95" t="s">
        <v>94</v>
      </c>
      <c r="AU358" s="97" t="s">
        <v>94</v>
      </c>
      <c r="AV358" s="94">
        <f t="shared" si="22"/>
        <v>10.072008666043253</v>
      </c>
      <c r="AW358" s="97" t="s">
        <v>94</v>
      </c>
      <c r="AX358" s="98">
        <v>100.00846</v>
      </c>
      <c r="AZ358" s="70"/>
      <c r="BA358" s="68">
        <f t="shared" si="21"/>
        <v>11917.174956999999</v>
      </c>
      <c r="BB358" s="123">
        <f t="shared" si="20"/>
        <v>0</v>
      </c>
    </row>
    <row r="359" spans="1:59" x14ac:dyDescent="0.3">
      <c r="A359" s="89">
        <v>2013</v>
      </c>
      <c r="B359" s="90" t="s">
        <v>24</v>
      </c>
      <c r="C359" s="91">
        <v>1350.3906299999999</v>
      </c>
      <c r="D359" s="91">
        <v>1758.2448100000001</v>
      </c>
      <c r="E359" s="92">
        <v>0</v>
      </c>
      <c r="F359" s="92" t="s">
        <v>94</v>
      </c>
      <c r="G359" s="92" t="s">
        <v>94</v>
      </c>
      <c r="H359" s="91">
        <v>3108.63544</v>
      </c>
      <c r="I359" s="91">
        <v>893.26432000000011</v>
      </c>
      <c r="J359" s="91">
        <v>4001.8997600000002</v>
      </c>
      <c r="K359" s="93">
        <v>2730.9648490896884</v>
      </c>
      <c r="L359" s="94">
        <v>1186.3305988270142</v>
      </c>
      <c r="M359" s="94">
        <v>1544.6342502626742</v>
      </c>
      <c r="N359" s="94">
        <v>784.74092763543968</v>
      </c>
      <c r="O359" s="94">
        <v>3515.7057767251281</v>
      </c>
      <c r="P359" s="94">
        <v>23.207137876475457</v>
      </c>
      <c r="Q359" s="94">
        <v>8136.2179400000005</v>
      </c>
      <c r="R359" s="94">
        <v>764.50649899999985</v>
      </c>
      <c r="S359" s="94">
        <v>96.515090000000001</v>
      </c>
      <c r="T359" s="94">
        <v>4245.1231500000004</v>
      </c>
      <c r="U359" s="95" t="s">
        <v>94</v>
      </c>
      <c r="V359" s="96">
        <v>13242.362680000002</v>
      </c>
      <c r="W359" s="94">
        <v>7729.7423373045303</v>
      </c>
      <c r="X359" s="94">
        <v>4836.6675325987781</v>
      </c>
      <c r="Y359" s="94">
        <v>2939.9233934387771</v>
      </c>
      <c r="Z359" s="94">
        <v>18913.401920438959</v>
      </c>
      <c r="AA359" s="94">
        <v>17244.262439000002</v>
      </c>
      <c r="AB359" s="94">
        <v>6047.5161299712208</v>
      </c>
      <c r="AC359" s="95" t="s">
        <v>94</v>
      </c>
      <c r="AD359" s="94">
        <v>26.628446541628321</v>
      </c>
      <c r="AE359" s="94">
        <v>3.3791363498272644</v>
      </c>
      <c r="AF359" s="95" t="s">
        <v>94</v>
      </c>
      <c r="AG359" s="97" t="s">
        <v>94</v>
      </c>
      <c r="AH359" s="95">
        <v>783.29</v>
      </c>
      <c r="AI359" s="95" t="s">
        <v>94</v>
      </c>
      <c r="AJ359" s="95" t="s">
        <v>94</v>
      </c>
      <c r="AK359" s="95" t="s">
        <v>94</v>
      </c>
      <c r="AL359" s="95" t="s">
        <v>94</v>
      </c>
      <c r="AM359" s="95" t="s">
        <v>94</v>
      </c>
      <c r="AN359" s="97" t="s">
        <v>94</v>
      </c>
      <c r="AO359" s="94">
        <v>510315.674</v>
      </c>
      <c r="AP359" s="94">
        <v>64758.8</v>
      </c>
      <c r="AQ359" s="94">
        <v>77.678993138998564</v>
      </c>
      <c r="AR359" s="94">
        <v>22.32100686100144</v>
      </c>
      <c r="AS359" s="94">
        <v>76.792862129323566</v>
      </c>
      <c r="AT359" s="95" t="s">
        <v>94</v>
      </c>
      <c r="AU359" s="97" t="s">
        <v>94</v>
      </c>
      <c r="AV359" s="94">
        <f t="shared" si="22"/>
        <v>15.339397539618282</v>
      </c>
      <c r="AW359" s="97" t="s">
        <v>94</v>
      </c>
      <c r="AX359" s="98">
        <v>276.99721</v>
      </c>
      <c r="AZ359" s="70"/>
      <c r="BA359" s="68">
        <f t="shared" si="21"/>
        <v>17244.262439000002</v>
      </c>
      <c r="BB359" s="123">
        <f t="shared" si="20"/>
        <v>0</v>
      </c>
    </row>
    <row r="360" spans="1:59" x14ac:dyDescent="0.3">
      <c r="A360" s="89">
        <v>2013</v>
      </c>
      <c r="B360" s="90" t="s">
        <v>25</v>
      </c>
      <c r="C360" s="91">
        <v>3283.0639000000001</v>
      </c>
      <c r="D360" s="91">
        <v>1928.9027599999999</v>
      </c>
      <c r="E360" s="92">
        <v>0</v>
      </c>
      <c r="F360" s="92" t="s">
        <v>94</v>
      </c>
      <c r="G360" s="92" t="s">
        <v>94</v>
      </c>
      <c r="H360" s="91">
        <v>5211.96666</v>
      </c>
      <c r="I360" s="91">
        <v>2392.5367200000001</v>
      </c>
      <c r="J360" s="91">
        <v>7604.5033800000001</v>
      </c>
      <c r="K360" s="93">
        <v>3482.3869469787828</v>
      </c>
      <c r="L360" s="94">
        <v>2193.5863402965924</v>
      </c>
      <c r="M360" s="94">
        <v>1288.8006066821899</v>
      </c>
      <c r="N360" s="94">
        <v>1598.5786532056275</v>
      </c>
      <c r="O360" s="94">
        <v>5080.9656001844105</v>
      </c>
      <c r="P360" s="94">
        <v>65.755454218963663</v>
      </c>
      <c r="Q360" s="94">
        <v>2113.3307899999995</v>
      </c>
      <c r="R360" s="94">
        <v>404.591881</v>
      </c>
      <c r="S360" s="94">
        <v>1442.39921</v>
      </c>
      <c r="T360" s="95">
        <v>0</v>
      </c>
      <c r="U360" s="95" t="s">
        <v>94</v>
      </c>
      <c r="V360" s="96">
        <v>3960.3218809999994</v>
      </c>
      <c r="W360" s="94">
        <v>4726.8912951106904</v>
      </c>
      <c r="X360" s="94">
        <v>2418.3970699978022</v>
      </c>
      <c r="Y360" s="94">
        <v>2263.8816949797447</v>
      </c>
      <c r="Z360" s="94">
        <v>12344.23533137067</v>
      </c>
      <c r="AA360" s="94">
        <v>11564.825261</v>
      </c>
      <c r="AB360" s="94">
        <v>4953.891599160931</v>
      </c>
      <c r="AC360" s="95" t="s">
        <v>94</v>
      </c>
      <c r="AD360" s="94">
        <v>6.4785815702996947</v>
      </c>
      <c r="AE360" s="94">
        <v>2.0889154773102647</v>
      </c>
      <c r="AF360" s="95" t="s">
        <v>94</v>
      </c>
      <c r="AG360" s="97" t="s">
        <v>94</v>
      </c>
      <c r="AH360" s="95">
        <v>210.94</v>
      </c>
      <c r="AI360" s="95" t="s">
        <v>94</v>
      </c>
      <c r="AJ360" s="95" t="s">
        <v>94</v>
      </c>
      <c r="AK360" s="95" t="s">
        <v>94</v>
      </c>
      <c r="AL360" s="95" t="s">
        <v>94</v>
      </c>
      <c r="AM360" s="95" t="s">
        <v>94</v>
      </c>
      <c r="AN360" s="97" t="s">
        <v>94</v>
      </c>
      <c r="AO360" s="94">
        <v>553628.20499999996</v>
      </c>
      <c r="AP360" s="94">
        <v>178508.6</v>
      </c>
      <c r="AQ360" s="94">
        <v>68.537896553607695</v>
      </c>
      <c r="AR360" s="94">
        <v>31.462103446392316</v>
      </c>
      <c r="AS360" s="94">
        <v>34.244545781036337</v>
      </c>
      <c r="AT360" s="95" t="s">
        <v>94</v>
      </c>
      <c r="AU360" s="97" t="s">
        <v>94</v>
      </c>
      <c r="AV360" s="94">
        <f t="shared" si="22"/>
        <v>8.4077366306608781</v>
      </c>
      <c r="AW360" s="97" t="s">
        <v>94</v>
      </c>
      <c r="AX360" s="98">
        <v>30.57169</v>
      </c>
      <c r="AZ360" s="70"/>
      <c r="BA360" s="68">
        <f t="shared" si="21"/>
        <v>11564.825261</v>
      </c>
      <c r="BB360" s="123">
        <f t="shared" si="20"/>
        <v>0</v>
      </c>
    </row>
    <row r="361" spans="1:59" x14ac:dyDescent="0.3">
      <c r="A361" s="89">
        <v>2013</v>
      </c>
      <c r="B361" s="90" t="s">
        <v>26</v>
      </c>
      <c r="C361" s="91">
        <v>2979.0402000000004</v>
      </c>
      <c r="D361" s="91">
        <v>2234.9119999999998</v>
      </c>
      <c r="E361" s="91">
        <v>277.90960000000001</v>
      </c>
      <c r="F361" s="92" t="s">
        <v>94</v>
      </c>
      <c r="G361" s="92" t="s">
        <v>94</v>
      </c>
      <c r="H361" s="91">
        <v>5491.8617999999997</v>
      </c>
      <c r="I361" s="91">
        <v>1160.874</v>
      </c>
      <c r="J361" s="91">
        <v>6652.7357999999995</v>
      </c>
      <c r="K361" s="93">
        <v>3584.2865673979654</v>
      </c>
      <c r="L361" s="94">
        <v>1944.2830430653864</v>
      </c>
      <c r="M361" s="94">
        <v>1458.6246618435523</v>
      </c>
      <c r="N361" s="94">
        <v>757.64927016946172</v>
      </c>
      <c r="O361" s="94">
        <v>4341.9358375674274</v>
      </c>
      <c r="P361" s="94">
        <v>42.83682164022715</v>
      </c>
      <c r="Q361" s="94">
        <v>6446.0117499999997</v>
      </c>
      <c r="R361" s="94">
        <v>1063.0317579999999</v>
      </c>
      <c r="S361" s="94">
        <v>1368.6348199999998</v>
      </c>
      <c r="T361" s="95">
        <v>0</v>
      </c>
      <c r="U361" s="95" t="s">
        <v>94</v>
      </c>
      <c r="V361" s="96">
        <v>8877.678328</v>
      </c>
      <c r="W361" s="94">
        <v>4601.9053812312377</v>
      </c>
      <c r="X361" s="94">
        <v>3202.8105530576945</v>
      </c>
      <c r="Y361" s="94">
        <v>2624.7114459184859</v>
      </c>
      <c r="Z361" s="94">
        <v>13249.768333414007</v>
      </c>
      <c r="AA361" s="94">
        <v>15530.414128</v>
      </c>
      <c r="AB361" s="94">
        <v>4486.8265109194826</v>
      </c>
      <c r="AC361" s="95" t="s">
        <v>94</v>
      </c>
      <c r="AD361" s="94">
        <v>16.713963296986183</v>
      </c>
      <c r="AE361" s="94">
        <v>3.2817107918248261</v>
      </c>
      <c r="AF361" s="95" t="s">
        <v>94</v>
      </c>
      <c r="AG361" s="97" t="s">
        <v>94</v>
      </c>
      <c r="AH361" s="95">
        <v>1077.31</v>
      </c>
      <c r="AI361" s="95" t="s">
        <v>94</v>
      </c>
      <c r="AJ361" s="95" t="s">
        <v>94</v>
      </c>
      <c r="AK361" s="95" t="s">
        <v>94</v>
      </c>
      <c r="AL361" s="95" t="s">
        <v>94</v>
      </c>
      <c r="AM361" s="95" t="s">
        <v>94</v>
      </c>
      <c r="AN361" s="97" t="s">
        <v>94</v>
      </c>
      <c r="AO361" s="94">
        <v>473241.40100000001</v>
      </c>
      <c r="AP361" s="94">
        <v>92918.8</v>
      </c>
      <c r="AQ361" s="94">
        <v>82.550426848455345</v>
      </c>
      <c r="AR361" s="94">
        <v>17.449573151544666</v>
      </c>
      <c r="AS361" s="94">
        <v>57.163178359772836</v>
      </c>
      <c r="AT361" s="95" t="s">
        <v>94</v>
      </c>
      <c r="AU361" s="97" t="s">
        <v>94</v>
      </c>
      <c r="AV361" s="94">
        <f t="shared" si="22"/>
        <v>7.2171950089731318</v>
      </c>
      <c r="AW361" s="97" t="s">
        <v>94</v>
      </c>
      <c r="AX361" s="98">
        <v>137.648</v>
      </c>
      <c r="AZ361" s="70"/>
      <c r="BA361" s="68">
        <f t="shared" si="21"/>
        <v>15530.414127999999</v>
      </c>
      <c r="BB361" s="123">
        <f t="shared" si="20"/>
        <v>0</v>
      </c>
    </row>
    <row r="362" spans="1:59" x14ac:dyDescent="0.3">
      <c r="A362" s="89">
        <v>2013</v>
      </c>
      <c r="B362" s="90" t="s">
        <v>27</v>
      </c>
      <c r="C362" s="91">
        <v>1716.63483</v>
      </c>
      <c r="D362" s="91">
        <v>1054.03</v>
      </c>
      <c r="E362" s="92">
        <v>0</v>
      </c>
      <c r="F362" s="92" t="s">
        <v>94</v>
      </c>
      <c r="G362" s="92" t="s">
        <v>94</v>
      </c>
      <c r="H362" s="91">
        <v>2770.6648299999997</v>
      </c>
      <c r="I362" s="91">
        <v>260.62099999999998</v>
      </c>
      <c r="J362" s="91">
        <v>3031.2858299999998</v>
      </c>
      <c r="K362" s="93">
        <v>3205.5562330215707</v>
      </c>
      <c r="L362" s="94">
        <v>1986.0826973894293</v>
      </c>
      <c r="M362" s="94">
        <v>1219.4735356321414</v>
      </c>
      <c r="N362" s="94">
        <v>301.52881068848541</v>
      </c>
      <c r="O362" s="94">
        <v>3507.0850437100562</v>
      </c>
      <c r="P362" s="94">
        <v>64.805244081711294</v>
      </c>
      <c r="Q362" s="94">
        <v>1351.7099699999999</v>
      </c>
      <c r="R362" s="94">
        <v>294.53589199999999</v>
      </c>
      <c r="S362" s="95">
        <v>0</v>
      </c>
      <c r="T362" s="95">
        <v>0</v>
      </c>
      <c r="U362" s="95" t="s">
        <v>94</v>
      </c>
      <c r="V362" s="96">
        <v>1646.2458619999998</v>
      </c>
      <c r="W362" s="94">
        <v>4350.5210331869275</v>
      </c>
      <c r="X362" s="94">
        <v>3582.6626856652138</v>
      </c>
      <c r="Y362" s="94">
        <v>2352.3727876812982</v>
      </c>
      <c r="Z362" s="94">
        <v>0</v>
      </c>
      <c r="AA362" s="94">
        <v>4677.5316919999996</v>
      </c>
      <c r="AB362" s="94">
        <v>3763.9041757930495</v>
      </c>
      <c r="AC362" s="95" t="s">
        <v>94</v>
      </c>
      <c r="AD362" s="94">
        <v>28.066649617780126</v>
      </c>
      <c r="AE362" s="94">
        <v>5.336136677367235</v>
      </c>
      <c r="AF362" s="95" t="s">
        <v>94</v>
      </c>
      <c r="AG362" s="97" t="s">
        <v>94</v>
      </c>
      <c r="AH362" s="95">
        <v>27.49</v>
      </c>
      <c r="AI362" s="95" t="s">
        <v>94</v>
      </c>
      <c r="AJ362" s="95" t="s">
        <v>94</v>
      </c>
      <c r="AK362" s="95" t="s">
        <v>94</v>
      </c>
      <c r="AL362" s="95" t="s">
        <v>94</v>
      </c>
      <c r="AM362" s="95" t="s">
        <v>94</v>
      </c>
      <c r="AN362" s="97" t="s">
        <v>94</v>
      </c>
      <c r="AO362" s="94">
        <v>87657.644</v>
      </c>
      <c r="AP362" s="94">
        <v>16665.8</v>
      </c>
      <c r="AQ362" s="94">
        <v>91.402295441073605</v>
      </c>
      <c r="AR362" s="94">
        <v>8.5977045589264023</v>
      </c>
      <c r="AS362" s="94">
        <v>35.194755918288706</v>
      </c>
      <c r="AT362" s="95" t="s">
        <v>94</v>
      </c>
      <c r="AU362" s="97" t="s">
        <v>94</v>
      </c>
      <c r="AV362" s="94">
        <f t="shared" si="22"/>
        <v>6.2898508570914391</v>
      </c>
      <c r="AW362" s="97" t="s">
        <v>94</v>
      </c>
      <c r="AX362" s="98">
        <v>12.994</v>
      </c>
      <c r="AZ362" s="70"/>
      <c r="BA362" s="68">
        <f t="shared" si="21"/>
        <v>4677.5316919999996</v>
      </c>
      <c r="BB362" s="123">
        <f t="shared" si="20"/>
        <v>0</v>
      </c>
    </row>
    <row r="363" spans="1:59" x14ac:dyDescent="0.3">
      <c r="A363" s="89">
        <v>2013</v>
      </c>
      <c r="B363" s="90" t="s">
        <v>28</v>
      </c>
      <c r="C363" s="91">
        <v>7732.0661200000004</v>
      </c>
      <c r="D363" s="91">
        <v>4273.8834200000001</v>
      </c>
      <c r="E363" s="91">
        <v>1134.8923699999998</v>
      </c>
      <c r="F363" s="92" t="s">
        <v>94</v>
      </c>
      <c r="G363" s="92" t="s">
        <v>94</v>
      </c>
      <c r="H363" s="91">
        <v>13140.841910000001</v>
      </c>
      <c r="I363" s="91">
        <v>489.01389999997616</v>
      </c>
      <c r="J363" s="91">
        <v>13629.855809999977</v>
      </c>
      <c r="K363" s="93">
        <v>2557.8485220028033</v>
      </c>
      <c r="L363" s="94">
        <v>1505.0370465243616</v>
      </c>
      <c r="M363" s="94">
        <v>831.90608820430487</v>
      </c>
      <c r="N363" s="94">
        <v>95.185946982739907</v>
      </c>
      <c r="O363" s="94">
        <v>2653.0344689855433</v>
      </c>
      <c r="P363" s="94">
        <v>49.052656784994696</v>
      </c>
      <c r="Q363" s="94">
        <v>9873.9657999999981</v>
      </c>
      <c r="R363" s="94">
        <v>1583.6738990000001</v>
      </c>
      <c r="S363" s="94">
        <v>2698.6769499999996</v>
      </c>
      <c r="T363" s="95">
        <v>0</v>
      </c>
      <c r="U363" s="95" t="s">
        <v>94</v>
      </c>
      <c r="V363" s="96">
        <v>14156.316648999997</v>
      </c>
      <c r="W363" s="94">
        <v>5081.7096109865279</v>
      </c>
      <c r="X363" s="94">
        <v>3222.5274180135793</v>
      </c>
      <c r="Y363" s="94">
        <v>2953.6841909920195</v>
      </c>
      <c r="Z363" s="94">
        <v>11535.469510057876</v>
      </c>
      <c r="AA363" s="94">
        <v>27786.172458999972</v>
      </c>
      <c r="AB363" s="94">
        <v>3506.9390489799662</v>
      </c>
      <c r="AC363" s="95" t="s">
        <v>94</v>
      </c>
      <c r="AD363" s="94">
        <v>11.929297246137995</v>
      </c>
      <c r="AE363" s="94">
        <v>3.5561417692615143</v>
      </c>
      <c r="AF363" s="95" t="s">
        <v>94</v>
      </c>
      <c r="AG363" s="97" t="s">
        <v>94</v>
      </c>
      <c r="AH363" s="95">
        <v>463.99</v>
      </c>
      <c r="AI363" s="95" t="s">
        <v>94</v>
      </c>
      <c r="AJ363" s="95" t="s">
        <v>94</v>
      </c>
      <c r="AK363" s="95" t="s">
        <v>94</v>
      </c>
      <c r="AL363" s="95" t="s">
        <v>94</v>
      </c>
      <c r="AM363" s="95" t="s">
        <v>94</v>
      </c>
      <c r="AN363" s="97" t="s">
        <v>94</v>
      </c>
      <c r="AO363" s="94">
        <v>781357.27599999995</v>
      </c>
      <c r="AP363" s="94">
        <v>232923.8</v>
      </c>
      <c r="AQ363" s="94">
        <v>96.412185816073006</v>
      </c>
      <c r="AR363" s="94">
        <v>3.5878141839269908</v>
      </c>
      <c r="AS363" s="94">
        <v>50.947343215005311</v>
      </c>
      <c r="AT363" s="95" t="s">
        <v>94</v>
      </c>
      <c r="AU363" s="97" t="s">
        <v>94</v>
      </c>
      <c r="AV363" s="94">
        <f t="shared" si="22"/>
        <v>5.9130320322042573</v>
      </c>
      <c r="AW363" s="97" t="s">
        <v>94</v>
      </c>
      <c r="AX363" s="98">
        <v>38.480930000000001</v>
      </c>
      <c r="AZ363" s="70"/>
      <c r="BA363" s="68">
        <f t="shared" si="21"/>
        <v>27786.172458999979</v>
      </c>
      <c r="BB363" s="123">
        <f t="shared" si="20"/>
        <v>0</v>
      </c>
    </row>
    <row r="364" spans="1:59" x14ac:dyDescent="0.3">
      <c r="A364" s="89">
        <v>2013</v>
      </c>
      <c r="B364" s="90" t="s">
        <v>29</v>
      </c>
      <c r="C364" s="91">
        <v>1827.1072199999999</v>
      </c>
      <c r="D364" s="91">
        <v>1527.9709</v>
      </c>
      <c r="E364" s="91">
        <v>390.15702999999996</v>
      </c>
      <c r="F364" s="92" t="s">
        <v>94</v>
      </c>
      <c r="G364" s="92" t="s">
        <v>94</v>
      </c>
      <c r="H364" s="91">
        <v>3745.23515</v>
      </c>
      <c r="I364" s="91">
        <v>927.62091000000032</v>
      </c>
      <c r="J364" s="91">
        <v>4672.8560600000001</v>
      </c>
      <c r="K364" s="93">
        <v>3640.4732512488131</v>
      </c>
      <c r="L364" s="94">
        <v>1775.9992884755393</v>
      </c>
      <c r="M364" s="94">
        <v>1485.2304240860749</v>
      </c>
      <c r="N364" s="94">
        <v>901.67345304181572</v>
      </c>
      <c r="O364" s="94">
        <v>4542.1467042906279</v>
      </c>
      <c r="P364" s="94">
        <v>45.236465085250515</v>
      </c>
      <c r="Q364" s="94">
        <v>4721.3600099999985</v>
      </c>
      <c r="R364" s="94">
        <v>762.73644600000023</v>
      </c>
      <c r="S364" s="94">
        <v>172.89101000000002</v>
      </c>
      <c r="T364" s="95">
        <v>0</v>
      </c>
      <c r="U364" s="95" t="s">
        <v>94</v>
      </c>
      <c r="V364" s="96">
        <v>5656.9874659999987</v>
      </c>
      <c r="W364" s="94">
        <v>5463.7140492227918</v>
      </c>
      <c r="X364" s="94">
        <v>4585.0198594591229</v>
      </c>
      <c r="Y364" s="94">
        <v>4407.836558965796</v>
      </c>
      <c r="Z364" s="94">
        <v>34564.376249500201</v>
      </c>
      <c r="AA364" s="94">
        <v>10329.843525999999</v>
      </c>
      <c r="AB364" s="94">
        <v>5004.403033499003</v>
      </c>
      <c r="AC364" s="95" t="s">
        <v>94</v>
      </c>
      <c r="AD364" s="94">
        <v>21.658807858513214</v>
      </c>
      <c r="AE364" s="94">
        <v>4.7870280927314859</v>
      </c>
      <c r="AF364" s="95" t="s">
        <v>94</v>
      </c>
      <c r="AG364" s="97" t="s">
        <v>94</v>
      </c>
      <c r="AH364" s="95">
        <v>462.52</v>
      </c>
      <c r="AI364" s="95" t="s">
        <v>94</v>
      </c>
      <c r="AJ364" s="95" t="s">
        <v>94</v>
      </c>
      <c r="AK364" s="95" t="s">
        <v>94</v>
      </c>
      <c r="AL364" s="95" t="s">
        <v>94</v>
      </c>
      <c r="AM364" s="95" t="s">
        <v>94</v>
      </c>
      <c r="AN364" s="97" t="s">
        <v>94</v>
      </c>
      <c r="AO364" s="94">
        <v>215788.23699999999</v>
      </c>
      <c r="AP364" s="94">
        <v>47693.5</v>
      </c>
      <c r="AQ364" s="94">
        <v>80.148737772162406</v>
      </c>
      <c r="AR364" s="94">
        <v>19.851262227837598</v>
      </c>
      <c r="AS364" s="94">
        <v>54.763534914749492</v>
      </c>
      <c r="AT364" s="95" t="s">
        <v>94</v>
      </c>
      <c r="AU364" s="97" t="s">
        <v>94</v>
      </c>
      <c r="AV364" s="94">
        <f t="shared" si="22"/>
        <v>12.344438671373004</v>
      </c>
      <c r="AW364" s="97" t="s">
        <v>94</v>
      </c>
      <c r="AX364" s="98">
        <v>31.666160000000001</v>
      </c>
      <c r="AZ364" s="70"/>
      <c r="BA364" s="68">
        <f t="shared" si="21"/>
        <v>10329.843526000001</v>
      </c>
      <c r="BB364" s="123">
        <f t="shared" si="20"/>
        <v>0</v>
      </c>
    </row>
    <row r="365" spans="1:59" ht="15" thickBot="1" x14ac:dyDescent="0.35">
      <c r="A365" s="103">
        <v>2013</v>
      </c>
      <c r="B365" s="104" t="s">
        <v>30</v>
      </c>
      <c r="C365" s="106">
        <v>1285.7891499999998</v>
      </c>
      <c r="D365" s="106">
        <v>1501.4344000000001</v>
      </c>
      <c r="E365" s="106">
        <v>433.19918999999999</v>
      </c>
      <c r="F365" s="107" t="s">
        <v>94</v>
      </c>
      <c r="G365" s="107" t="s">
        <v>94</v>
      </c>
      <c r="H365" s="106">
        <v>3220.4227399999995</v>
      </c>
      <c r="I365" s="106">
        <v>191.16646</v>
      </c>
      <c r="J365" s="106">
        <v>3411.5891999999994</v>
      </c>
      <c r="K365" s="108">
        <v>3333.2844170778385</v>
      </c>
      <c r="L365" s="109">
        <v>1330.8504141735004</v>
      </c>
      <c r="M365" s="109">
        <v>1554.0530833491177</v>
      </c>
      <c r="N365" s="109">
        <v>197.86600506551318</v>
      </c>
      <c r="O365" s="109">
        <v>3531.1504221433515</v>
      </c>
      <c r="P365" s="109">
        <v>58.940999297268895</v>
      </c>
      <c r="Q365" s="109">
        <v>1906.8108099999997</v>
      </c>
      <c r="R365" s="109">
        <v>469.74277800000004</v>
      </c>
      <c r="S365" s="111">
        <v>0</v>
      </c>
      <c r="T365" s="111">
        <v>0</v>
      </c>
      <c r="U365" s="111" t="s">
        <v>94</v>
      </c>
      <c r="V365" s="110">
        <v>2376.5535879999998</v>
      </c>
      <c r="W365" s="109">
        <v>4069.1763035966833</v>
      </c>
      <c r="X365" s="109">
        <v>2320.3083140259337</v>
      </c>
      <c r="Y365" s="109">
        <v>2845.7358922632357</v>
      </c>
      <c r="Z365" s="109">
        <v>0</v>
      </c>
      <c r="AA365" s="109">
        <v>5788.1427879999992</v>
      </c>
      <c r="AB365" s="109">
        <v>3733.8544697096268</v>
      </c>
      <c r="AC365" s="111" t="s">
        <v>94</v>
      </c>
      <c r="AD365" s="109">
        <v>21.766645311712633</v>
      </c>
      <c r="AE365" s="109">
        <v>3.9412982136281824</v>
      </c>
      <c r="AF365" s="111" t="s">
        <v>94</v>
      </c>
      <c r="AG365" s="112" t="s">
        <v>94</v>
      </c>
      <c r="AH365" s="95">
        <v>45.16</v>
      </c>
      <c r="AI365" s="111" t="s">
        <v>94</v>
      </c>
      <c r="AJ365" s="111" t="s">
        <v>94</v>
      </c>
      <c r="AK365" s="111" t="s">
        <v>94</v>
      </c>
      <c r="AL365" s="111" t="s">
        <v>94</v>
      </c>
      <c r="AM365" s="111" t="s">
        <v>94</v>
      </c>
      <c r="AN365" s="112" t="s">
        <v>94</v>
      </c>
      <c r="AO365" s="109">
        <v>146858.788</v>
      </c>
      <c r="AP365" s="109">
        <v>26591.8</v>
      </c>
      <c r="AQ365" s="109">
        <v>94.396556889088529</v>
      </c>
      <c r="AR365" s="109">
        <v>5.6034431109114786</v>
      </c>
      <c r="AS365" s="109">
        <v>41.059000702731112</v>
      </c>
      <c r="AT365" s="111" t="s">
        <v>94</v>
      </c>
      <c r="AU365" s="112" t="s">
        <v>94</v>
      </c>
      <c r="AV365" s="109">
        <f t="shared" si="22"/>
        <v>7.1991833890643342</v>
      </c>
      <c r="AW365" s="112" t="s">
        <v>94</v>
      </c>
      <c r="AX365" s="98">
        <v>11.102540000000001</v>
      </c>
      <c r="AZ365" s="70"/>
      <c r="BA365" s="68">
        <f t="shared" si="21"/>
        <v>5788.1427879999992</v>
      </c>
      <c r="BB365" s="123">
        <f t="shared" si="20"/>
        <v>0</v>
      </c>
    </row>
    <row r="366" spans="1:59" x14ac:dyDescent="0.3">
      <c r="A366" s="80">
        <v>2014</v>
      </c>
      <c r="B366" s="81" t="s">
        <v>205</v>
      </c>
      <c r="C366" s="82">
        <v>120827.79659999997</v>
      </c>
      <c r="D366" s="82">
        <v>73094.014279999989</v>
      </c>
      <c r="E366" s="82">
        <v>10486.081540000001</v>
      </c>
      <c r="F366" s="83">
        <v>5723.8210300000001</v>
      </c>
      <c r="G366" s="83">
        <v>1881.34798</v>
      </c>
      <c r="H366" s="82">
        <v>212013.06142999994</v>
      </c>
      <c r="I366" s="82">
        <v>31962.685519999999</v>
      </c>
      <c r="J366" s="82">
        <v>243975.74694999997</v>
      </c>
      <c r="K366" s="84">
        <v>3223.7827374545664</v>
      </c>
      <c r="L366" s="85">
        <v>1837.257394692919</v>
      </c>
      <c r="M366" s="85">
        <v>1111.4372853151888</v>
      </c>
      <c r="N366" s="85">
        <v>486.01134820217595</v>
      </c>
      <c r="O366" s="85">
        <v>3709.794085656742</v>
      </c>
      <c r="P366" s="85">
        <v>46.573319113039211</v>
      </c>
      <c r="Q366" s="85">
        <v>199593.09</v>
      </c>
      <c r="R366" s="85">
        <v>47308.185469999989</v>
      </c>
      <c r="S366" s="85">
        <v>12903.639799999999</v>
      </c>
      <c r="T366" s="85">
        <v>17443.988410000002</v>
      </c>
      <c r="U366" s="86">
        <v>2628.3833500000001</v>
      </c>
      <c r="V366" s="87">
        <v>279877.29079000006</v>
      </c>
      <c r="W366" s="85">
        <v>5187.918557379885</v>
      </c>
      <c r="X366" s="85">
        <v>3355.2307330471281</v>
      </c>
      <c r="Y366" s="85">
        <v>3696.8822756101354</v>
      </c>
      <c r="Z366" s="85">
        <v>16858.22547330162</v>
      </c>
      <c r="AA366" s="85">
        <v>523853.03251021577</v>
      </c>
      <c r="AB366" s="85">
        <v>4375.9002734226397</v>
      </c>
      <c r="AC366" s="85">
        <v>53.245496960499018</v>
      </c>
      <c r="AD366" s="85">
        <v>14.502910275498051</v>
      </c>
      <c r="AE366" s="85">
        <v>2.9983346275156508</v>
      </c>
      <c r="AF366" s="86">
        <v>387304.57</v>
      </c>
      <c r="AG366" s="86">
        <v>17125.330999999998</v>
      </c>
      <c r="AH366" s="86">
        <v>49671.588519999983</v>
      </c>
      <c r="AI366" s="86">
        <v>459991.73</v>
      </c>
      <c r="AJ366" s="86">
        <v>3842.2</v>
      </c>
      <c r="AK366" s="86">
        <v>2.6324591102042967</v>
      </c>
      <c r="AL366" s="86">
        <v>983844.77</v>
      </c>
      <c r="AM366" s="86">
        <v>8218.3480730191477</v>
      </c>
      <c r="AN366" s="86">
        <v>5.6303862495987564</v>
      </c>
      <c r="AO366" s="85">
        <v>17473841.539999999</v>
      </c>
      <c r="AP366" s="85">
        <v>3612054.6</v>
      </c>
      <c r="AQ366" s="85">
        <v>86.899236534953445</v>
      </c>
      <c r="AR366" s="85">
        <v>13.100763173325964</v>
      </c>
      <c r="AS366" s="85">
        <v>53.426680886960789</v>
      </c>
      <c r="AT366" s="86">
        <f>AI366/AL366*100</f>
        <v>46.754502745387363</v>
      </c>
      <c r="AU366" s="86">
        <f>((AF366+AX366)/AL366)*100</f>
        <v>39.965127619474686</v>
      </c>
      <c r="AV366" s="85">
        <f t="shared" si="22"/>
        <v>-9.9085549509247972E-2</v>
      </c>
      <c r="AW366" s="85">
        <f>((AI366/AI333)-1)*100</f>
        <v>5.6124406982526853</v>
      </c>
      <c r="AX366" s="88">
        <v>5890.2479080271378</v>
      </c>
      <c r="AZ366" s="70"/>
      <c r="BA366" s="68">
        <f>C366+D366+F366+I366+Q366+R366+S366+U366+E366+G366+T366</f>
        <v>523853.03397999989</v>
      </c>
      <c r="BB366" s="123">
        <f t="shared" si="20"/>
        <v>-1.4697841252200305E-3</v>
      </c>
      <c r="BC366" s="67"/>
      <c r="BD366" s="118"/>
      <c r="BE366" s="124"/>
      <c r="BF366" s="123"/>
      <c r="BG366" s="123"/>
    </row>
    <row r="367" spans="1:59" x14ac:dyDescent="0.3">
      <c r="A367" s="89">
        <v>2014</v>
      </c>
      <c r="B367" s="90" t="s">
        <v>0</v>
      </c>
      <c r="C367" s="101">
        <v>705.35841000000005</v>
      </c>
      <c r="D367" s="91">
        <v>1286.2613999999999</v>
      </c>
      <c r="E367" s="92">
        <v>0</v>
      </c>
      <c r="F367" s="92" t="s">
        <v>94</v>
      </c>
      <c r="G367" s="92" t="s">
        <v>94</v>
      </c>
      <c r="H367" s="91">
        <v>1991.6198100000001</v>
      </c>
      <c r="I367" s="91">
        <v>533.21434999999997</v>
      </c>
      <c r="J367" s="91">
        <v>2524.8341600000003</v>
      </c>
      <c r="K367" s="93">
        <v>3419.2189404578371</v>
      </c>
      <c r="L367" s="94">
        <v>1210.9614612054017</v>
      </c>
      <c r="M367" s="94">
        <v>2208.2574792524351</v>
      </c>
      <c r="N367" s="94">
        <v>915.42401601433869</v>
      </c>
      <c r="O367" s="94">
        <v>4334.6429564721757</v>
      </c>
      <c r="P367" s="94">
        <v>43.340156202895599</v>
      </c>
      <c r="Q367" s="94">
        <v>2716.3698099999997</v>
      </c>
      <c r="R367" s="94">
        <v>474.14595000000003</v>
      </c>
      <c r="S367" s="94">
        <v>110.2732</v>
      </c>
      <c r="T367" s="95">
        <v>0</v>
      </c>
      <c r="U367" s="95" t="s">
        <v>94</v>
      </c>
      <c r="V367" s="96">
        <v>3300.7889599999999</v>
      </c>
      <c r="W367" s="94">
        <v>4799.7792047648954</v>
      </c>
      <c r="X367" s="94">
        <v>3109.7038055486228</v>
      </c>
      <c r="Y367" s="94">
        <v>3242.555701448443</v>
      </c>
      <c r="Z367" s="94">
        <v>83985.681645087578</v>
      </c>
      <c r="AA367" s="94">
        <v>5825.6231200000002</v>
      </c>
      <c r="AB367" s="94">
        <v>4586.4764355119851</v>
      </c>
      <c r="AC367" s="95" t="s">
        <v>94</v>
      </c>
      <c r="AD367" s="94">
        <v>24.880939267105152</v>
      </c>
      <c r="AE367" s="94">
        <v>2.9350827477587873</v>
      </c>
      <c r="AF367" s="95" t="s">
        <v>94</v>
      </c>
      <c r="AG367" s="97" t="s">
        <v>94</v>
      </c>
      <c r="AH367" s="95">
        <v>396.31309000000005</v>
      </c>
      <c r="AI367" s="95" t="s">
        <v>94</v>
      </c>
      <c r="AJ367" s="95" t="s">
        <v>94</v>
      </c>
      <c r="AK367" s="95" t="s">
        <v>94</v>
      </c>
      <c r="AL367" s="95" t="s">
        <v>94</v>
      </c>
      <c r="AM367" s="95" t="s">
        <v>94</v>
      </c>
      <c r="AN367" s="97" t="s">
        <v>94</v>
      </c>
      <c r="AO367" s="94">
        <v>196717.69</v>
      </c>
      <c r="AP367" s="94">
        <v>23414</v>
      </c>
      <c r="AQ367" s="94">
        <v>78.881212934793311</v>
      </c>
      <c r="AR367" s="94">
        <v>21.118787065206686</v>
      </c>
      <c r="AS367" s="94">
        <v>56.659843797104401</v>
      </c>
      <c r="AT367" s="95" t="s">
        <v>94</v>
      </c>
      <c r="AU367" s="97" t="s">
        <v>94</v>
      </c>
      <c r="AV367" s="94">
        <f t="shared" si="22"/>
        <v>-3.4093519265343986</v>
      </c>
      <c r="AW367" s="97" t="s">
        <v>94</v>
      </c>
      <c r="AX367" s="98">
        <v>153.39938000000001</v>
      </c>
      <c r="AZ367" s="70"/>
      <c r="BA367" s="68">
        <f>C367+D367+I367+Q367+R367+S367+E367+T367</f>
        <v>5825.6231199999993</v>
      </c>
      <c r="BB367" s="123">
        <f t="shared" si="20"/>
        <v>0</v>
      </c>
      <c r="BC367" s="67"/>
      <c r="BD367" s="118"/>
      <c r="BE367" s="124"/>
      <c r="BF367" s="123"/>
      <c r="BG367" s="123"/>
    </row>
    <row r="368" spans="1:59" x14ac:dyDescent="0.3">
      <c r="A368" s="89">
        <v>2014</v>
      </c>
      <c r="B368" s="90" t="s">
        <v>1</v>
      </c>
      <c r="C368" s="101">
        <v>1845.489</v>
      </c>
      <c r="D368" s="91">
        <v>1747.26549</v>
      </c>
      <c r="E368" s="92">
        <v>79.097890000000021</v>
      </c>
      <c r="F368" s="92" t="s">
        <v>94</v>
      </c>
      <c r="G368" s="92" t="s">
        <v>94</v>
      </c>
      <c r="H368" s="91">
        <v>3671.8523800000003</v>
      </c>
      <c r="I368" s="91">
        <v>6.9624300000000003</v>
      </c>
      <c r="J368" s="91">
        <v>3678.8148100000003</v>
      </c>
      <c r="K368" s="93">
        <v>2790.4561196053382</v>
      </c>
      <c r="L368" s="94">
        <v>1402.495400350037</v>
      </c>
      <c r="M368" s="94">
        <v>1327.8495904962606</v>
      </c>
      <c r="N368" s="94">
        <v>5.2911591725873786</v>
      </c>
      <c r="O368" s="94">
        <v>2795.7472787779261</v>
      </c>
      <c r="P368" s="94">
        <v>26.075073326811427</v>
      </c>
      <c r="Q368" s="94">
        <v>7639.8281900000002</v>
      </c>
      <c r="R368" s="94">
        <v>966.97530999999992</v>
      </c>
      <c r="S368" s="94">
        <v>40.673679999999997</v>
      </c>
      <c r="T368" s="95">
        <v>1782.25821</v>
      </c>
      <c r="U368" s="95" t="s">
        <v>94</v>
      </c>
      <c r="V368" s="96">
        <v>10429.73539</v>
      </c>
      <c r="W368" s="94">
        <v>4926.4650417579278</v>
      </c>
      <c r="X368" s="94">
        <v>3331.6027462792272</v>
      </c>
      <c r="Y368" s="94">
        <v>5558.9267605633795</v>
      </c>
      <c r="Z368" s="94">
        <v>13924.573776104075</v>
      </c>
      <c r="AA368" s="94">
        <v>14108.550200000001</v>
      </c>
      <c r="AB368" s="94">
        <v>4109.7525039732664</v>
      </c>
      <c r="AC368" s="95" t="s">
        <v>94</v>
      </c>
      <c r="AD368" s="94">
        <v>22.187720484625839</v>
      </c>
      <c r="AE368" s="94">
        <v>2.8282740965023496</v>
      </c>
      <c r="AF368" s="95" t="s">
        <v>94</v>
      </c>
      <c r="AG368" s="97" t="s">
        <v>94</v>
      </c>
      <c r="AH368" s="95">
        <v>1139.25091</v>
      </c>
      <c r="AI368" s="95" t="s">
        <v>94</v>
      </c>
      <c r="AJ368" s="95" t="s">
        <v>94</v>
      </c>
      <c r="AK368" s="95" t="s">
        <v>94</v>
      </c>
      <c r="AL368" s="95" t="s">
        <v>94</v>
      </c>
      <c r="AM368" s="95" t="s">
        <v>94</v>
      </c>
      <c r="AN368" s="97" t="s">
        <v>94</v>
      </c>
      <c r="AO368" s="94">
        <v>497944.96</v>
      </c>
      <c r="AP368" s="94">
        <v>63587.199999999997</v>
      </c>
      <c r="AQ368" s="94">
        <v>99.810742579890828</v>
      </c>
      <c r="AR368" s="94">
        <v>0.18925742010916824</v>
      </c>
      <c r="AS368" s="94">
        <v>73.92492667318858</v>
      </c>
      <c r="AT368" s="95" t="s">
        <v>94</v>
      </c>
      <c r="AU368" s="97" t="s">
        <v>94</v>
      </c>
      <c r="AV368" s="94">
        <f t="shared" si="22"/>
        <v>-20.194275890459089</v>
      </c>
      <c r="AW368" s="97" t="s">
        <v>94</v>
      </c>
      <c r="AX368" s="98">
        <v>22.95</v>
      </c>
      <c r="AZ368" s="70"/>
      <c r="BA368" s="68">
        <f t="shared" ref="BA368:BA398" si="23">C368+D368+I368+Q368+R368+S368+E368+T368</f>
        <v>14108.550200000001</v>
      </c>
      <c r="BB368" s="123">
        <f t="shared" si="20"/>
        <v>0</v>
      </c>
      <c r="BC368" s="67"/>
      <c r="BD368" s="118"/>
      <c r="BE368" s="124"/>
      <c r="BF368" s="123"/>
      <c r="BG368" s="123"/>
    </row>
    <row r="369" spans="1:59" x14ac:dyDescent="0.3">
      <c r="A369" s="89">
        <v>2014</v>
      </c>
      <c r="B369" s="90" t="s">
        <v>2</v>
      </c>
      <c r="C369" s="101">
        <v>313.12109999999996</v>
      </c>
      <c r="D369" s="91">
        <v>832.97881000000007</v>
      </c>
      <c r="E369" s="92">
        <v>0</v>
      </c>
      <c r="F369" s="92" t="s">
        <v>94</v>
      </c>
      <c r="G369" s="92" t="s">
        <v>94</v>
      </c>
      <c r="H369" s="91">
        <v>1146.0999100000001</v>
      </c>
      <c r="I369" s="91">
        <v>212.49389000000002</v>
      </c>
      <c r="J369" s="91">
        <v>1358.5938000000003</v>
      </c>
      <c r="K369" s="93">
        <v>3908.8555827643368</v>
      </c>
      <c r="L369" s="94">
        <v>1067.9218706302054</v>
      </c>
      <c r="M369" s="94">
        <v>2840.9337121341309</v>
      </c>
      <c r="N369" s="94">
        <v>724.72558542458205</v>
      </c>
      <c r="O369" s="94">
        <v>4633.581168188919</v>
      </c>
      <c r="P369" s="94">
        <v>31.805542246610113</v>
      </c>
      <c r="Q369" s="94">
        <v>2059.4967999999999</v>
      </c>
      <c r="R369" s="94">
        <v>853.47248000000002</v>
      </c>
      <c r="S369" s="94">
        <v>0</v>
      </c>
      <c r="T369" s="95">
        <v>0</v>
      </c>
      <c r="U369" s="95" t="s">
        <v>94</v>
      </c>
      <c r="V369" s="96">
        <v>2912.9692799999998</v>
      </c>
      <c r="W369" s="94">
        <v>6504.6173221594745</v>
      </c>
      <c r="X369" s="94">
        <v>5374.0349815124555</v>
      </c>
      <c r="Y369" s="94">
        <v>6180.8657112026822</v>
      </c>
      <c r="Z369" s="94">
        <v>0</v>
      </c>
      <c r="AA369" s="94">
        <v>4271.5630799999999</v>
      </c>
      <c r="AB369" s="94">
        <v>5764.304724325506</v>
      </c>
      <c r="AC369" s="95" t="s">
        <v>94</v>
      </c>
      <c r="AD369" s="94">
        <v>15.895785176557272</v>
      </c>
      <c r="AE369" s="94">
        <v>3.6220959872551592</v>
      </c>
      <c r="AF369" s="95" t="s">
        <v>94</v>
      </c>
      <c r="AG369" s="97" t="s">
        <v>94</v>
      </c>
      <c r="AH369" s="95">
        <v>136.48065</v>
      </c>
      <c r="AI369" s="95" t="s">
        <v>94</v>
      </c>
      <c r="AJ369" s="95" t="s">
        <v>94</v>
      </c>
      <c r="AK369" s="95" t="s">
        <v>94</v>
      </c>
      <c r="AL369" s="95" t="s">
        <v>94</v>
      </c>
      <c r="AM369" s="95" t="s">
        <v>94</v>
      </c>
      <c r="AN369" s="97" t="s">
        <v>94</v>
      </c>
      <c r="AO369" s="94">
        <v>119095.48</v>
      </c>
      <c r="AP369" s="94">
        <v>26872.3</v>
      </c>
      <c r="AQ369" s="94">
        <v>84.359277217369893</v>
      </c>
      <c r="AR369" s="94">
        <v>15.640722782630096</v>
      </c>
      <c r="AS369" s="94">
        <v>68.194457753389884</v>
      </c>
      <c r="AT369" s="95" t="s">
        <v>94</v>
      </c>
      <c r="AU369" s="97" t="s">
        <v>94</v>
      </c>
      <c r="AV369" s="94">
        <f t="shared" si="22"/>
        <v>2.2578723062311568</v>
      </c>
      <c r="AW369" s="97" t="s">
        <v>94</v>
      </c>
      <c r="AX369" s="98">
        <v>25.483919999999998</v>
      </c>
      <c r="AZ369" s="70"/>
      <c r="BA369" s="68">
        <f t="shared" si="23"/>
        <v>4271.5630799999999</v>
      </c>
      <c r="BB369" s="123">
        <f t="shared" si="20"/>
        <v>0</v>
      </c>
      <c r="BC369" s="67"/>
      <c r="BD369" s="118"/>
      <c r="BE369" s="124"/>
      <c r="BF369" s="123"/>
      <c r="BG369" s="123"/>
    </row>
    <row r="370" spans="1:59" x14ac:dyDescent="0.3">
      <c r="A370" s="89">
        <v>2014</v>
      </c>
      <c r="B370" s="90" t="s">
        <v>3</v>
      </c>
      <c r="C370" s="101">
        <v>666.66039999999998</v>
      </c>
      <c r="D370" s="91">
        <v>1242.74</v>
      </c>
      <c r="E370" s="92">
        <v>184.28039000000001</v>
      </c>
      <c r="F370" s="92" t="s">
        <v>94</v>
      </c>
      <c r="G370" s="92" t="s">
        <v>94</v>
      </c>
      <c r="H370" s="91">
        <v>2093.6807899999999</v>
      </c>
      <c r="I370" s="91">
        <v>651.96</v>
      </c>
      <c r="J370" s="91">
        <v>2745.6407899999999</v>
      </c>
      <c r="K370" s="93">
        <v>4460.6476168967993</v>
      </c>
      <c r="L370" s="94">
        <v>1420.3393080467949</v>
      </c>
      <c r="M370" s="94">
        <v>2647.6935958429117</v>
      </c>
      <c r="N370" s="94">
        <v>1389.0196796962716</v>
      </c>
      <c r="O370" s="94">
        <v>5849.6672965930711</v>
      </c>
      <c r="P370" s="94">
        <v>53.240112308053668</v>
      </c>
      <c r="Q370" s="94">
        <v>1338.5530900000003</v>
      </c>
      <c r="R370" s="94">
        <v>370.11730999999997</v>
      </c>
      <c r="S370" s="94">
        <v>702.77933999999982</v>
      </c>
      <c r="T370" s="95">
        <v>0</v>
      </c>
      <c r="U370" s="95" t="s">
        <v>94</v>
      </c>
      <c r="V370" s="96">
        <v>2411.44974</v>
      </c>
      <c r="W370" s="94">
        <v>5677.0850509335669</v>
      </c>
      <c r="X370" s="94">
        <v>2742.0825685442246</v>
      </c>
      <c r="Y370" s="94">
        <v>3670.3058279866327</v>
      </c>
      <c r="Z370" s="94">
        <v>24624.363700070069</v>
      </c>
      <c r="AA370" s="94">
        <v>5157.0905300000004</v>
      </c>
      <c r="AB370" s="94">
        <v>5767.6802298531766</v>
      </c>
      <c r="AC370" s="95" t="s">
        <v>94</v>
      </c>
      <c r="AD370" s="94">
        <v>3.3532739395302902</v>
      </c>
      <c r="AE370" s="94">
        <v>0.74022621182904558</v>
      </c>
      <c r="AF370" s="95" t="s">
        <v>94</v>
      </c>
      <c r="AG370" s="97" t="s">
        <v>94</v>
      </c>
      <c r="AH370" s="95">
        <v>108.098</v>
      </c>
      <c r="AI370" s="95" t="s">
        <v>94</v>
      </c>
      <c r="AJ370" s="95" t="s">
        <v>94</v>
      </c>
      <c r="AK370" s="95" t="s">
        <v>94</v>
      </c>
      <c r="AL370" s="95" t="s">
        <v>94</v>
      </c>
      <c r="AM370" s="95" t="s">
        <v>94</v>
      </c>
      <c r="AN370" s="97" t="s">
        <v>94</v>
      </c>
      <c r="AO370" s="94">
        <v>697312.69</v>
      </c>
      <c r="AP370" s="94">
        <v>153792.70000000001</v>
      </c>
      <c r="AQ370" s="94">
        <v>76.254723401017074</v>
      </c>
      <c r="AR370" s="94">
        <v>23.74527659898293</v>
      </c>
      <c r="AS370" s="94">
        <v>46.759887691946339</v>
      </c>
      <c r="AT370" s="95" t="s">
        <v>94</v>
      </c>
      <c r="AU370" s="97" t="s">
        <v>94</v>
      </c>
      <c r="AV370" s="94">
        <f t="shared" si="22"/>
        <v>10.383462156017465</v>
      </c>
      <c r="AW370" s="97" t="s">
        <v>94</v>
      </c>
      <c r="AX370" s="98">
        <v>6.83</v>
      </c>
      <c r="AZ370" s="70"/>
      <c r="BA370" s="68">
        <f t="shared" si="23"/>
        <v>5157.0905300000004</v>
      </c>
      <c r="BB370" s="123">
        <f t="shared" si="20"/>
        <v>0</v>
      </c>
      <c r="BC370" s="67"/>
      <c r="BD370" s="118"/>
      <c r="BE370" s="124"/>
      <c r="BF370" s="123"/>
      <c r="BG370" s="123"/>
    </row>
    <row r="371" spans="1:59" x14ac:dyDescent="0.3">
      <c r="A371" s="89">
        <v>2014</v>
      </c>
      <c r="B371" s="90" t="s">
        <v>4</v>
      </c>
      <c r="C371" s="101">
        <v>2113.05771</v>
      </c>
      <c r="D371" s="91">
        <v>1273.5411799999999</v>
      </c>
      <c r="E371" s="92">
        <v>261.68875000000003</v>
      </c>
      <c r="F371" s="92" t="s">
        <v>94</v>
      </c>
      <c r="G371" s="92" t="s">
        <v>94</v>
      </c>
      <c r="H371" s="91">
        <v>3648.2876399999996</v>
      </c>
      <c r="I371" s="91">
        <v>277.25549000000001</v>
      </c>
      <c r="J371" s="91">
        <v>3925.54313</v>
      </c>
      <c r="K371" s="93">
        <v>4097.5191522577816</v>
      </c>
      <c r="L371" s="94">
        <v>2373.2488473828148</v>
      </c>
      <c r="M371" s="94">
        <v>1430.3585383522488</v>
      </c>
      <c r="N371" s="94">
        <v>311.39531540435661</v>
      </c>
      <c r="O371" s="94">
        <v>4408.9144676621381</v>
      </c>
      <c r="P371" s="94">
        <v>30.526974302419525</v>
      </c>
      <c r="Q371" s="94">
        <v>7334.4937199999995</v>
      </c>
      <c r="R371" s="94">
        <v>1126.3892599999999</v>
      </c>
      <c r="S371" s="94">
        <v>64.029699999999991</v>
      </c>
      <c r="T371" s="95">
        <v>408.80463000000003</v>
      </c>
      <c r="U371" s="95" t="s">
        <v>94</v>
      </c>
      <c r="V371" s="96">
        <v>8933.71731</v>
      </c>
      <c r="W371" s="94">
        <v>4389.5391182024241</v>
      </c>
      <c r="X371" s="94">
        <v>3301.1092762847875</v>
      </c>
      <c r="Y371" s="94">
        <v>3476.4242240932322</v>
      </c>
      <c r="Z371" s="94">
        <v>34222.180652057723</v>
      </c>
      <c r="AA371" s="94">
        <v>12859.260440000002</v>
      </c>
      <c r="AB371" s="94">
        <v>4395.4357439890846</v>
      </c>
      <c r="AC371" s="95" t="s">
        <v>94</v>
      </c>
      <c r="AD371" s="94">
        <v>22.856193993771953</v>
      </c>
      <c r="AE371" s="94">
        <v>2.2224238948822634</v>
      </c>
      <c r="AF371" s="95" t="s">
        <v>94</v>
      </c>
      <c r="AG371" s="97" t="s">
        <v>94</v>
      </c>
      <c r="AH371" s="95">
        <v>1538.54573</v>
      </c>
      <c r="AI371" s="95" t="s">
        <v>94</v>
      </c>
      <c r="AJ371" s="95" t="s">
        <v>94</v>
      </c>
      <c r="AK371" s="95" t="s">
        <v>94</v>
      </c>
      <c r="AL371" s="95" t="s">
        <v>94</v>
      </c>
      <c r="AM371" s="95" t="s">
        <v>94</v>
      </c>
      <c r="AN371" s="97" t="s">
        <v>94</v>
      </c>
      <c r="AO371" s="94">
        <v>577088.04</v>
      </c>
      <c r="AP371" s="94">
        <v>56261.599999999999</v>
      </c>
      <c r="AQ371" s="94">
        <v>92.937143197303243</v>
      </c>
      <c r="AR371" s="94">
        <v>7.0628568026967518</v>
      </c>
      <c r="AS371" s="94">
        <v>69.473025697580468</v>
      </c>
      <c r="AT371" s="95" t="s">
        <v>94</v>
      </c>
      <c r="AU371" s="97" t="s">
        <v>94</v>
      </c>
      <c r="AV371" s="94">
        <f t="shared" si="22"/>
        <v>14.012684803797736</v>
      </c>
      <c r="AW371" s="97" t="s">
        <v>94</v>
      </c>
      <c r="AX371" s="98">
        <v>28.780240000000003</v>
      </c>
      <c r="AZ371" s="70"/>
      <c r="BA371" s="68">
        <f t="shared" si="23"/>
        <v>12859.260439999998</v>
      </c>
      <c r="BB371" s="123">
        <f t="shared" si="20"/>
        <v>0</v>
      </c>
      <c r="BC371" s="67"/>
      <c r="BD371" s="118"/>
      <c r="BE371" s="124"/>
      <c r="BF371" s="123"/>
      <c r="BG371" s="123"/>
    </row>
    <row r="372" spans="1:59" x14ac:dyDescent="0.3">
      <c r="A372" s="89">
        <v>2014</v>
      </c>
      <c r="B372" s="90" t="s">
        <v>5</v>
      </c>
      <c r="C372" s="101">
        <v>384.13670000000002</v>
      </c>
      <c r="D372" s="91">
        <v>1126.8631</v>
      </c>
      <c r="E372" s="92">
        <v>0</v>
      </c>
      <c r="F372" s="92" t="s">
        <v>94</v>
      </c>
      <c r="G372" s="92" t="s">
        <v>94</v>
      </c>
      <c r="H372" s="91">
        <v>1510.9998000000001</v>
      </c>
      <c r="I372" s="91">
        <v>87.479460000000003</v>
      </c>
      <c r="J372" s="91">
        <v>1598.4792600000001</v>
      </c>
      <c r="K372" s="93">
        <v>4846.1011491451163</v>
      </c>
      <c r="L372" s="94">
        <v>1232.0089673730024</v>
      </c>
      <c r="M372" s="94">
        <v>3614.0921817721151</v>
      </c>
      <c r="N372" s="94">
        <v>280.56543199581779</v>
      </c>
      <c r="O372" s="94">
        <v>5126.6665811409348</v>
      </c>
      <c r="P372" s="94">
        <v>46.475081306643872</v>
      </c>
      <c r="Q372" s="94">
        <v>1494.1827100000003</v>
      </c>
      <c r="R372" s="94">
        <v>346.77097999999989</v>
      </c>
      <c r="S372" s="94">
        <v>0</v>
      </c>
      <c r="T372" s="95">
        <v>0</v>
      </c>
      <c r="U372" s="95" t="s">
        <v>94</v>
      </c>
      <c r="V372" s="96">
        <v>1840.9536900000003</v>
      </c>
      <c r="W372" s="94">
        <v>4611.7807282337772</v>
      </c>
      <c r="X372" s="94">
        <v>3549.1865898007809</v>
      </c>
      <c r="Y372" s="94">
        <v>4183.9623074045912</v>
      </c>
      <c r="Z372" s="94">
        <v>0</v>
      </c>
      <c r="AA372" s="94">
        <v>3439.4329500000003</v>
      </c>
      <c r="AB372" s="94">
        <v>4837.5809092213312</v>
      </c>
      <c r="AC372" s="95" t="s">
        <v>94</v>
      </c>
      <c r="AD372" s="94">
        <v>10.949737353992697</v>
      </c>
      <c r="AE372" s="94">
        <v>3.5604854313162142</v>
      </c>
      <c r="AF372" s="95" t="s">
        <v>94</v>
      </c>
      <c r="AG372" s="97" t="s">
        <v>94</v>
      </c>
      <c r="AH372" s="95">
        <v>140.98757000000001</v>
      </c>
      <c r="AI372" s="95" t="s">
        <v>94</v>
      </c>
      <c r="AJ372" s="95" t="s">
        <v>94</v>
      </c>
      <c r="AK372" s="95" t="s">
        <v>94</v>
      </c>
      <c r="AL372" s="95" t="s">
        <v>94</v>
      </c>
      <c r="AM372" s="95" t="s">
        <v>94</v>
      </c>
      <c r="AN372" s="97" t="s">
        <v>94</v>
      </c>
      <c r="AO372" s="94">
        <v>96536.02</v>
      </c>
      <c r="AP372" s="94">
        <v>31411.1</v>
      </c>
      <c r="AQ372" s="94">
        <v>94.527332184466388</v>
      </c>
      <c r="AR372" s="94">
        <v>5.4726678155336215</v>
      </c>
      <c r="AS372" s="94">
        <v>53.524918693356128</v>
      </c>
      <c r="AT372" s="95" t="s">
        <v>94</v>
      </c>
      <c r="AU372" s="97" t="s">
        <v>94</v>
      </c>
      <c r="AV372" s="94">
        <f t="shared" si="22"/>
        <v>-0.2020976370454397</v>
      </c>
      <c r="AW372" s="97" t="s">
        <v>94</v>
      </c>
      <c r="AX372" s="98">
        <v>10.94102</v>
      </c>
      <c r="AZ372" s="70"/>
      <c r="BA372" s="68">
        <f t="shared" si="23"/>
        <v>3439.4329499999999</v>
      </c>
      <c r="BB372" s="123">
        <f t="shared" si="20"/>
        <v>0</v>
      </c>
      <c r="BC372" s="67"/>
      <c r="BD372" s="118"/>
      <c r="BE372" s="124"/>
      <c r="BF372" s="123"/>
      <c r="BG372" s="123"/>
    </row>
    <row r="373" spans="1:59" x14ac:dyDescent="0.3">
      <c r="A373" s="89">
        <v>2014</v>
      </c>
      <c r="B373" s="90" t="s">
        <v>6</v>
      </c>
      <c r="C373" s="101">
        <v>6339.1706299999996</v>
      </c>
      <c r="D373" s="91">
        <v>3107.3259399999997</v>
      </c>
      <c r="E373" s="92">
        <v>1549.37736</v>
      </c>
      <c r="F373" s="92" t="s">
        <v>94</v>
      </c>
      <c r="G373" s="92" t="s">
        <v>94</v>
      </c>
      <c r="H373" s="91">
        <v>10995.87393</v>
      </c>
      <c r="I373" s="91">
        <v>81.515320000000003</v>
      </c>
      <c r="J373" s="91">
        <v>11077.38925</v>
      </c>
      <c r="K373" s="93">
        <v>2711.2382137084792</v>
      </c>
      <c r="L373" s="94">
        <v>1563.0409883459308</v>
      </c>
      <c r="M373" s="94">
        <v>766.16928173308202</v>
      </c>
      <c r="N373" s="94">
        <v>20.099125544146276</v>
      </c>
      <c r="O373" s="94">
        <v>2731.3373392526255</v>
      </c>
      <c r="P373" s="94">
        <v>69.629336765956822</v>
      </c>
      <c r="Q373" s="94">
        <v>2560.4673499999994</v>
      </c>
      <c r="R373" s="94">
        <v>1073.50641</v>
      </c>
      <c r="S373" s="94">
        <v>95.621780000000001</v>
      </c>
      <c r="T373" s="95">
        <v>1102.0985999999998</v>
      </c>
      <c r="U373" s="95" t="s">
        <v>94</v>
      </c>
      <c r="V373" s="96">
        <v>4831.6941399999996</v>
      </c>
      <c r="W373" s="94">
        <v>4272.4062544488625</v>
      </c>
      <c r="X373" s="94">
        <v>2715.1666871680886</v>
      </c>
      <c r="Y373" s="94">
        <v>3223.5880858577366</v>
      </c>
      <c r="Z373" s="94">
        <v>9231.683722726395</v>
      </c>
      <c r="AA373" s="94">
        <v>15909.08339</v>
      </c>
      <c r="AB373" s="94">
        <v>3067.3599807348669</v>
      </c>
      <c r="AC373" s="95" t="s">
        <v>94</v>
      </c>
      <c r="AD373" s="94">
        <v>17.638601148404508</v>
      </c>
      <c r="AE373" s="94">
        <v>5.2974954279497597</v>
      </c>
      <c r="AF373" s="95" t="s">
        <v>94</v>
      </c>
      <c r="AG373" s="97" t="s">
        <v>94</v>
      </c>
      <c r="AH373" s="95">
        <v>190.60379999999998</v>
      </c>
      <c r="AI373" s="95" t="s">
        <v>94</v>
      </c>
      <c r="AJ373" s="95" t="s">
        <v>94</v>
      </c>
      <c r="AK373" s="95" t="s">
        <v>94</v>
      </c>
      <c r="AL373" s="95" t="s">
        <v>94</v>
      </c>
      <c r="AM373" s="95" t="s">
        <v>94</v>
      </c>
      <c r="AN373" s="97" t="s">
        <v>94</v>
      </c>
      <c r="AO373" s="94">
        <v>301920.34000000003</v>
      </c>
      <c r="AP373" s="94">
        <v>90194.7</v>
      </c>
      <c r="AQ373" s="94">
        <v>99.264128774747178</v>
      </c>
      <c r="AR373" s="94">
        <v>0.73587122525282755</v>
      </c>
      <c r="AS373" s="94">
        <v>30.370663234043178</v>
      </c>
      <c r="AT373" s="95" t="s">
        <v>94</v>
      </c>
      <c r="AU373" s="97" t="s">
        <v>94</v>
      </c>
      <c r="AV373" s="94">
        <f t="shared" si="22"/>
        <v>-1.7507116168260062</v>
      </c>
      <c r="AW373" s="97" t="s">
        <v>94</v>
      </c>
      <c r="AX373" s="98">
        <v>1.5586500000000001</v>
      </c>
      <c r="AZ373" s="70"/>
      <c r="BA373" s="68">
        <f t="shared" si="23"/>
        <v>15909.083389999998</v>
      </c>
      <c r="BB373" s="123">
        <f t="shared" si="20"/>
        <v>0</v>
      </c>
      <c r="BC373" s="67"/>
      <c r="BD373" s="118"/>
      <c r="BE373" s="124"/>
      <c r="BF373" s="123"/>
      <c r="BG373" s="123"/>
    </row>
    <row r="374" spans="1:59" x14ac:dyDescent="0.3">
      <c r="A374" s="89">
        <v>2014</v>
      </c>
      <c r="B374" s="90" t="s">
        <v>7</v>
      </c>
      <c r="C374" s="101">
        <v>2366.98641</v>
      </c>
      <c r="D374" s="91">
        <v>1942.8130000000001</v>
      </c>
      <c r="E374" s="92">
        <v>392.06704999999994</v>
      </c>
      <c r="F374" s="92" t="s">
        <v>94</v>
      </c>
      <c r="G374" s="92" t="s">
        <v>94</v>
      </c>
      <c r="H374" s="91">
        <v>4701.8664600000002</v>
      </c>
      <c r="I374" s="91">
        <v>1733.9618700000001</v>
      </c>
      <c r="J374" s="91">
        <v>6435.8283300000003</v>
      </c>
      <c r="K374" s="93">
        <v>3147.5687052360777</v>
      </c>
      <c r="L374" s="94">
        <v>1584.5308268995568</v>
      </c>
      <c r="M374" s="94">
        <v>1300.5765797367669</v>
      </c>
      <c r="N374" s="94">
        <v>1160.7654459171154</v>
      </c>
      <c r="O374" s="94">
        <v>4308.3341511531935</v>
      </c>
      <c r="P374" s="94">
        <v>40.754635298830308</v>
      </c>
      <c r="Q374" s="94">
        <v>8167.8395799999998</v>
      </c>
      <c r="R374" s="94">
        <v>1095.45272</v>
      </c>
      <c r="S374" s="94">
        <v>92.526830000000004</v>
      </c>
      <c r="T374" s="95">
        <v>0</v>
      </c>
      <c r="U374" s="95" t="s">
        <v>94</v>
      </c>
      <c r="V374" s="96">
        <v>9355.8191300000017</v>
      </c>
      <c r="W374" s="94">
        <v>4292.5797085889499</v>
      </c>
      <c r="X374" s="94">
        <v>3531.5042393583672</v>
      </c>
      <c r="Y374" s="94">
        <v>3424.3170451135343</v>
      </c>
      <c r="Z374" s="94">
        <v>18391.339693897833</v>
      </c>
      <c r="AA374" s="94">
        <v>15791.64746</v>
      </c>
      <c r="AB374" s="94">
        <v>4298.9864434076653</v>
      </c>
      <c r="AC374" s="95" t="s">
        <v>94</v>
      </c>
      <c r="AD374" s="94">
        <v>22.824257761461528</v>
      </c>
      <c r="AE374" s="94">
        <v>3.112056847780023</v>
      </c>
      <c r="AF374" s="95" t="s">
        <v>94</v>
      </c>
      <c r="AG374" s="97" t="s">
        <v>94</v>
      </c>
      <c r="AH374" s="95">
        <v>1440.752</v>
      </c>
      <c r="AI374" s="95" t="s">
        <v>94</v>
      </c>
      <c r="AJ374" s="95" t="s">
        <v>94</v>
      </c>
      <c r="AK374" s="95" t="s">
        <v>94</v>
      </c>
      <c r="AL374" s="95" t="s">
        <v>94</v>
      </c>
      <c r="AM374" s="95" t="s">
        <v>94</v>
      </c>
      <c r="AN374" s="97" t="s">
        <v>94</v>
      </c>
      <c r="AO374" s="94">
        <v>507314.26</v>
      </c>
      <c r="AP374" s="94">
        <v>69188</v>
      </c>
      <c r="AQ374" s="94">
        <v>73.057673680988316</v>
      </c>
      <c r="AR374" s="94">
        <v>26.942326319011684</v>
      </c>
      <c r="AS374" s="94">
        <v>59.245364701169692</v>
      </c>
      <c r="AT374" s="95" t="s">
        <v>94</v>
      </c>
      <c r="AU374" s="97" t="s">
        <v>94</v>
      </c>
      <c r="AV374" s="94">
        <f t="shared" si="22"/>
        <v>2.1015768798264389</v>
      </c>
      <c r="AW374" s="97" t="s">
        <v>94</v>
      </c>
      <c r="AX374" s="98">
        <v>26.869</v>
      </c>
      <c r="AZ374" s="70"/>
      <c r="BA374" s="68">
        <f t="shared" si="23"/>
        <v>15791.647459999998</v>
      </c>
      <c r="BB374" s="123">
        <f t="shared" si="20"/>
        <v>0</v>
      </c>
      <c r="BC374" s="67"/>
      <c r="BD374" s="118"/>
      <c r="BE374" s="124"/>
      <c r="BF374" s="123"/>
      <c r="BG374" s="123"/>
    </row>
    <row r="375" spans="1:59" x14ac:dyDescent="0.3">
      <c r="A375" s="89">
        <v>2014</v>
      </c>
      <c r="B375" s="90" t="s">
        <v>250</v>
      </c>
      <c r="C375" s="101">
        <v>15656.4355</v>
      </c>
      <c r="D375" s="91">
        <v>3647.3431800000003</v>
      </c>
      <c r="E375" s="92">
        <v>163.21886000000001</v>
      </c>
      <c r="F375" s="92" t="s">
        <v>94</v>
      </c>
      <c r="G375" s="92" t="s">
        <v>94</v>
      </c>
      <c r="H375" s="91">
        <v>19466.99754</v>
      </c>
      <c r="I375" s="91">
        <v>6265.1071700000002</v>
      </c>
      <c r="J375" s="91">
        <v>25732.10471</v>
      </c>
      <c r="K375" s="93">
        <v>4996.4215125142837</v>
      </c>
      <c r="L375" s="94">
        <v>4018.3983678405662</v>
      </c>
      <c r="M375" s="94">
        <v>936.13120824765144</v>
      </c>
      <c r="N375" s="94">
        <v>1608.0094620690788</v>
      </c>
      <c r="O375" s="94">
        <v>6604.4309745833625</v>
      </c>
      <c r="P375" s="94">
        <v>30.497645065449909</v>
      </c>
      <c r="Q375" s="94">
        <v>40265.780920000012</v>
      </c>
      <c r="R375" s="94">
        <v>15776.940550000003</v>
      </c>
      <c r="S375" s="94">
        <v>2599.24485</v>
      </c>
      <c r="T375" s="95">
        <v>0</v>
      </c>
      <c r="U375" s="95" t="s">
        <v>94</v>
      </c>
      <c r="V375" s="96">
        <v>58641.966320000014</v>
      </c>
      <c r="W375" s="94">
        <v>11778.957974794199</v>
      </c>
      <c r="X375" s="94">
        <v>4212.2939185761034</v>
      </c>
      <c r="Y375" s="94">
        <v>4804.0568200537937</v>
      </c>
      <c r="Z375" s="94">
        <v>34797.644452179506</v>
      </c>
      <c r="AA375" s="94">
        <v>84374.071030000021</v>
      </c>
      <c r="AB375" s="94">
        <v>9507.2332424084416</v>
      </c>
      <c r="AC375" s="95" t="s">
        <v>94</v>
      </c>
      <c r="AD375" s="94">
        <v>6.6710493298595281</v>
      </c>
      <c r="AE375" s="94">
        <v>3.0105434903890433</v>
      </c>
      <c r="AF375" s="95" t="s">
        <v>94</v>
      </c>
      <c r="AG375" s="97" t="s">
        <v>94</v>
      </c>
      <c r="AH375" s="95">
        <v>21302.295579999998</v>
      </c>
      <c r="AI375" s="95" t="s">
        <v>94</v>
      </c>
      <c r="AJ375" s="95" t="s">
        <v>94</v>
      </c>
      <c r="AK375" s="95" t="s">
        <v>94</v>
      </c>
      <c r="AL375" s="95" t="s">
        <v>94</v>
      </c>
      <c r="AM375" s="95" t="s">
        <v>94</v>
      </c>
      <c r="AN375" s="97" t="s">
        <v>94</v>
      </c>
      <c r="AO375" s="94">
        <v>2791558.97</v>
      </c>
      <c r="AP375" s="94">
        <v>1264779.6000000001</v>
      </c>
      <c r="AQ375" s="94">
        <v>75.652566159637701</v>
      </c>
      <c r="AR375" s="94">
        <v>24.347433840362292</v>
      </c>
      <c r="AS375" s="94">
        <v>69.502354934550098</v>
      </c>
      <c r="AT375" s="95" t="s">
        <v>94</v>
      </c>
      <c r="AU375" s="97" t="s">
        <v>94</v>
      </c>
      <c r="AV375" s="94">
        <f t="shared" si="22"/>
        <v>-15.541803619148153</v>
      </c>
      <c r="AW375" s="97" t="s">
        <v>94</v>
      </c>
      <c r="AX375" s="98">
        <v>16.733810000000002</v>
      </c>
      <c r="AZ375" s="70"/>
      <c r="BA375" s="68">
        <f t="shared" si="23"/>
        <v>84374.071030000006</v>
      </c>
      <c r="BB375" s="123">
        <f t="shared" si="20"/>
        <v>0</v>
      </c>
      <c r="BC375" s="67"/>
      <c r="BD375" s="118"/>
      <c r="BE375" s="124"/>
      <c r="BF375" s="123"/>
      <c r="BG375" s="123"/>
    </row>
    <row r="376" spans="1:59" x14ac:dyDescent="0.3">
      <c r="A376" s="89">
        <v>2014</v>
      </c>
      <c r="B376" s="90" t="s">
        <v>8</v>
      </c>
      <c r="C376" s="101">
        <v>1034.9090100000001</v>
      </c>
      <c r="D376" s="91">
        <v>1676.5999299999999</v>
      </c>
      <c r="E376" s="92">
        <v>374.09391999999997</v>
      </c>
      <c r="F376" s="92" t="s">
        <v>94</v>
      </c>
      <c r="G376" s="92" t="s">
        <v>94</v>
      </c>
      <c r="H376" s="91">
        <v>3085.60286</v>
      </c>
      <c r="I376" s="91">
        <v>183.23201999999998</v>
      </c>
      <c r="J376" s="91">
        <v>3268.8348799999999</v>
      </c>
      <c r="K376" s="93">
        <v>3813.74144547786</v>
      </c>
      <c r="L376" s="94">
        <v>1279.1261749528785</v>
      </c>
      <c r="M376" s="94">
        <v>2072.2429070234525</v>
      </c>
      <c r="N376" s="94">
        <v>226.47099465438924</v>
      </c>
      <c r="O376" s="94">
        <v>4040.2124401322494</v>
      </c>
      <c r="P376" s="94">
        <v>45.385893951150535</v>
      </c>
      <c r="Q376" s="94">
        <v>2965.11859</v>
      </c>
      <c r="R376" s="94">
        <v>900.16985</v>
      </c>
      <c r="S376" s="94">
        <v>68.191310000000001</v>
      </c>
      <c r="T376" s="95">
        <v>0</v>
      </c>
      <c r="U376" s="95" t="s">
        <v>94</v>
      </c>
      <c r="V376" s="96">
        <v>3933.47975</v>
      </c>
      <c r="W376" s="94">
        <v>4194.6826378595124</v>
      </c>
      <c r="X376" s="94">
        <v>3582.623088085506</v>
      </c>
      <c r="Y376" s="94">
        <v>2542.8383172976423</v>
      </c>
      <c r="Z376" s="94">
        <v>38745.062499999993</v>
      </c>
      <c r="AA376" s="94">
        <v>7202.3146299999999</v>
      </c>
      <c r="AB376" s="94">
        <v>4123.1360283489003</v>
      </c>
      <c r="AC376" s="95" t="s">
        <v>94</v>
      </c>
      <c r="AD376" s="94">
        <v>16.58506817265955</v>
      </c>
      <c r="AE376" s="94">
        <v>3.6087637770702141</v>
      </c>
      <c r="AF376" s="95" t="s">
        <v>94</v>
      </c>
      <c r="AG376" s="97" t="s">
        <v>94</v>
      </c>
      <c r="AH376" s="95">
        <v>165.833</v>
      </c>
      <c r="AI376" s="95" t="s">
        <v>94</v>
      </c>
      <c r="AJ376" s="95" t="s">
        <v>94</v>
      </c>
      <c r="AK376" s="95" t="s">
        <v>94</v>
      </c>
      <c r="AL376" s="95" t="s">
        <v>94</v>
      </c>
      <c r="AM376" s="95" t="s">
        <v>94</v>
      </c>
      <c r="AN376" s="97" t="s">
        <v>94</v>
      </c>
      <c r="AO376" s="94">
        <v>199524.2</v>
      </c>
      <c r="AP376" s="94">
        <v>43426.5</v>
      </c>
      <c r="AQ376" s="94">
        <v>94.394577067165898</v>
      </c>
      <c r="AR376" s="94">
        <v>5.6054229328340988</v>
      </c>
      <c r="AS376" s="94">
        <v>54.614106048849465</v>
      </c>
      <c r="AT376" s="95" t="s">
        <v>94</v>
      </c>
      <c r="AU376" s="97" t="s">
        <v>94</v>
      </c>
      <c r="AV376" s="94">
        <f t="shared" si="22"/>
        <v>1.2346623666189771</v>
      </c>
      <c r="AW376" s="97" t="s">
        <v>94</v>
      </c>
      <c r="AX376" s="98">
        <v>40.30321</v>
      </c>
      <c r="AZ376" s="70"/>
      <c r="BA376" s="68">
        <f t="shared" si="23"/>
        <v>7202.3146299999999</v>
      </c>
      <c r="BB376" s="123">
        <f t="shared" si="20"/>
        <v>0</v>
      </c>
      <c r="BC376" s="67"/>
      <c r="BD376" s="118"/>
      <c r="BE376" s="124"/>
      <c r="BF376" s="123"/>
      <c r="BG376" s="123"/>
    </row>
    <row r="377" spans="1:59" x14ac:dyDescent="0.3">
      <c r="A377" s="89">
        <v>2014</v>
      </c>
      <c r="B377" s="90" t="s">
        <v>9</v>
      </c>
      <c r="C377" s="101">
        <v>6896.7212599999993</v>
      </c>
      <c r="D377" s="91">
        <v>2366.3948399999999</v>
      </c>
      <c r="E377" s="92">
        <v>0</v>
      </c>
      <c r="F377" s="92" t="s">
        <v>94</v>
      </c>
      <c r="G377" s="92" t="s">
        <v>94</v>
      </c>
      <c r="H377" s="91">
        <v>9263.1160999999993</v>
      </c>
      <c r="I377" s="91">
        <v>1225.3443</v>
      </c>
      <c r="J377" s="91">
        <v>10488.4604</v>
      </c>
      <c r="K377" s="93">
        <v>2679.7198117999919</v>
      </c>
      <c r="L377" s="94">
        <v>1995.1472482228962</v>
      </c>
      <c r="M377" s="94">
        <v>684.57256357709616</v>
      </c>
      <c r="N377" s="94">
        <v>354.47892065027594</v>
      </c>
      <c r="O377" s="94">
        <v>3034.1987324502684</v>
      </c>
      <c r="P377" s="94">
        <v>53.496547358255576</v>
      </c>
      <c r="Q377" s="94">
        <v>7094.9957899999999</v>
      </c>
      <c r="R377" s="94">
        <v>1429.9575600000001</v>
      </c>
      <c r="S377" s="94">
        <v>592.45040000000017</v>
      </c>
      <c r="T377" s="95">
        <v>0</v>
      </c>
      <c r="U377" s="95" t="s">
        <v>94</v>
      </c>
      <c r="V377" s="96">
        <v>9117.4037499999995</v>
      </c>
      <c r="W377" s="94">
        <v>3942.1905753086335</v>
      </c>
      <c r="X377" s="94">
        <v>2480.020284096192</v>
      </c>
      <c r="Y377" s="94">
        <v>3166.3759862003913</v>
      </c>
      <c r="Z377" s="94">
        <v>17080.882225746001</v>
      </c>
      <c r="AA377" s="94">
        <v>19605.864149999998</v>
      </c>
      <c r="AB377" s="94">
        <v>3398.177067986891</v>
      </c>
      <c r="AC377" s="95" t="s">
        <v>94</v>
      </c>
      <c r="AD377" s="94">
        <v>23.050997010145284</v>
      </c>
      <c r="AE377" s="94">
        <v>3.0270979936216564</v>
      </c>
      <c r="AF377" s="95" t="s">
        <v>94</v>
      </c>
      <c r="AG377" s="97" t="s">
        <v>94</v>
      </c>
      <c r="AH377" s="95">
        <v>1025.28872</v>
      </c>
      <c r="AI377" s="95" t="s">
        <v>94</v>
      </c>
      <c r="AJ377" s="95" t="s">
        <v>94</v>
      </c>
      <c r="AK377" s="95" t="s">
        <v>94</v>
      </c>
      <c r="AL377" s="95" t="s">
        <v>94</v>
      </c>
      <c r="AM377" s="95" t="s">
        <v>94</v>
      </c>
      <c r="AN377" s="97" t="s">
        <v>94</v>
      </c>
      <c r="AO377" s="94">
        <v>645935.05000000005</v>
      </c>
      <c r="AP377" s="94">
        <v>85054.3</v>
      </c>
      <c r="AQ377" s="94">
        <v>88.317214793507731</v>
      </c>
      <c r="AR377" s="94">
        <v>11.682785206492269</v>
      </c>
      <c r="AS377" s="94">
        <v>46.503452641744438</v>
      </c>
      <c r="AT377" s="95" t="s">
        <v>94</v>
      </c>
      <c r="AU377" s="97" t="s">
        <v>94</v>
      </c>
      <c r="AV377" s="94">
        <f t="shared" si="22"/>
        <v>0.15471769023107651</v>
      </c>
      <c r="AW377" s="97" t="s">
        <v>94</v>
      </c>
      <c r="AX377" s="98">
        <v>36.418879999999994</v>
      </c>
      <c r="AZ377" s="70"/>
      <c r="BA377" s="68">
        <f t="shared" si="23"/>
        <v>19605.864150000001</v>
      </c>
      <c r="BB377" s="123">
        <f t="shared" si="20"/>
        <v>0</v>
      </c>
      <c r="BC377" s="67"/>
      <c r="BD377" s="118"/>
      <c r="BE377" s="124"/>
      <c r="BF377" s="123"/>
      <c r="BG377" s="123"/>
    </row>
    <row r="378" spans="1:59" x14ac:dyDescent="0.3">
      <c r="A378" s="89">
        <v>2014</v>
      </c>
      <c r="B378" s="90" t="s">
        <v>10</v>
      </c>
      <c r="C378" s="101">
        <v>4475.2007999999996</v>
      </c>
      <c r="D378" s="91">
        <v>3513.3192899999999</v>
      </c>
      <c r="E378" s="92">
        <v>187.32325</v>
      </c>
      <c r="F378" s="92" t="s">
        <v>94</v>
      </c>
      <c r="G378" s="92" t="s">
        <v>94</v>
      </c>
      <c r="H378" s="91">
        <v>8175.8433399999994</v>
      </c>
      <c r="I378" s="91">
        <v>301.33663000000001</v>
      </c>
      <c r="J378" s="91">
        <v>8477.179970000001</v>
      </c>
      <c r="K378" s="93">
        <v>2990.5006404680717</v>
      </c>
      <c r="L378" s="94">
        <v>1636.9064697151141</v>
      </c>
      <c r="M378" s="94">
        <v>1285.0764318722663</v>
      </c>
      <c r="N378" s="94">
        <v>110.22072556144288</v>
      </c>
      <c r="O378" s="94">
        <v>3100.7213660295151</v>
      </c>
      <c r="P378" s="94">
        <v>66.381099027874185</v>
      </c>
      <c r="Q378" s="94">
        <v>2976.3098799999993</v>
      </c>
      <c r="R378" s="94">
        <v>1316.9826099999998</v>
      </c>
      <c r="S378" s="94">
        <v>0</v>
      </c>
      <c r="T378" s="95">
        <v>0</v>
      </c>
      <c r="U378" s="95" t="s">
        <v>94</v>
      </c>
      <c r="V378" s="96">
        <v>4293.2924899999989</v>
      </c>
      <c r="W378" s="94">
        <v>5282.2839492502189</v>
      </c>
      <c r="X378" s="94">
        <v>4341.2767509160067</v>
      </c>
      <c r="Y378" s="94">
        <v>2387.2262855754884</v>
      </c>
      <c r="Z378" s="94">
        <v>0</v>
      </c>
      <c r="AA378" s="94">
        <v>12770.472460000001</v>
      </c>
      <c r="AB378" s="94">
        <v>3600.6531292380828</v>
      </c>
      <c r="AC378" s="95" t="s">
        <v>94</v>
      </c>
      <c r="AD378" s="94">
        <v>16.539042040249129</v>
      </c>
      <c r="AE378" s="94">
        <v>5.4548318764053443</v>
      </c>
      <c r="AF378" s="95" t="s">
        <v>94</v>
      </c>
      <c r="AG378" s="97" t="s">
        <v>94</v>
      </c>
      <c r="AH378" s="95">
        <v>108.06356</v>
      </c>
      <c r="AI378" s="95" t="s">
        <v>94</v>
      </c>
      <c r="AJ378" s="95" t="s">
        <v>94</v>
      </c>
      <c r="AK378" s="95" t="s">
        <v>94</v>
      </c>
      <c r="AL378" s="95" t="s">
        <v>94</v>
      </c>
      <c r="AM378" s="95" t="s">
        <v>94</v>
      </c>
      <c r="AN378" s="97" t="s">
        <v>94</v>
      </c>
      <c r="AO378" s="94">
        <v>235994.74</v>
      </c>
      <c r="AP378" s="94">
        <v>77214.100000000006</v>
      </c>
      <c r="AQ378" s="94">
        <v>96.445319893332396</v>
      </c>
      <c r="AR378" s="94">
        <v>3.5546801066675946</v>
      </c>
      <c r="AS378" s="94">
        <v>33.618900972125807</v>
      </c>
      <c r="AT378" s="95" t="s">
        <v>94</v>
      </c>
      <c r="AU378" s="97" t="s">
        <v>94</v>
      </c>
      <c r="AV378" s="94">
        <f t="shared" si="22"/>
        <v>8.7065703364501488</v>
      </c>
      <c r="AW378" s="97" t="s">
        <v>94</v>
      </c>
      <c r="AX378" s="98">
        <v>60.32235</v>
      </c>
      <c r="AZ378" s="70"/>
      <c r="BA378" s="68">
        <f t="shared" si="23"/>
        <v>12770.472459999997</v>
      </c>
      <c r="BB378" s="123">
        <f t="shared" si="20"/>
        <v>0</v>
      </c>
      <c r="BC378" s="67"/>
      <c r="BD378" s="118"/>
      <c r="BE378" s="124"/>
      <c r="BF378" s="123"/>
      <c r="BG378" s="123"/>
    </row>
    <row r="379" spans="1:59" x14ac:dyDescent="0.3">
      <c r="A379" s="89">
        <v>2014</v>
      </c>
      <c r="B379" s="90" t="s">
        <v>11</v>
      </c>
      <c r="C379" s="101">
        <v>3020.9788199999998</v>
      </c>
      <c r="D379" s="91">
        <v>2312.7739999999999</v>
      </c>
      <c r="E379" s="92">
        <v>623.65509999999995</v>
      </c>
      <c r="F379" s="92" t="s">
        <v>94</v>
      </c>
      <c r="G379" s="92" t="s">
        <v>94</v>
      </c>
      <c r="H379" s="91">
        <v>5957.4079199999996</v>
      </c>
      <c r="I379" s="91">
        <v>186.887</v>
      </c>
      <c r="J379" s="91">
        <v>6144.2949200000003</v>
      </c>
      <c r="K379" s="93">
        <v>3150.102618525269</v>
      </c>
      <c r="L379" s="94">
        <v>1597.4050156013789</v>
      </c>
      <c r="M379" s="94">
        <v>1222.9270735345517</v>
      </c>
      <c r="N379" s="94">
        <v>98.820365496867311</v>
      </c>
      <c r="O379" s="94">
        <v>3248.9229840221365</v>
      </c>
      <c r="P379" s="94">
        <v>63.667530535420738</v>
      </c>
      <c r="Q379" s="94">
        <v>2380.4666099999999</v>
      </c>
      <c r="R379" s="94">
        <v>772.16970000000003</v>
      </c>
      <c r="S379" s="94">
        <v>353.66282999999999</v>
      </c>
      <c r="T379" s="95">
        <v>0</v>
      </c>
      <c r="U379" s="95" t="s">
        <v>94</v>
      </c>
      <c r="V379" s="96">
        <v>3506.2991400000001</v>
      </c>
      <c r="W379" s="94">
        <v>3684.6161379984346</v>
      </c>
      <c r="X379" s="94">
        <v>2491.4194853610697</v>
      </c>
      <c r="Y379" s="94">
        <v>2580.0567354085088</v>
      </c>
      <c r="Z379" s="94">
        <v>17248.479808817792</v>
      </c>
      <c r="AA379" s="94">
        <v>9650.5940600000013</v>
      </c>
      <c r="AB379" s="94">
        <v>3394.7686704301136</v>
      </c>
      <c r="AC379" s="95" t="s">
        <v>94</v>
      </c>
      <c r="AD379" s="94">
        <v>14.786466022333085</v>
      </c>
      <c r="AE379" s="94">
        <v>3.79759561593827</v>
      </c>
      <c r="AF379" s="95" t="s">
        <v>94</v>
      </c>
      <c r="AG379" s="97" t="s">
        <v>94</v>
      </c>
      <c r="AH379" s="95">
        <v>168.22314</v>
      </c>
      <c r="AI379" s="95" t="s">
        <v>94</v>
      </c>
      <c r="AJ379" s="95" t="s">
        <v>94</v>
      </c>
      <c r="AK379" s="95" t="s">
        <v>94</v>
      </c>
      <c r="AL379" s="95" t="s">
        <v>94</v>
      </c>
      <c r="AM379" s="95" t="s">
        <v>94</v>
      </c>
      <c r="AN379" s="97" t="s">
        <v>94</v>
      </c>
      <c r="AO379" s="94">
        <v>252915.8</v>
      </c>
      <c r="AP379" s="94">
        <v>65266.400000000001</v>
      </c>
      <c r="AQ379" s="94">
        <v>96.958365403462764</v>
      </c>
      <c r="AR379" s="94">
        <v>3.041634596537238</v>
      </c>
      <c r="AS379" s="94">
        <v>36.332469464579262</v>
      </c>
      <c r="AT379" s="95" t="s">
        <v>94</v>
      </c>
      <c r="AU379" s="97" t="s">
        <v>94</v>
      </c>
      <c r="AV379" s="94">
        <f t="shared" si="22"/>
        <v>4.3721553050416251</v>
      </c>
      <c r="AW379" s="97" t="s">
        <v>94</v>
      </c>
      <c r="AX379" s="98">
        <v>253.84</v>
      </c>
      <c r="AZ379" s="70"/>
      <c r="BA379" s="68">
        <f t="shared" si="23"/>
        <v>9650.5940599999994</v>
      </c>
      <c r="BB379" s="123">
        <f t="shared" si="20"/>
        <v>0</v>
      </c>
      <c r="BC379" s="67"/>
      <c r="BD379" s="118"/>
      <c r="BE379" s="124"/>
      <c r="BF379" s="123"/>
      <c r="BG379" s="123"/>
    </row>
    <row r="380" spans="1:59" x14ac:dyDescent="0.3">
      <c r="A380" s="89">
        <v>2014</v>
      </c>
      <c r="B380" s="90" t="s">
        <v>12</v>
      </c>
      <c r="C380" s="101">
        <v>5517.1269499999999</v>
      </c>
      <c r="D380" s="91">
        <v>4241.2043200000007</v>
      </c>
      <c r="E380" s="92">
        <v>0</v>
      </c>
      <c r="F380" s="92" t="s">
        <v>94</v>
      </c>
      <c r="G380" s="92" t="s">
        <v>94</v>
      </c>
      <c r="H380" s="91">
        <v>9758.3312699999988</v>
      </c>
      <c r="I380" s="91">
        <v>3099.5388900000003</v>
      </c>
      <c r="J380" s="91">
        <v>12857.87016</v>
      </c>
      <c r="K380" s="93">
        <v>2533.7923856385219</v>
      </c>
      <c r="L380" s="94">
        <v>1432.5455725701229</v>
      </c>
      <c r="M380" s="94">
        <v>1101.2468130683994</v>
      </c>
      <c r="N380" s="94">
        <v>804.80850887043914</v>
      </c>
      <c r="O380" s="94">
        <v>3338.6008945089611</v>
      </c>
      <c r="P380" s="94">
        <v>41.684481080853189</v>
      </c>
      <c r="Q380" s="94">
        <v>16142.984580000002</v>
      </c>
      <c r="R380" s="94">
        <v>1702.8636999999997</v>
      </c>
      <c r="S380" s="94">
        <v>141.98199</v>
      </c>
      <c r="T380" s="95">
        <v>0</v>
      </c>
      <c r="U380" s="95" t="s">
        <v>94</v>
      </c>
      <c r="V380" s="96">
        <v>17987.830269999999</v>
      </c>
      <c r="W380" s="94">
        <v>4511.9202229393222</v>
      </c>
      <c r="X380" s="94">
        <v>3230.8895552283902</v>
      </c>
      <c r="Y380" s="94">
        <v>4198.940933950772</v>
      </c>
      <c r="Z380" s="94">
        <v>26936.442800227658</v>
      </c>
      <c r="AA380" s="94">
        <v>30845.700430000001</v>
      </c>
      <c r="AB380" s="94">
        <v>3935.3994738460401</v>
      </c>
      <c r="AC380" s="95" t="s">
        <v>94</v>
      </c>
      <c r="AD380" s="94">
        <v>29.407469327595297</v>
      </c>
      <c r="AE380" s="94">
        <v>2.7922270409864138</v>
      </c>
      <c r="AF380" s="95" t="s">
        <v>94</v>
      </c>
      <c r="AG380" s="97" t="s">
        <v>94</v>
      </c>
      <c r="AH380" s="95">
        <v>3556.4998100000003</v>
      </c>
      <c r="AI380" s="95" t="s">
        <v>94</v>
      </c>
      <c r="AJ380" s="95" t="s">
        <v>94</v>
      </c>
      <c r="AK380" s="95" t="s">
        <v>94</v>
      </c>
      <c r="AL380" s="95" t="s">
        <v>94</v>
      </c>
      <c r="AM380" s="95" t="s">
        <v>94</v>
      </c>
      <c r="AN380" s="97" t="s">
        <v>94</v>
      </c>
      <c r="AO380" s="94">
        <v>1106846.6000000001</v>
      </c>
      <c r="AP380" s="94">
        <v>104890.7</v>
      </c>
      <c r="AQ380" s="94">
        <v>75.893838937318989</v>
      </c>
      <c r="AR380" s="94">
        <v>24.106161062681007</v>
      </c>
      <c r="AS380" s="94">
        <v>58.315518919146811</v>
      </c>
      <c r="AT380" s="95" t="s">
        <v>94</v>
      </c>
      <c r="AU380" s="97" t="s">
        <v>94</v>
      </c>
      <c r="AV380" s="94">
        <f t="shared" si="22"/>
        <v>9.1359299089090342</v>
      </c>
      <c r="AW380" s="97" t="s">
        <v>94</v>
      </c>
      <c r="AX380" s="98">
        <v>7.9473400000000005</v>
      </c>
      <c r="AZ380" s="70"/>
      <c r="BA380" s="68">
        <f t="shared" si="23"/>
        <v>30845.700430000001</v>
      </c>
      <c r="BB380" s="123">
        <f t="shared" si="20"/>
        <v>0</v>
      </c>
      <c r="BC380" s="67"/>
      <c r="BD380" s="118"/>
      <c r="BE380" s="124"/>
      <c r="BF380" s="123"/>
      <c r="BG380" s="123"/>
    </row>
    <row r="381" spans="1:59" x14ac:dyDescent="0.3">
      <c r="A381" s="89">
        <v>2014</v>
      </c>
      <c r="B381" s="90" t="s">
        <v>13</v>
      </c>
      <c r="C381" s="101">
        <v>21816.434450000001</v>
      </c>
      <c r="D381" s="91">
        <v>8181.5443600000008</v>
      </c>
      <c r="E381" s="92">
        <v>151.63636</v>
      </c>
      <c r="F381" s="92" t="s">
        <v>94</v>
      </c>
      <c r="G381" s="92" t="s">
        <v>94</v>
      </c>
      <c r="H381" s="91">
        <v>30149.615169999997</v>
      </c>
      <c r="I381" s="91">
        <v>5624.8478399999995</v>
      </c>
      <c r="J381" s="91">
        <v>35774.463009999999</v>
      </c>
      <c r="K381" s="93">
        <v>3238.6853680665199</v>
      </c>
      <c r="L381" s="94">
        <v>2343.5313067247134</v>
      </c>
      <c r="M381" s="94">
        <v>878.86521461425218</v>
      </c>
      <c r="N381" s="94">
        <v>604.22371212005658</v>
      </c>
      <c r="O381" s="94">
        <v>3842.9090801865764</v>
      </c>
      <c r="P381" s="94">
        <v>55.873418209958714</v>
      </c>
      <c r="Q381" s="94">
        <v>17162.975499999997</v>
      </c>
      <c r="R381" s="94">
        <v>1896.3909800000001</v>
      </c>
      <c r="S381" s="94">
        <v>59.047850000000004</v>
      </c>
      <c r="T381" s="95">
        <v>9134.8198300000004</v>
      </c>
      <c r="U381" s="95" t="s">
        <v>94</v>
      </c>
      <c r="V381" s="96">
        <v>28253.234159999996</v>
      </c>
      <c r="W381" s="94">
        <v>3865.162206734462</v>
      </c>
      <c r="X381" s="94">
        <v>3236.5995760714186</v>
      </c>
      <c r="Y381" s="94">
        <v>1706.0273321920183</v>
      </c>
      <c r="Z381" s="94">
        <v>2948.4121436061323</v>
      </c>
      <c r="AA381" s="94">
        <v>64027.697169999992</v>
      </c>
      <c r="AB381" s="94">
        <v>3852.6969559831441</v>
      </c>
      <c r="AC381" s="95" t="s">
        <v>94</v>
      </c>
      <c r="AD381" s="94">
        <v>33.304428493553694</v>
      </c>
      <c r="AE381" s="94">
        <v>4.4160666740717813</v>
      </c>
      <c r="AF381" s="95" t="s">
        <v>94</v>
      </c>
      <c r="AG381" s="97" t="s">
        <v>94</v>
      </c>
      <c r="AH381" s="95">
        <v>3160.8793799999999</v>
      </c>
      <c r="AI381" s="95" t="s">
        <v>94</v>
      </c>
      <c r="AJ381" s="95" t="s">
        <v>94</v>
      </c>
      <c r="AK381" s="95" t="s">
        <v>94</v>
      </c>
      <c r="AL381" s="95" t="s">
        <v>94</v>
      </c>
      <c r="AM381" s="95" t="s">
        <v>94</v>
      </c>
      <c r="AN381" s="97" t="s">
        <v>94</v>
      </c>
      <c r="AO381" s="94">
        <v>1455358.76</v>
      </c>
      <c r="AP381" s="94">
        <v>192249.8</v>
      </c>
      <c r="AQ381" s="94">
        <v>84.27691887806202</v>
      </c>
      <c r="AR381" s="94">
        <v>15.723081121937993</v>
      </c>
      <c r="AS381" s="94">
        <v>44.126581790041286</v>
      </c>
      <c r="AT381" s="95" t="s">
        <v>94</v>
      </c>
      <c r="AU381" s="97" t="s">
        <v>94</v>
      </c>
      <c r="AV381" s="94">
        <f t="shared" si="22"/>
        <v>16.673650906386463</v>
      </c>
      <c r="AW381" s="97" t="s">
        <v>94</v>
      </c>
      <c r="AX381" s="98">
        <v>170.72206</v>
      </c>
      <c r="AZ381" s="70"/>
      <c r="BA381" s="68">
        <f t="shared" si="23"/>
        <v>64027.697169999999</v>
      </c>
      <c r="BB381" s="123">
        <f t="shared" si="20"/>
        <v>0</v>
      </c>
      <c r="BC381" s="67"/>
      <c r="BD381" s="118"/>
      <c r="BE381" s="124"/>
      <c r="BF381" s="123"/>
      <c r="BG381" s="123"/>
    </row>
    <row r="382" spans="1:59" x14ac:dyDescent="0.3">
      <c r="A382" s="89">
        <v>2014</v>
      </c>
      <c r="B382" s="90" t="s">
        <v>14</v>
      </c>
      <c r="C382" s="101">
        <v>4763.6115</v>
      </c>
      <c r="D382" s="91">
        <v>2661.07555</v>
      </c>
      <c r="E382" s="92">
        <v>906.63065000000006</v>
      </c>
      <c r="F382" s="92" t="s">
        <v>94</v>
      </c>
      <c r="G382" s="92" t="s">
        <v>94</v>
      </c>
      <c r="H382" s="91">
        <v>8331.3176999999996</v>
      </c>
      <c r="I382" s="91">
        <v>42.345289999999999</v>
      </c>
      <c r="J382" s="91">
        <v>8373.6629900000007</v>
      </c>
      <c r="K382" s="93">
        <v>2696.7534346608459</v>
      </c>
      <c r="L382" s="94">
        <v>1541.9272360739408</v>
      </c>
      <c r="M382" s="94">
        <v>861.36009785756914</v>
      </c>
      <c r="N382" s="94">
        <v>13.70669206975621</v>
      </c>
      <c r="O382" s="94">
        <v>2710.460126730602</v>
      </c>
      <c r="P382" s="94">
        <v>56.778061144448145</v>
      </c>
      <c r="Q382" s="94">
        <v>4597.57737</v>
      </c>
      <c r="R382" s="94">
        <v>1700.4989400000002</v>
      </c>
      <c r="S382" s="94">
        <v>76.321520000000007</v>
      </c>
      <c r="T382" s="95">
        <v>0</v>
      </c>
      <c r="U382" s="95" t="s">
        <v>94</v>
      </c>
      <c r="V382" s="96">
        <v>6374.3978299999999</v>
      </c>
      <c r="W382" s="94">
        <v>4323.2054493133428</v>
      </c>
      <c r="X382" s="94">
        <v>3131.0499379589232</v>
      </c>
      <c r="Y382" s="94">
        <v>3951.9834065397758</v>
      </c>
      <c r="Z382" s="94">
        <v>24580.19967793881</v>
      </c>
      <c r="AA382" s="94">
        <v>14748.060820000001</v>
      </c>
      <c r="AB382" s="94">
        <v>3231.4962261021342</v>
      </c>
      <c r="AC382" s="95" t="s">
        <v>94</v>
      </c>
      <c r="AD382" s="94">
        <v>22.484542047810709</v>
      </c>
      <c r="AE382" s="94">
        <v>3.7405218172796308</v>
      </c>
      <c r="AF382" s="95" t="s">
        <v>94</v>
      </c>
      <c r="AG382" s="97" t="s">
        <v>94</v>
      </c>
      <c r="AH382" s="95">
        <v>349.89034000000004</v>
      </c>
      <c r="AI382" s="95" t="s">
        <v>94</v>
      </c>
      <c r="AJ382" s="95" t="s">
        <v>94</v>
      </c>
      <c r="AK382" s="95" t="s">
        <v>94</v>
      </c>
      <c r="AL382" s="95" t="s">
        <v>94</v>
      </c>
      <c r="AM382" s="95" t="s">
        <v>94</v>
      </c>
      <c r="AN382" s="97" t="s">
        <v>94</v>
      </c>
      <c r="AO382" s="94">
        <v>399387.3</v>
      </c>
      <c r="AP382" s="94">
        <v>65592</v>
      </c>
      <c r="AQ382" s="94">
        <v>99.494303866174576</v>
      </c>
      <c r="AR382" s="94">
        <v>0.50569613382541923</v>
      </c>
      <c r="AS382" s="94">
        <v>43.221938855551855</v>
      </c>
      <c r="AT382" s="95" t="s">
        <v>94</v>
      </c>
      <c r="AU382" s="97" t="s">
        <v>94</v>
      </c>
      <c r="AV382" s="94">
        <f t="shared" si="22"/>
        <v>5.9355782216166109</v>
      </c>
      <c r="AW382" s="97" t="s">
        <v>94</v>
      </c>
      <c r="AX382" s="98">
        <v>90.832259999999991</v>
      </c>
      <c r="AZ382" s="70"/>
      <c r="BA382" s="68">
        <f t="shared" si="23"/>
        <v>14748.060819999999</v>
      </c>
      <c r="BB382" s="123">
        <f t="shared" si="20"/>
        <v>0</v>
      </c>
      <c r="BC382" s="67"/>
      <c r="BD382" s="118"/>
      <c r="BE382" s="124"/>
      <c r="BF382" s="123"/>
      <c r="BG382" s="123"/>
    </row>
    <row r="383" spans="1:59" x14ac:dyDescent="0.3">
      <c r="A383" s="89">
        <v>2014</v>
      </c>
      <c r="B383" s="90" t="s">
        <v>15</v>
      </c>
      <c r="C383" s="101">
        <v>1983.7182499999999</v>
      </c>
      <c r="D383" s="91">
        <v>1347.3013100000001</v>
      </c>
      <c r="E383" s="92">
        <v>0</v>
      </c>
      <c r="F383" s="92" t="s">
        <v>94</v>
      </c>
      <c r="G383" s="92" t="s">
        <v>94</v>
      </c>
      <c r="H383" s="91">
        <v>3331.0195600000002</v>
      </c>
      <c r="I383" s="91">
        <v>136.96467999999999</v>
      </c>
      <c r="J383" s="91">
        <v>3467.9842400000002</v>
      </c>
      <c r="K383" s="93">
        <v>2957.9798474931022</v>
      </c>
      <c r="L383" s="94">
        <v>1761.5623387706207</v>
      </c>
      <c r="M383" s="94">
        <v>1196.4175087224817</v>
      </c>
      <c r="N383" s="94">
        <v>121.62605351327974</v>
      </c>
      <c r="O383" s="94">
        <v>3079.6059010063823</v>
      </c>
      <c r="P383" s="94">
        <v>46.421123214804716</v>
      </c>
      <c r="Q383" s="94">
        <v>2789.5916899999997</v>
      </c>
      <c r="R383" s="94">
        <v>1152.7619799999998</v>
      </c>
      <c r="S383" s="94">
        <v>60.365079999999999</v>
      </c>
      <c r="T383" s="95">
        <v>0</v>
      </c>
      <c r="U383" s="95" t="s">
        <v>94</v>
      </c>
      <c r="V383" s="96">
        <v>4002.71875</v>
      </c>
      <c r="W383" s="94">
        <v>5189.7089902499738</v>
      </c>
      <c r="X383" s="94">
        <v>3479.3220565179486</v>
      </c>
      <c r="Y383" s="94">
        <v>5198.5694443191751</v>
      </c>
      <c r="Z383" s="94">
        <v>37102.077443146896</v>
      </c>
      <c r="AA383" s="94">
        <v>7470.7029899999998</v>
      </c>
      <c r="AB383" s="94">
        <v>3937.3514026877933</v>
      </c>
      <c r="AC383" s="95" t="s">
        <v>94</v>
      </c>
      <c r="AD383" s="94">
        <v>23.208148462255359</v>
      </c>
      <c r="AE383" s="94">
        <v>3.9750697455337032</v>
      </c>
      <c r="AF383" s="95" t="s">
        <v>94</v>
      </c>
      <c r="AG383" s="97" t="s">
        <v>94</v>
      </c>
      <c r="AH383" s="95">
        <v>409.47732000000002</v>
      </c>
      <c r="AI383" s="95" t="s">
        <v>94</v>
      </c>
      <c r="AJ383" s="95" t="s">
        <v>94</v>
      </c>
      <c r="AK383" s="95" t="s">
        <v>94</v>
      </c>
      <c r="AL383" s="95" t="s">
        <v>94</v>
      </c>
      <c r="AM383" s="95" t="s">
        <v>94</v>
      </c>
      <c r="AN383" s="97" t="s">
        <v>94</v>
      </c>
      <c r="AO383" s="94">
        <v>188477.24</v>
      </c>
      <c r="AP383" s="94">
        <v>32190</v>
      </c>
      <c r="AQ383" s="94">
        <v>96.050596815860956</v>
      </c>
      <c r="AR383" s="94">
        <v>3.9494031841390371</v>
      </c>
      <c r="AS383" s="94">
        <v>53.578876785195284</v>
      </c>
      <c r="AT383" s="95" t="s">
        <v>94</v>
      </c>
      <c r="AU383" s="97" t="s">
        <v>94</v>
      </c>
      <c r="AV383" s="94">
        <f t="shared" si="22"/>
        <v>3.621735482252042</v>
      </c>
      <c r="AW383" s="97" t="s">
        <v>94</v>
      </c>
      <c r="AX383" s="98">
        <v>28.276240000000001</v>
      </c>
      <c r="AZ383" s="70"/>
      <c r="BA383" s="68">
        <f t="shared" si="23"/>
        <v>7470.702989999998</v>
      </c>
      <c r="BB383" s="123">
        <f t="shared" si="20"/>
        <v>0</v>
      </c>
      <c r="BC383" s="67"/>
      <c r="BD383" s="118"/>
      <c r="BE383" s="124"/>
      <c r="BF383" s="123"/>
      <c r="BG383" s="123"/>
    </row>
    <row r="384" spans="1:59" x14ac:dyDescent="0.3">
      <c r="A384" s="89">
        <v>2014</v>
      </c>
      <c r="B384" s="90" t="s">
        <v>16</v>
      </c>
      <c r="C384" s="101">
        <v>814.93752000000006</v>
      </c>
      <c r="D384" s="91">
        <v>1187.2194</v>
      </c>
      <c r="E384" s="92">
        <v>198.49999000000003</v>
      </c>
      <c r="F384" s="92" t="s">
        <v>94</v>
      </c>
      <c r="G384" s="92" t="s">
        <v>94</v>
      </c>
      <c r="H384" s="91">
        <v>2200.6569100000002</v>
      </c>
      <c r="I384" s="91">
        <v>185.02117000000001</v>
      </c>
      <c r="J384" s="91">
        <v>2385.6780800000001</v>
      </c>
      <c r="K384" s="93">
        <v>3441.74229983641</v>
      </c>
      <c r="L384" s="94">
        <v>1274.5307646832509</v>
      </c>
      <c r="M384" s="94">
        <v>1856.765227509454</v>
      </c>
      <c r="N384" s="94">
        <v>289.36595443867867</v>
      </c>
      <c r="O384" s="94">
        <v>3731.1082542750883</v>
      </c>
      <c r="P384" s="94">
        <v>50.621698822530639</v>
      </c>
      <c r="Q384" s="94">
        <v>1806.9446099999998</v>
      </c>
      <c r="R384" s="94">
        <v>520.13515000000007</v>
      </c>
      <c r="S384" s="94">
        <v>0</v>
      </c>
      <c r="T384" s="95">
        <v>0</v>
      </c>
      <c r="U384" s="95" t="s">
        <v>94</v>
      </c>
      <c r="V384" s="96">
        <v>2327.0797599999996</v>
      </c>
      <c r="W384" s="94">
        <v>4142.1854040583839</v>
      </c>
      <c r="X384" s="94">
        <v>3429.4597344032613</v>
      </c>
      <c r="Y384" s="94">
        <v>2778.0545318592108</v>
      </c>
      <c r="Z384" s="94">
        <v>0</v>
      </c>
      <c r="AA384" s="94">
        <v>4712.7578400000002</v>
      </c>
      <c r="AB384" s="94">
        <v>3923.3682927600848</v>
      </c>
      <c r="AC384" s="95" t="s">
        <v>94</v>
      </c>
      <c r="AD384" s="94">
        <v>18.986366178117624</v>
      </c>
      <c r="AE384" s="94">
        <v>4.1773271748820759</v>
      </c>
      <c r="AF384" s="95" t="s">
        <v>94</v>
      </c>
      <c r="AG384" s="97" t="s">
        <v>94</v>
      </c>
      <c r="AH384" s="95">
        <v>86.725839999999991</v>
      </c>
      <c r="AI384" s="95" t="s">
        <v>94</v>
      </c>
      <c r="AJ384" s="95" t="s">
        <v>94</v>
      </c>
      <c r="AK384" s="95" t="s">
        <v>94</v>
      </c>
      <c r="AL384" s="95" t="s">
        <v>94</v>
      </c>
      <c r="AM384" s="95" t="s">
        <v>94</v>
      </c>
      <c r="AN384" s="97" t="s">
        <v>94</v>
      </c>
      <c r="AO384" s="94">
        <v>112339.93</v>
      </c>
      <c r="AP384" s="94">
        <v>24821.8</v>
      </c>
      <c r="AQ384" s="94">
        <v>92.244503918986425</v>
      </c>
      <c r="AR384" s="94">
        <v>7.7554960810135798</v>
      </c>
      <c r="AS384" s="94">
        <v>49.378301177469361</v>
      </c>
      <c r="AT384" s="95" t="s">
        <v>94</v>
      </c>
      <c r="AU384" s="97" t="s">
        <v>94</v>
      </c>
      <c r="AV384" s="94">
        <f t="shared" si="22"/>
        <v>-2.245406611395151</v>
      </c>
      <c r="AW384" s="97" t="s">
        <v>94</v>
      </c>
      <c r="AX384" s="98">
        <v>24.28069</v>
      </c>
      <c r="AZ384" s="70"/>
      <c r="BA384" s="68">
        <f t="shared" si="23"/>
        <v>4712.7578400000002</v>
      </c>
      <c r="BB384" s="123">
        <f t="shared" si="20"/>
        <v>0</v>
      </c>
      <c r="BC384" s="67"/>
      <c r="BD384" s="118"/>
      <c r="BE384" s="124"/>
      <c r="BF384" s="123"/>
      <c r="BG384" s="123"/>
    </row>
    <row r="385" spans="1:59" x14ac:dyDescent="0.3">
      <c r="A385" s="89">
        <v>2014</v>
      </c>
      <c r="B385" s="90" t="s">
        <v>17</v>
      </c>
      <c r="C385" s="101">
        <v>2026.2774999999999</v>
      </c>
      <c r="D385" s="91">
        <v>2037.2240400000001</v>
      </c>
      <c r="E385" s="92">
        <v>0</v>
      </c>
      <c r="F385" s="92" t="s">
        <v>94</v>
      </c>
      <c r="G385" s="92" t="s">
        <v>94</v>
      </c>
      <c r="H385" s="91">
        <v>4063.5015400000002</v>
      </c>
      <c r="I385" s="91">
        <v>260.36899</v>
      </c>
      <c r="J385" s="91">
        <v>4323.8705300000001</v>
      </c>
      <c r="K385" s="93">
        <v>2612.5743893869148</v>
      </c>
      <c r="L385" s="94">
        <v>1302.7682283814133</v>
      </c>
      <c r="M385" s="94">
        <v>1309.8061610055017</v>
      </c>
      <c r="N385" s="94">
        <v>167.40078682596922</v>
      </c>
      <c r="O385" s="94">
        <v>2779.975176212884</v>
      </c>
      <c r="P385" s="94">
        <v>20.645712078977098</v>
      </c>
      <c r="Q385" s="94">
        <v>13266.35953</v>
      </c>
      <c r="R385" s="94">
        <v>1352.3658900000003</v>
      </c>
      <c r="S385" s="94">
        <v>371.87524000000008</v>
      </c>
      <c r="T385" s="95">
        <v>1628.71795</v>
      </c>
      <c r="U385" s="95" t="s">
        <v>94</v>
      </c>
      <c r="V385" s="96">
        <v>16619.318609999998</v>
      </c>
      <c r="W385" s="94">
        <v>4805.7352555905827</v>
      </c>
      <c r="X385" s="94">
        <v>3304.1867913320375</v>
      </c>
      <c r="Y385" s="94">
        <v>5304.6021840261719</v>
      </c>
      <c r="Z385" s="94">
        <v>14406.509898113356</v>
      </c>
      <c r="AA385" s="94">
        <v>20943.189140000002</v>
      </c>
      <c r="AB385" s="94">
        <v>4177.2848033614246</v>
      </c>
      <c r="AC385" s="95" t="s">
        <v>94</v>
      </c>
      <c r="AD385" s="94">
        <v>22.531526574330883</v>
      </c>
      <c r="AE385" s="94">
        <v>1.7332582210242757</v>
      </c>
      <c r="AF385" s="95" t="s">
        <v>94</v>
      </c>
      <c r="AG385" s="97" t="s">
        <v>94</v>
      </c>
      <c r="AH385" s="95">
        <v>6873.3297699999994</v>
      </c>
      <c r="AI385" s="95" t="s">
        <v>94</v>
      </c>
      <c r="AJ385" s="95" t="s">
        <v>94</v>
      </c>
      <c r="AK385" s="95" t="s">
        <v>94</v>
      </c>
      <c r="AL385" s="95" t="s">
        <v>94</v>
      </c>
      <c r="AM385" s="95" t="s">
        <v>94</v>
      </c>
      <c r="AN385" s="97" t="s">
        <v>94</v>
      </c>
      <c r="AO385" s="94">
        <v>1206653.95</v>
      </c>
      <c r="AP385" s="94">
        <v>92950.6</v>
      </c>
      <c r="AQ385" s="94">
        <v>93.978335193121524</v>
      </c>
      <c r="AR385" s="94">
        <v>6.0216648068784799</v>
      </c>
      <c r="AS385" s="94">
        <v>79.354287921022888</v>
      </c>
      <c r="AT385" s="95" t="s">
        <v>94</v>
      </c>
      <c r="AU385" s="97" t="s">
        <v>94</v>
      </c>
      <c r="AV385" s="94">
        <f t="shared" si="22"/>
        <v>-1.3627890842487944</v>
      </c>
      <c r="AW385" s="97" t="s">
        <v>94</v>
      </c>
      <c r="AX385" s="98">
        <v>23.659089999999999</v>
      </c>
      <c r="AZ385" s="70"/>
      <c r="BA385" s="68">
        <f t="shared" si="23"/>
        <v>20943.189140000002</v>
      </c>
      <c r="BB385" s="123">
        <f t="shared" si="20"/>
        <v>0</v>
      </c>
      <c r="BC385" s="67"/>
      <c r="BD385" s="118"/>
      <c r="BE385" s="124"/>
      <c r="BF385" s="123"/>
      <c r="BG385" s="123"/>
    </row>
    <row r="386" spans="1:59" x14ac:dyDescent="0.3">
      <c r="A386" s="89">
        <v>2014</v>
      </c>
      <c r="B386" s="90" t="s">
        <v>18</v>
      </c>
      <c r="C386" s="101">
        <v>5336.7483499999998</v>
      </c>
      <c r="D386" s="91">
        <v>3095.02943</v>
      </c>
      <c r="E386" s="92">
        <v>1297.729</v>
      </c>
      <c r="F386" s="92" t="s">
        <v>94</v>
      </c>
      <c r="G386" s="92" t="s">
        <v>94</v>
      </c>
      <c r="H386" s="91">
        <v>9729.5067799999997</v>
      </c>
      <c r="I386" s="91">
        <v>186.52126999999999</v>
      </c>
      <c r="J386" s="91">
        <v>9916.028049999999</v>
      </c>
      <c r="K386" s="93">
        <v>3323.9202451011538</v>
      </c>
      <c r="L386" s="94">
        <v>1823.2091599996991</v>
      </c>
      <c r="M386" s="94">
        <v>1057.3640796168793</v>
      </c>
      <c r="N386" s="94">
        <v>63.721814426340174</v>
      </c>
      <c r="O386" s="94">
        <v>3387.642059527494</v>
      </c>
      <c r="P386" s="94">
        <v>73.271933065554322</v>
      </c>
      <c r="Q386" s="94">
        <v>2079.5133400000004</v>
      </c>
      <c r="R386" s="94">
        <v>1161.4649999999997</v>
      </c>
      <c r="S386" s="94">
        <v>376.18105999999995</v>
      </c>
      <c r="T386" s="95">
        <v>0</v>
      </c>
      <c r="U386" s="95" t="s">
        <v>94</v>
      </c>
      <c r="V386" s="96">
        <v>3617.1594</v>
      </c>
      <c r="W386" s="94">
        <v>3415.3530207121598</v>
      </c>
      <c r="X386" s="94">
        <v>2737.466040237005</v>
      </c>
      <c r="Y386" s="94">
        <v>2775.7623120657881</v>
      </c>
      <c r="Z386" s="94">
        <v>13094.578808131437</v>
      </c>
      <c r="AA386" s="94">
        <v>13533.187449999999</v>
      </c>
      <c r="AB386" s="94">
        <v>3395.0045356411583</v>
      </c>
      <c r="AC386" s="95" t="s">
        <v>94</v>
      </c>
      <c r="AD386" s="94">
        <v>17.863589498208121</v>
      </c>
      <c r="AE386" s="94">
        <v>5.1173760363455187</v>
      </c>
      <c r="AF386" s="95" t="s">
        <v>94</v>
      </c>
      <c r="AG386" s="97" t="s">
        <v>94</v>
      </c>
      <c r="AH386" s="95">
        <v>101.96177</v>
      </c>
      <c r="AI386" s="95" t="s">
        <v>94</v>
      </c>
      <c r="AJ386" s="95" t="s">
        <v>94</v>
      </c>
      <c r="AK386" s="95" t="s">
        <v>94</v>
      </c>
      <c r="AL386" s="95" t="s">
        <v>94</v>
      </c>
      <c r="AM386" s="95" t="s">
        <v>94</v>
      </c>
      <c r="AN386" s="97" t="s">
        <v>94</v>
      </c>
      <c r="AO386" s="94">
        <v>265236.81</v>
      </c>
      <c r="AP386" s="94">
        <v>75758.5</v>
      </c>
      <c r="AQ386" s="94">
        <v>98.118992109950725</v>
      </c>
      <c r="AR386" s="94">
        <v>1.8810078900492824</v>
      </c>
      <c r="AS386" s="94">
        <v>26.728066934445661</v>
      </c>
      <c r="AT386" s="95" t="s">
        <v>94</v>
      </c>
      <c r="AU386" s="97" t="s">
        <v>94</v>
      </c>
      <c r="AV386" s="94">
        <f t="shared" si="22"/>
        <v>6.3611016332065562</v>
      </c>
      <c r="AW386" s="97" t="s">
        <v>94</v>
      </c>
      <c r="AX386" s="98">
        <v>47.652819999999998</v>
      </c>
      <c r="AZ386" s="70"/>
      <c r="BA386" s="68">
        <f t="shared" si="23"/>
        <v>13533.187449999999</v>
      </c>
      <c r="BB386" s="123">
        <f t="shared" si="20"/>
        <v>0</v>
      </c>
      <c r="BC386" s="67"/>
      <c r="BD386" s="118"/>
      <c r="BE386" s="124"/>
      <c r="BF386" s="123"/>
      <c r="BG386" s="123"/>
    </row>
    <row r="387" spans="1:59" x14ac:dyDescent="0.3">
      <c r="A387" s="89">
        <v>2014</v>
      </c>
      <c r="B387" s="90" t="s">
        <v>19</v>
      </c>
      <c r="C387" s="101">
        <v>7044.2102100000002</v>
      </c>
      <c r="D387" s="91">
        <v>2873.3522400000002</v>
      </c>
      <c r="E387" s="92">
        <v>870.18506000000002</v>
      </c>
      <c r="F387" s="92" t="s">
        <v>94</v>
      </c>
      <c r="G387" s="92" t="s">
        <v>94</v>
      </c>
      <c r="H387" s="91">
        <v>10787.747509999999</v>
      </c>
      <c r="I387" s="91">
        <v>624.13337000000001</v>
      </c>
      <c r="J387" s="91">
        <v>11411.880879999999</v>
      </c>
      <c r="K387" s="93">
        <v>2476.8217303259339</v>
      </c>
      <c r="L387" s="94">
        <v>1617.3212160312985</v>
      </c>
      <c r="M387" s="94">
        <v>659.70966231046873</v>
      </c>
      <c r="N387" s="94">
        <v>143.29841257450386</v>
      </c>
      <c r="O387" s="94">
        <v>2620.1201429004377</v>
      </c>
      <c r="P387" s="94">
        <v>60.043236716885232</v>
      </c>
      <c r="Q387" s="94">
        <v>6183.7650500000009</v>
      </c>
      <c r="R387" s="94">
        <v>1195.5983499999995</v>
      </c>
      <c r="S387" s="94">
        <v>214.86116000000001</v>
      </c>
      <c r="T387" s="95">
        <v>0</v>
      </c>
      <c r="U387" s="95" t="s">
        <v>94</v>
      </c>
      <c r="V387" s="96">
        <v>7594.2245600000006</v>
      </c>
      <c r="W387" s="94">
        <v>4275.9840046666195</v>
      </c>
      <c r="X387" s="94">
        <v>3079.1333732679841</v>
      </c>
      <c r="Y387" s="94">
        <v>3335.11400660552</v>
      </c>
      <c r="Z387" s="94">
        <v>13698.51195409627</v>
      </c>
      <c r="AA387" s="94">
        <v>19006.105439999999</v>
      </c>
      <c r="AB387" s="94">
        <v>3099.7491053572876</v>
      </c>
      <c r="AC387" s="95" t="s">
        <v>94</v>
      </c>
      <c r="AD387" s="94">
        <v>22.529252470605805</v>
      </c>
      <c r="AE387" s="94">
        <v>3.5190883627576284</v>
      </c>
      <c r="AF387" s="95" t="s">
        <v>94</v>
      </c>
      <c r="AG387" s="97" t="s">
        <v>94</v>
      </c>
      <c r="AH387" s="95">
        <v>1029.6860200000001</v>
      </c>
      <c r="AI387" s="95" t="s">
        <v>94</v>
      </c>
      <c r="AJ387" s="95" t="s">
        <v>94</v>
      </c>
      <c r="AK387" s="95" t="s">
        <v>94</v>
      </c>
      <c r="AL387" s="95" t="s">
        <v>94</v>
      </c>
      <c r="AM387" s="95" t="s">
        <v>94</v>
      </c>
      <c r="AN387" s="97" t="s">
        <v>94</v>
      </c>
      <c r="AO387" s="94">
        <v>538526.01</v>
      </c>
      <c r="AP387" s="94">
        <v>84361.9</v>
      </c>
      <c r="AQ387" s="94">
        <v>94.53084573381912</v>
      </c>
      <c r="AR387" s="94">
        <v>5.4691542661808787</v>
      </c>
      <c r="AS387" s="94">
        <v>39.956763283114782</v>
      </c>
      <c r="AT387" s="95" t="s">
        <v>94</v>
      </c>
      <c r="AU387" s="97" t="s">
        <v>94</v>
      </c>
      <c r="AV387" s="94">
        <f t="shared" si="22"/>
        <v>9.980288573002527</v>
      </c>
      <c r="AW387" s="97" t="s">
        <v>94</v>
      </c>
      <c r="AX387" s="98">
        <v>41.574640000000002</v>
      </c>
      <c r="AZ387" s="70"/>
      <c r="BA387" s="68">
        <f t="shared" si="23"/>
        <v>19006.105440000003</v>
      </c>
      <c r="BB387" s="123">
        <f t="shared" si="20"/>
        <v>0</v>
      </c>
      <c r="BC387" s="67"/>
      <c r="BD387" s="118"/>
      <c r="BE387" s="124"/>
      <c r="BF387" s="123"/>
      <c r="BG387" s="123"/>
    </row>
    <row r="388" spans="1:59" x14ac:dyDescent="0.3">
      <c r="A388" s="89">
        <v>2014</v>
      </c>
      <c r="B388" s="90" t="s">
        <v>20</v>
      </c>
      <c r="C388" s="101">
        <v>1472.3957499999999</v>
      </c>
      <c r="D388" s="91">
        <v>1379.0283100000001</v>
      </c>
      <c r="E388" s="92">
        <v>0</v>
      </c>
      <c r="F388" s="92" t="s">
        <v>94</v>
      </c>
      <c r="G388" s="92" t="s">
        <v>94</v>
      </c>
      <c r="H388" s="91">
        <v>2851.4240600000003</v>
      </c>
      <c r="I388" s="91">
        <v>423.62865999999997</v>
      </c>
      <c r="J388" s="91">
        <v>3275.0527200000001</v>
      </c>
      <c r="K388" s="93">
        <v>2997.8510990836417</v>
      </c>
      <c r="L388" s="94">
        <v>1548.0065835677849</v>
      </c>
      <c r="M388" s="94">
        <v>1449.8445155158565</v>
      </c>
      <c r="N388" s="94">
        <v>445.38294454327155</v>
      </c>
      <c r="O388" s="94">
        <v>3443.2340436269133</v>
      </c>
      <c r="P388" s="94">
        <v>50.360798791279095</v>
      </c>
      <c r="Q388" s="94">
        <v>2793.5410800000004</v>
      </c>
      <c r="R388" s="94">
        <v>350.72014000000001</v>
      </c>
      <c r="S388" s="94">
        <v>83.864720000000005</v>
      </c>
      <c r="T388" s="95">
        <v>0</v>
      </c>
      <c r="U388" s="95" t="s">
        <v>94</v>
      </c>
      <c r="V388" s="96">
        <v>3228.1259400000008</v>
      </c>
      <c r="W388" s="94">
        <v>3154.6848760847479</v>
      </c>
      <c r="X388" s="94">
        <v>2035.3594923151466</v>
      </c>
      <c r="Y388" s="94">
        <v>2536.2674823910561</v>
      </c>
      <c r="Z388" s="94">
        <v>24702.421207658321</v>
      </c>
      <c r="AA388" s="94">
        <v>6503.1786600000014</v>
      </c>
      <c r="AB388" s="94">
        <v>3293.6892662005762</v>
      </c>
      <c r="AC388" s="95" t="s">
        <v>94</v>
      </c>
      <c r="AD388" s="94">
        <v>19.677503146861611</v>
      </c>
      <c r="AE388" s="94">
        <v>1.8438821704390336</v>
      </c>
      <c r="AF388" s="95" t="s">
        <v>94</v>
      </c>
      <c r="AG388" s="97" t="s">
        <v>94</v>
      </c>
      <c r="AH388" s="95">
        <v>1069.06285</v>
      </c>
      <c r="AI388" s="95" t="s">
        <v>94</v>
      </c>
      <c r="AJ388" s="95" t="s">
        <v>94</v>
      </c>
      <c r="AK388" s="95" t="s">
        <v>94</v>
      </c>
      <c r="AL388" s="95" t="s">
        <v>94</v>
      </c>
      <c r="AM388" s="95" t="s">
        <v>94</v>
      </c>
      <c r="AN388" s="97" t="s">
        <v>94</v>
      </c>
      <c r="AO388" s="94">
        <v>352241.87</v>
      </c>
      <c r="AP388" s="94">
        <v>33048.800000000003</v>
      </c>
      <c r="AQ388" s="94">
        <v>87.064981964626199</v>
      </c>
      <c r="AR388" s="94">
        <v>12.935018035373794</v>
      </c>
      <c r="AS388" s="94">
        <v>49.639201208720912</v>
      </c>
      <c r="AT388" s="95" t="s">
        <v>94</v>
      </c>
      <c r="AU388" s="97" t="s">
        <v>94</v>
      </c>
      <c r="AV388" s="94">
        <f t="shared" si="22"/>
        <v>-2.4884439531451696</v>
      </c>
      <c r="AW388" s="97" t="s">
        <v>94</v>
      </c>
      <c r="AX388" s="98">
        <v>88.123960000000011</v>
      </c>
      <c r="AZ388" s="70"/>
      <c r="BA388" s="68">
        <f t="shared" si="23"/>
        <v>6503.1786600000005</v>
      </c>
      <c r="BB388" s="123">
        <f t="shared" ref="BB388:BB451" si="24">AA388-BA388</f>
        <v>0</v>
      </c>
      <c r="BC388" s="67"/>
      <c r="BD388" s="118"/>
      <c r="BE388" s="124"/>
      <c r="BF388" s="123"/>
      <c r="BG388" s="123"/>
    </row>
    <row r="389" spans="1:59" x14ac:dyDescent="0.3">
      <c r="A389" s="89">
        <v>2014</v>
      </c>
      <c r="B389" s="90" t="s">
        <v>21</v>
      </c>
      <c r="C389" s="101">
        <v>1032.3635999999999</v>
      </c>
      <c r="D389" s="91">
        <v>1210.4487799999999</v>
      </c>
      <c r="E389" s="92">
        <v>0</v>
      </c>
      <c r="F389" s="92" t="s">
        <v>94</v>
      </c>
      <c r="G389" s="92" t="s">
        <v>94</v>
      </c>
      <c r="H389" s="91">
        <v>2242.8123799999998</v>
      </c>
      <c r="I389" s="91">
        <v>731.19488000000001</v>
      </c>
      <c r="J389" s="91">
        <v>2974.0072599999999</v>
      </c>
      <c r="K389" s="93">
        <v>3450.1886455761432</v>
      </c>
      <c r="L389" s="94">
        <v>1588.1173131504256</v>
      </c>
      <c r="M389" s="94">
        <v>1862.0713324257179</v>
      </c>
      <c r="N389" s="94">
        <v>1124.8200229211373</v>
      </c>
      <c r="O389" s="94">
        <v>4575.0086684972812</v>
      </c>
      <c r="P389" s="94">
        <v>47.430029729146611</v>
      </c>
      <c r="Q389" s="94">
        <v>2789.6763400000004</v>
      </c>
      <c r="R389" s="94">
        <v>506.62083999999999</v>
      </c>
      <c r="S389" s="94">
        <v>0</v>
      </c>
      <c r="T389" s="95">
        <v>0</v>
      </c>
      <c r="U389" s="95" t="s">
        <v>94</v>
      </c>
      <c r="V389" s="96">
        <v>3296.29718</v>
      </c>
      <c r="W389" s="94">
        <v>3746.5500749015146</v>
      </c>
      <c r="X389" s="94">
        <v>3106.9728336652283</v>
      </c>
      <c r="Y389" s="94">
        <v>3296.1668184775535</v>
      </c>
      <c r="Z389" s="94"/>
      <c r="AA389" s="94">
        <v>6270.3044399999999</v>
      </c>
      <c r="AB389" s="94">
        <v>4098.5676887749796</v>
      </c>
      <c r="AC389" s="95" t="s">
        <v>94</v>
      </c>
      <c r="AD389" s="94">
        <v>26.357223672429665</v>
      </c>
      <c r="AE389" s="94">
        <v>2.5585591123218405</v>
      </c>
      <c r="AF389" s="95" t="s">
        <v>94</v>
      </c>
      <c r="AG389" s="97" t="s">
        <v>94</v>
      </c>
      <c r="AH389" s="95">
        <v>431.56558000000001</v>
      </c>
      <c r="AI389" s="95" t="s">
        <v>94</v>
      </c>
      <c r="AJ389" s="95" t="s">
        <v>94</v>
      </c>
      <c r="AK389" s="95" t="s">
        <v>94</v>
      </c>
      <c r="AL389" s="95" t="s">
        <v>94</v>
      </c>
      <c r="AM389" s="95" t="s">
        <v>94</v>
      </c>
      <c r="AN389" s="97" t="s">
        <v>94</v>
      </c>
      <c r="AO389" s="94">
        <v>245411.91</v>
      </c>
      <c r="AP389" s="94">
        <v>23789.7</v>
      </c>
      <c r="AQ389" s="94">
        <v>75.413816575552005</v>
      </c>
      <c r="AR389" s="94">
        <v>24.586183424447995</v>
      </c>
      <c r="AS389" s="94">
        <v>52.569970270853396</v>
      </c>
      <c r="AT389" s="95" t="s">
        <v>94</v>
      </c>
      <c r="AU389" s="97" t="s">
        <v>94</v>
      </c>
      <c r="AV389" s="94">
        <f t="shared" si="22"/>
        <v>1.3478581423369107</v>
      </c>
      <c r="AW389" s="97" t="s">
        <v>94</v>
      </c>
      <c r="AX389" s="98">
        <v>58.17877</v>
      </c>
      <c r="AZ389" s="70"/>
      <c r="BA389" s="68">
        <f t="shared" si="23"/>
        <v>6270.3044399999999</v>
      </c>
      <c r="BB389" s="123">
        <f t="shared" si="24"/>
        <v>0</v>
      </c>
      <c r="BC389" s="67"/>
      <c r="BD389" s="118"/>
      <c r="BE389" s="124"/>
      <c r="BF389" s="123"/>
      <c r="BG389" s="123"/>
    </row>
    <row r="390" spans="1:59" x14ac:dyDescent="0.3">
      <c r="A390" s="89">
        <v>2014</v>
      </c>
      <c r="B390" s="90" t="s">
        <v>22</v>
      </c>
      <c r="C390" s="101">
        <v>2486.9425000000001</v>
      </c>
      <c r="D390" s="91">
        <v>1606.76855</v>
      </c>
      <c r="E390" s="92">
        <v>636.94159000000013</v>
      </c>
      <c r="F390" s="92" t="s">
        <v>94</v>
      </c>
      <c r="G390" s="92" t="s">
        <v>94</v>
      </c>
      <c r="H390" s="91">
        <v>4730.6526399999993</v>
      </c>
      <c r="I390" s="91">
        <v>345.04205999999999</v>
      </c>
      <c r="J390" s="91">
        <v>5075.6946999999991</v>
      </c>
      <c r="K390" s="93">
        <v>3136.577888784203</v>
      </c>
      <c r="L390" s="94">
        <v>1648.9244613355736</v>
      </c>
      <c r="M390" s="94">
        <v>1065.3402584899693</v>
      </c>
      <c r="N390" s="94">
        <v>228.77420484133293</v>
      </c>
      <c r="O390" s="94">
        <v>3365.3520936255359</v>
      </c>
      <c r="P390" s="94">
        <v>52.429544470958142</v>
      </c>
      <c r="Q390" s="94">
        <v>3555.4677900000002</v>
      </c>
      <c r="R390" s="94">
        <v>894.60768999999993</v>
      </c>
      <c r="S390" s="94">
        <v>155.21169999999998</v>
      </c>
      <c r="T390" s="95">
        <v>0</v>
      </c>
      <c r="U390" s="95" t="s">
        <v>94</v>
      </c>
      <c r="V390" s="96">
        <v>4605.2871800000003</v>
      </c>
      <c r="W390" s="94">
        <v>3774.865781356687</v>
      </c>
      <c r="X390" s="94">
        <v>2846.6515532425942</v>
      </c>
      <c r="Y390" s="94">
        <v>2993.8613652640101</v>
      </c>
      <c r="Z390" s="94">
        <v>26486.638225255971</v>
      </c>
      <c r="AA390" s="94">
        <v>9680.9818799999994</v>
      </c>
      <c r="AB390" s="94">
        <v>3548.4764651375549</v>
      </c>
      <c r="AC390" s="95" t="s">
        <v>94</v>
      </c>
      <c r="AD390" s="94">
        <v>19.768523208301936</v>
      </c>
      <c r="AE390" s="94">
        <v>2.9637544822660993</v>
      </c>
      <c r="AF390" s="95" t="s">
        <v>94</v>
      </c>
      <c r="AG390" s="97" t="s">
        <v>94</v>
      </c>
      <c r="AH390" s="95">
        <v>702.63306</v>
      </c>
      <c r="AI390" s="95" t="s">
        <v>94</v>
      </c>
      <c r="AJ390" s="95" t="s">
        <v>94</v>
      </c>
      <c r="AK390" s="95" t="s">
        <v>94</v>
      </c>
      <c r="AL390" s="95" t="s">
        <v>94</v>
      </c>
      <c r="AM390" s="95" t="s">
        <v>94</v>
      </c>
      <c r="AN390" s="97" t="s">
        <v>94</v>
      </c>
      <c r="AO390" s="94">
        <v>328143.28999999998</v>
      </c>
      <c r="AP390" s="94">
        <v>48971.7</v>
      </c>
      <c r="AQ390" s="94">
        <v>93.202072220774042</v>
      </c>
      <c r="AR390" s="94">
        <v>6.7979277792259651</v>
      </c>
      <c r="AS390" s="94">
        <v>47.570455529041865</v>
      </c>
      <c r="AT390" s="95" t="s">
        <v>94</v>
      </c>
      <c r="AU390" s="97" t="s">
        <v>94</v>
      </c>
      <c r="AV390" s="94">
        <f t="shared" si="22"/>
        <v>-0.41938038313696913</v>
      </c>
      <c r="AW390" s="97" t="s">
        <v>94</v>
      </c>
      <c r="AX390" s="98">
        <v>127.99675999999999</v>
      </c>
      <c r="AZ390" s="70"/>
      <c r="BA390" s="68">
        <f t="shared" si="23"/>
        <v>9680.9818800000012</v>
      </c>
      <c r="BB390" s="123">
        <f t="shared" si="24"/>
        <v>0</v>
      </c>
      <c r="BC390" s="67"/>
      <c r="BD390" s="118"/>
      <c r="BE390" s="124"/>
      <c r="BF390" s="123"/>
      <c r="BG390" s="123"/>
    </row>
    <row r="391" spans="1:59" x14ac:dyDescent="0.3">
      <c r="A391" s="89">
        <v>2014</v>
      </c>
      <c r="B391" s="90" t="s">
        <v>23</v>
      </c>
      <c r="C391" s="101">
        <v>1649.0891000000001</v>
      </c>
      <c r="D391" s="91">
        <v>1967.8509799999999</v>
      </c>
      <c r="E391" s="92">
        <v>246.15848</v>
      </c>
      <c r="F391" s="92" t="s">
        <v>94</v>
      </c>
      <c r="G391" s="92" t="s">
        <v>94</v>
      </c>
      <c r="H391" s="91">
        <v>3863.0985599999999</v>
      </c>
      <c r="I391" s="91">
        <v>1015.56159</v>
      </c>
      <c r="J391" s="91">
        <v>4878.6601500000006</v>
      </c>
      <c r="K391" s="93">
        <v>2903.2254515366112</v>
      </c>
      <c r="L391" s="94">
        <v>1239.3360854276532</v>
      </c>
      <c r="M391" s="94">
        <v>1478.8944577089078</v>
      </c>
      <c r="N391" s="94">
        <v>763.22263330785654</v>
      </c>
      <c r="O391" s="94">
        <v>3666.4480848444678</v>
      </c>
      <c r="P391" s="94">
        <v>40.646959460831638</v>
      </c>
      <c r="Q391" s="94">
        <v>5614.3457099999996</v>
      </c>
      <c r="R391" s="94">
        <v>1401.1159599999999</v>
      </c>
      <c r="S391" s="94">
        <v>108.39993</v>
      </c>
      <c r="T391" s="95">
        <v>0</v>
      </c>
      <c r="U391" s="95" t="s">
        <v>94</v>
      </c>
      <c r="V391" s="96">
        <v>7123.8615999999993</v>
      </c>
      <c r="W391" s="94">
        <v>4375.653596778513</v>
      </c>
      <c r="X391" s="94">
        <v>3184.3675613806622</v>
      </c>
      <c r="Y391" s="94">
        <v>3526.3192652976991</v>
      </c>
      <c r="Z391" s="94">
        <v>24669.988620846605</v>
      </c>
      <c r="AA391" s="94">
        <v>12002.52175</v>
      </c>
      <c r="AB391" s="94">
        <v>4056.6999899617767</v>
      </c>
      <c r="AC391" s="95" t="s">
        <v>94</v>
      </c>
      <c r="AD391" s="94">
        <v>20.070569600144477</v>
      </c>
      <c r="AE391" s="94">
        <v>3.4586937804176654</v>
      </c>
      <c r="AF391" s="95" t="s">
        <v>94</v>
      </c>
      <c r="AG391" s="97" t="s">
        <v>94</v>
      </c>
      <c r="AH391" s="95">
        <v>498.47828000000004</v>
      </c>
      <c r="AI391" s="95" t="s">
        <v>94</v>
      </c>
      <c r="AJ391" s="95" t="s">
        <v>94</v>
      </c>
      <c r="AK391" s="95" t="s">
        <v>94</v>
      </c>
      <c r="AL391" s="95" t="s">
        <v>94</v>
      </c>
      <c r="AM391" s="95" t="s">
        <v>94</v>
      </c>
      <c r="AN391" s="97" t="s">
        <v>94</v>
      </c>
      <c r="AO391" s="94">
        <v>347538.66</v>
      </c>
      <c r="AP391" s="94">
        <v>59801.599999999999</v>
      </c>
      <c r="AQ391" s="94">
        <v>79.183596340482936</v>
      </c>
      <c r="AR391" s="94">
        <v>20.816403659517047</v>
      </c>
      <c r="AS391" s="94">
        <v>59.353040539168354</v>
      </c>
      <c r="AT391" s="95" t="s">
        <v>94</v>
      </c>
      <c r="AU391" s="97" t="s">
        <v>94</v>
      </c>
      <c r="AV391" s="94">
        <f t="shared" si="22"/>
        <v>0.71616631716788781</v>
      </c>
      <c r="AW391" s="97" t="s">
        <v>94</v>
      </c>
      <c r="AX391" s="98">
        <v>100.00846</v>
      </c>
      <c r="AZ391" s="70"/>
      <c r="BA391" s="68">
        <f t="shared" si="23"/>
        <v>12002.521749999998</v>
      </c>
      <c r="BB391" s="123">
        <f t="shared" si="24"/>
        <v>0</v>
      </c>
      <c r="BC391" s="67"/>
      <c r="BD391" s="118"/>
      <c r="BE391" s="124"/>
      <c r="BF391" s="123"/>
      <c r="BG391" s="123"/>
    </row>
    <row r="392" spans="1:59" x14ac:dyDescent="0.3">
      <c r="A392" s="89">
        <v>2014</v>
      </c>
      <c r="B392" s="90" t="s">
        <v>24</v>
      </c>
      <c r="C392" s="101">
        <v>1398.65905</v>
      </c>
      <c r="D392" s="91">
        <v>1891.9693200000002</v>
      </c>
      <c r="E392" s="92">
        <v>0</v>
      </c>
      <c r="F392" s="92" t="s">
        <v>94</v>
      </c>
      <c r="G392" s="92" t="s">
        <v>94</v>
      </c>
      <c r="H392" s="91">
        <v>3290.6283699999999</v>
      </c>
      <c r="I392" s="91">
        <v>946.34753999999998</v>
      </c>
      <c r="J392" s="91">
        <v>4236.9759100000001</v>
      </c>
      <c r="K392" s="93">
        <v>2856.3391415605656</v>
      </c>
      <c r="L392" s="94">
        <v>1214.0673880511508</v>
      </c>
      <c r="M392" s="94">
        <v>1642.2717535094146</v>
      </c>
      <c r="N392" s="94">
        <v>821.45086472391677</v>
      </c>
      <c r="O392" s="94">
        <v>3677.7900062844819</v>
      </c>
      <c r="P392" s="94">
        <v>27.422581781553347</v>
      </c>
      <c r="Q392" s="94">
        <v>7033.5321899999999</v>
      </c>
      <c r="R392" s="94">
        <v>1000.9709099999999</v>
      </c>
      <c r="S392" s="94">
        <v>98.799320000000009</v>
      </c>
      <c r="T392" s="95">
        <v>3080.4036799999999</v>
      </c>
      <c r="U392" s="95" t="s">
        <v>94</v>
      </c>
      <c r="V392" s="96">
        <v>11213.706099999999</v>
      </c>
      <c r="W392" s="94">
        <v>6443.1034462945727</v>
      </c>
      <c r="X392" s="94">
        <v>4285.2299549819872</v>
      </c>
      <c r="Y392" s="94">
        <v>3846.5741438145592</v>
      </c>
      <c r="Z392" s="94">
        <v>19338.289293403795</v>
      </c>
      <c r="AA392" s="94">
        <v>15450.68201</v>
      </c>
      <c r="AB392" s="94">
        <v>5341.7024412404089</v>
      </c>
      <c r="AC392" s="95" t="s">
        <v>94</v>
      </c>
      <c r="AD392" s="94">
        <v>23.182305419768753</v>
      </c>
      <c r="AE392" s="94">
        <v>2.9018960031323022</v>
      </c>
      <c r="AF392" s="95" t="s">
        <v>94</v>
      </c>
      <c r="AG392" s="97" t="s">
        <v>94</v>
      </c>
      <c r="AH392" s="95">
        <v>930.74351999999999</v>
      </c>
      <c r="AI392" s="95" t="s">
        <v>94</v>
      </c>
      <c r="AJ392" s="95" t="s">
        <v>94</v>
      </c>
      <c r="AK392" s="95" t="s">
        <v>94</v>
      </c>
      <c r="AL392" s="95" t="s">
        <v>94</v>
      </c>
      <c r="AM392" s="95" t="s">
        <v>94</v>
      </c>
      <c r="AN392" s="97" t="s">
        <v>94</v>
      </c>
      <c r="AO392" s="94">
        <v>531146.56000000006</v>
      </c>
      <c r="AP392" s="94">
        <v>66648.600000000006</v>
      </c>
      <c r="AQ392" s="94">
        <v>77.664552263173007</v>
      </c>
      <c r="AR392" s="94">
        <v>22.335447736826996</v>
      </c>
      <c r="AS392" s="94">
        <v>72.577418218446653</v>
      </c>
      <c r="AT392" s="95" t="s">
        <v>94</v>
      </c>
      <c r="AU392" s="97" t="s">
        <v>94</v>
      </c>
      <c r="AV392" s="94">
        <f t="shared" si="22"/>
        <v>-10.401027213223113</v>
      </c>
      <c r="AW392" s="97" t="s">
        <v>94</v>
      </c>
      <c r="AX392" s="98">
        <v>251.82910000000001</v>
      </c>
      <c r="AZ392" s="70"/>
      <c r="BA392" s="68">
        <f t="shared" si="23"/>
        <v>15450.682009999999</v>
      </c>
      <c r="BB392" s="123">
        <f t="shared" si="24"/>
        <v>0</v>
      </c>
      <c r="BC392" s="67"/>
      <c r="BD392" s="118"/>
      <c r="BE392" s="124"/>
      <c r="BF392" s="123"/>
      <c r="BG392" s="123"/>
    </row>
    <row r="393" spans="1:59" x14ac:dyDescent="0.3">
      <c r="A393" s="89">
        <v>2014</v>
      </c>
      <c r="B393" s="90" t="s">
        <v>25</v>
      </c>
      <c r="C393" s="101">
        <v>2627.9642200000003</v>
      </c>
      <c r="D393" s="91">
        <v>1845.5571100000002</v>
      </c>
      <c r="E393" s="92">
        <v>0</v>
      </c>
      <c r="F393" s="92" t="s">
        <v>94</v>
      </c>
      <c r="G393" s="92" t="s">
        <v>94</v>
      </c>
      <c r="H393" s="91">
        <v>4473.5213300000005</v>
      </c>
      <c r="I393" s="91">
        <v>2595.1312900000003</v>
      </c>
      <c r="J393" s="91">
        <v>7068.6526199999998</v>
      </c>
      <c r="K393" s="93">
        <v>2961.494682111691</v>
      </c>
      <c r="L393" s="94">
        <v>1739.7261549012885</v>
      </c>
      <c r="M393" s="94">
        <v>1221.7685272104027</v>
      </c>
      <c r="N393" s="94">
        <v>1717.990582313073</v>
      </c>
      <c r="O393" s="94">
        <v>4679.485264424764</v>
      </c>
      <c r="P393" s="94">
        <v>63.143996977429076</v>
      </c>
      <c r="Q393" s="94">
        <v>2014.51729</v>
      </c>
      <c r="R393" s="94">
        <v>493.60793000000007</v>
      </c>
      <c r="S393" s="94">
        <v>1617.7188000000003</v>
      </c>
      <c r="T393" s="95">
        <v>0</v>
      </c>
      <c r="U393" s="95" t="s">
        <v>94</v>
      </c>
      <c r="V393" s="96">
        <v>4125.8440200000005</v>
      </c>
      <c r="W393" s="94">
        <v>4860.326900558618</v>
      </c>
      <c r="X393" s="94">
        <v>2403.9528425946478</v>
      </c>
      <c r="Y393" s="94">
        <v>2724.1356416737494</v>
      </c>
      <c r="Z393" s="94">
        <v>13820.750106791971</v>
      </c>
      <c r="AA393" s="94">
        <v>11194.496640000001</v>
      </c>
      <c r="AB393" s="94">
        <v>4744.5485631360616</v>
      </c>
      <c r="AC393" s="95" t="s">
        <v>94</v>
      </c>
      <c r="AD393" s="94">
        <v>6.692423226472938</v>
      </c>
      <c r="AE393" s="94">
        <v>1.9575881103380826</v>
      </c>
      <c r="AF393" s="95" t="s">
        <v>94</v>
      </c>
      <c r="AG393" s="97" t="s">
        <v>94</v>
      </c>
      <c r="AH393" s="95">
        <v>273.19148999999999</v>
      </c>
      <c r="AI393" s="95" t="s">
        <v>94</v>
      </c>
      <c r="AJ393" s="95" t="s">
        <v>94</v>
      </c>
      <c r="AK393" s="95" t="s">
        <v>94</v>
      </c>
      <c r="AL393" s="95" t="s">
        <v>94</v>
      </c>
      <c r="AM393" s="95" t="s">
        <v>94</v>
      </c>
      <c r="AN393" s="97" t="s">
        <v>94</v>
      </c>
      <c r="AO393" s="94">
        <v>572364.82999999996</v>
      </c>
      <c r="AP393" s="94">
        <v>167271.20000000001</v>
      </c>
      <c r="AQ393" s="94">
        <v>63.286761572391427</v>
      </c>
      <c r="AR393" s="94">
        <v>36.713238427608566</v>
      </c>
      <c r="AS393" s="94">
        <v>36.856003022570924</v>
      </c>
      <c r="AT393" s="95" t="s">
        <v>94</v>
      </c>
      <c r="AU393" s="97" t="s">
        <v>94</v>
      </c>
      <c r="AV393" s="94">
        <f t="shared" si="22"/>
        <v>-3.2021981538178146</v>
      </c>
      <c r="AW393" s="97" t="s">
        <v>94</v>
      </c>
      <c r="AX393" s="98">
        <v>17.0105</v>
      </c>
      <c r="AZ393" s="70"/>
      <c r="BA393" s="68">
        <f t="shared" si="23"/>
        <v>11194.496640000001</v>
      </c>
      <c r="BB393" s="123">
        <f t="shared" si="24"/>
        <v>0</v>
      </c>
      <c r="BC393" s="67"/>
      <c r="BD393" s="118"/>
      <c r="BE393" s="124"/>
      <c r="BF393" s="123"/>
      <c r="BG393" s="123"/>
    </row>
    <row r="394" spans="1:59" x14ac:dyDescent="0.3">
      <c r="A394" s="89">
        <v>2014</v>
      </c>
      <c r="B394" s="90" t="s">
        <v>26</v>
      </c>
      <c r="C394" s="101">
        <v>2590.0410000000002</v>
      </c>
      <c r="D394" s="91">
        <v>2401.0720000000001</v>
      </c>
      <c r="E394" s="92">
        <v>288.19981999999999</v>
      </c>
      <c r="F394" s="92" t="s">
        <v>94</v>
      </c>
      <c r="G394" s="92" t="s">
        <v>94</v>
      </c>
      <c r="H394" s="91">
        <v>5279.3128200000001</v>
      </c>
      <c r="I394" s="91">
        <v>1877.0609999999999</v>
      </c>
      <c r="J394" s="91">
        <v>7156.3738200000007</v>
      </c>
      <c r="K394" s="93">
        <v>3412.6662727799267</v>
      </c>
      <c r="L394" s="94">
        <v>1674.2606220135283</v>
      </c>
      <c r="M394" s="94">
        <v>1552.1068200153072</v>
      </c>
      <c r="N394" s="94">
        <v>1213.3743509918706</v>
      </c>
      <c r="O394" s="94">
        <v>4626.0406237717971</v>
      </c>
      <c r="P394" s="94">
        <v>44.604943170869994</v>
      </c>
      <c r="Q394" s="94">
        <v>5865.1806499999993</v>
      </c>
      <c r="R394" s="94">
        <v>1338.9981899999998</v>
      </c>
      <c r="S394" s="94">
        <v>1683.3503500000002</v>
      </c>
      <c r="T394" s="95">
        <v>0</v>
      </c>
      <c r="U394" s="95" t="s">
        <v>94</v>
      </c>
      <c r="V394" s="96">
        <v>8887.5291899999993</v>
      </c>
      <c r="W394" s="94">
        <v>4544.3190139818835</v>
      </c>
      <c r="X394" s="94">
        <v>2933.1710928763896</v>
      </c>
      <c r="Y394" s="94">
        <v>3274.6188328743801</v>
      </c>
      <c r="Z394" s="94">
        <v>16266.926451687716</v>
      </c>
      <c r="AA394" s="94">
        <v>16043.90301</v>
      </c>
      <c r="AB394" s="94">
        <v>4580.4113459222135</v>
      </c>
      <c r="AC394" s="95" t="s">
        <v>94</v>
      </c>
      <c r="AD394" s="94">
        <v>15.886609687484219</v>
      </c>
      <c r="AE394" s="94">
        <v>3.2188344899004866</v>
      </c>
      <c r="AF394" s="95" t="s">
        <v>94</v>
      </c>
      <c r="AG394" s="97" t="s">
        <v>94</v>
      </c>
      <c r="AH394" s="95">
        <v>1157.47975</v>
      </c>
      <c r="AI394" s="95" t="s">
        <v>94</v>
      </c>
      <c r="AJ394" s="95" t="s">
        <v>94</v>
      </c>
      <c r="AK394" s="95" t="s">
        <v>94</v>
      </c>
      <c r="AL394" s="95" t="s">
        <v>94</v>
      </c>
      <c r="AM394" s="95" t="s">
        <v>94</v>
      </c>
      <c r="AN394" s="97" t="s">
        <v>94</v>
      </c>
      <c r="AO394" s="94">
        <v>497726.22</v>
      </c>
      <c r="AP394" s="94">
        <v>100990.1</v>
      </c>
      <c r="AQ394" s="94">
        <v>73.770780464903112</v>
      </c>
      <c r="AR394" s="94">
        <v>26.229219535096892</v>
      </c>
      <c r="AS394" s="94">
        <v>55.395056829130006</v>
      </c>
      <c r="AT394" s="95" t="s">
        <v>94</v>
      </c>
      <c r="AU394" s="97" t="s">
        <v>94</v>
      </c>
      <c r="AV394" s="94">
        <f t="shared" si="22"/>
        <v>3.3063437830303855</v>
      </c>
      <c r="AW394" s="97" t="s">
        <v>94</v>
      </c>
      <c r="AX394" s="98">
        <v>194.59200000000001</v>
      </c>
      <c r="AZ394" s="70"/>
      <c r="BA394" s="68">
        <f t="shared" si="23"/>
        <v>16043.90301</v>
      </c>
      <c r="BB394" s="123">
        <f t="shared" si="24"/>
        <v>0</v>
      </c>
      <c r="BC394" s="67"/>
      <c r="BD394" s="118"/>
      <c r="BE394" s="124"/>
      <c r="BF394" s="123"/>
      <c r="BG394" s="123"/>
    </row>
    <row r="395" spans="1:59" x14ac:dyDescent="0.3">
      <c r="A395" s="89">
        <v>2014</v>
      </c>
      <c r="B395" s="90" t="s">
        <v>27</v>
      </c>
      <c r="C395" s="101">
        <v>1577.7823999999998</v>
      </c>
      <c r="D395" s="91">
        <v>1199.6500000000001</v>
      </c>
      <c r="E395" s="92">
        <v>0</v>
      </c>
      <c r="F395" s="92" t="s">
        <v>94</v>
      </c>
      <c r="G395" s="92" t="s">
        <v>94</v>
      </c>
      <c r="H395" s="91">
        <v>2777.4323999999997</v>
      </c>
      <c r="I395" s="91">
        <v>292.3</v>
      </c>
      <c r="J395" s="91">
        <v>3069.7323999999999</v>
      </c>
      <c r="K395" s="93">
        <v>3169.853983442174</v>
      </c>
      <c r="L395" s="94">
        <v>1800.7062298419769</v>
      </c>
      <c r="M395" s="94">
        <v>1369.1477536001973</v>
      </c>
      <c r="N395" s="94">
        <v>333.59887331916616</v>
      </c>
      <c r="O395" s="94">
        <v>3503.4528567613402</v>
      </c>
      <c r="P395" s="94">
        <v>64.451068482962327</v>
      </c>
      <c r="Q395" s="94">
        <v>1273.0839900000001</v>
      </c>
      <c r="R395" s="94">
        <v>420.07191000000006</v>
      </c>
      <c r="S395" s="94">
        <v>0</v>
      </c>
      <c r="T395" s="95">
        <v>0</v>
      </c>
      <c r="U395" s="95" t="s">
        <v>94</v>
      </c>
      <c r="V395" s="96">
        <v>1693.1559</v>
      </c>
      <c r="W395" s="94">
        <v>4404.3740537840831</v>
      </c>
      <c r="X395" s="94">
        <v>3203.5974302451987</v>
      </c>
      <c r="Y395" s="94">
        <v>3321.7506583057229</v>
      </c>
      <c r="Z395" s="94">
        <v>0</v>
      </c>
      <c r="AA395" s="94">
        <v>4762.8882999999996</v>
      </c>
      <c r="AB395" s="94">
        <v>3778.1869829957768</v>
      </c>
      <c r="AC395" s="95" t="s">
        <v>94</v>
      </c>
      <c r="AD395" s="94">
        <v>26.302819763749525</v>
      </c>
      <c r="AE395" s="94">
        <v>5.0901343071395804</v>
      </c>
      <c r="AF395" s="95" t="s">
        <v>94</v>
      </c>
      <c r="AG395" s="97" t="s">
        <v>94</v>
      </c>
      <c r="AH395" s="95">
        <v>37.32197</v>
      </c>
      <c r="AI395" s="95" t="s">
        <v>94</v>
      </c>
      <c r="AJ395" s="95" t="s">
        <v>94</v>
      </c>
      <c r="AK395" s="95" t="s">
        <v>94</v>
      </c>
      <c r="AL395" s="95" t="s">
        <v>94</v>
      </c>
      <c r="AM395" s="95" t="s">
        <v>94</v>
      </c>
      <c r="AN395" s="97" t="s">
        <v>94</v>
      </c>
      <c r="AO395" s="94">
        <v>93850.2</v>
      </c>
      <c r="AP395" s="94">
        <v>18107.900000000001</v>
      </c>
      <c r="AQ395" s="94">
        <v>90.477997365503256</v>
      </c>
      <c r="AR395" s="94">
        <v>9.5220026344967401</v>
      </c>
      <c r="AS395" s="94">
        <v>35.548931517037673</v>
      </c>
      <c r="AT395" s="95" t="s">
        <v>94</v>
      </c>
      <c r="AU395" s="97" t="s">
        <v>94</v>
      </c>
      <c r="AV395" s="94">
        <f t="shared" si="22"/>
        <v>1.8248215858373662</v>
      </c>
      <c r="AW395" s="97" t="s">
        <v>94</v>
      </c>
      <c r="AX395" s="98">
        <v>11.882</v>
      </c>
      <c r="AZ395" s="70"/>
      <c r="BA395" s="68">
        <f t="shared" si="23"/>
        <v>4762.8882999999996</v>
      </c>
      <c r="BB395" s="123">
        <f t="shared" si="24"/>
        <v>0</v>
      </c>
      <c r="BC395" s="67"/>
      <c r="BD395" s="118"/>
      <c r="BE395" s="124"/>
      <c r="BF395" s="123"/>
      <c r="BG395" s="123"/>
    </row>
    <row r="396" spans="1:59" x14ac:dyDescent="0.3">
      <c r="A396" s="89">
        <v>2014</v>
      </c>
      <c r="B396" s="90" t="s">
        <v>28</v>
      </c>
      <c r="C396" s="101">
        <v>7814.8114999999998</v>
      </c>
      <c r="D396" s="91">
        <v>4615.1955699999999</v>
      </c>
      <c r="E396" s="92">
        <v>1164.6812</v>
      </c>
      <c r="F396" s="92" t="s">
        <v>94</v>
      </c>
      <c r="G396" s="92" t="s">
        <v>94</v>
      </c>
      <c r="H396" s="91">
        <v>13594.688269999999</v>
      </c>
      <c r="I396" s="91">
        <v>674.01364999999998</v>
      </c>
      <c r="J396" s="91">
        <v>14268.70192</v>
      </c>
      <c r="K396" s="93">
        <v>2628.0578371564284</v>
      </c>
      <c r="L396" s="94">
        <v>1510.720672705442</v>
      </c>
      <c r="M396" s="94">
        <v>892.18676050952445</v>
      </c>
      <c r="N396" s="94">
        <v>130.29698217809226</v>
      </c>
      <c r="O396" s="94">
        <v>2758.3548193345209</v>
      </c>
      <c r="P396" s="94">
        <v>49.555404517100357</v>
      </c>
      <c r="Q396" s="94">
        <v>9399.6398400000016</v>
      </c>
      <c r="R396" s="94">
        <v>2140.1237599999999</v>
      </c>
      <c r="S396" s="94">
        <v>2984.9669199999998</v>
      </c>
      <c r="T396" s="95">
        <v>0</v>
      </c>
      <c r="U396" s="95" t="s">
        <v>94</v>
      </c>
      <c r="V396" s="96">
        <v>14524.730520000001</v>
      </c>
      <c r="W396" s="94">
        <v>5163.4490417669467</v>
      </c>
      <c r="X396" s="94">
        <v>3251.7830451762629</v>
      </c>
      <c r="Y396" s="94">
        <v>3941.7098295769533</v>
      </c>
      <c r="Z396" s="94">
        <v>12736.021879746728</v>
      </c>
      <c r="AA396" s="94">
        <v>28793.43244</v>
      </c>
      <c r="AB396" s="94">
        <v>3605.5369687522739</v>
      </c>
      <c r="AC396" s="95" t="s">
        <v>94</v>
      </c>
      <c r="AD396" s="94">
        <v>12.440180596582232</v>
      </c>
      <c r="AE396" s="94">
        <v>3.5322801113791069</v>
      </c>
      <c r="AF396" s="95" t="s">
        <v>94</v>
      </c>
      <c r="AG396" s="97" t="s">
        <v>94</v>
      </c>
      <c r="AH396" s="95">
        <v>522.20735999999999</v>
      </c>
      <c r="AI396" s="95" t="s">
        <v>94</v>
      </c>
      <c r="AJ396" s="95" t="s">
        <v>94</v>
      </c>
      <c r="AK396" s="95" t="s">
        <v>94</v>
      </c>
      <c r="AL396" s="95" t="s">
        <v>94</v>
      </c>
      <c r="AM396" s="95" t="s">
        <v>94</v>
      </c>
      <c r="AN396" s="97" t="s">
        <v>94</v>
      </c>
      <c r="AO396" s="94">
        <v>819101.47</v>
      </c>
      <c r="AP396" s="94">
        <v>231455.1</v>
      </c>
      <c r="AQ396" s="94">
        <v>95.276279133315867</v>
      </c>
      <c r="AR396" s="94">
        <v>4.7237208666841362</v>
      </c>
      <c r="AS396" s="94">
        <v>50.444595482899643</v>
      </c>
      <c r="AT396" s="95" t="s">
        <v>94</v>
      </c>
      <c r="AU396" s="97" t="s">
        <v>94</v>
      </c>
      <c r="AV396" s="94">
        <f t="shared" si="22"/>
        <v>3.6250404134873015</v>
      </c>
      <c r="AW396" s="97" t="s">
        <v>94</v>
      </c>
      <c r="AX396" s="98">
        <v>32.505180000000003</v>
      </c>
      <c r="AZ396" s="70"/>
      <c r="BA396" s="68">
        <f t="shared" si="23"/>
        <v>28793.43244</v>
      </c>
      <c r="BB396" s="123">
        <f t="shared" si="24"/>
        <v>0</v>
      </c>
      <c r="BC396" s="67"/>
      <c r="BD396" s="118"/>
      <c r="BE396" s="124"/>
      <c r="BF396" s="123"/>
      <c r="BG396" s="123"/>
    </row>
    <row r="397" spans="1:59" x14ac:dyDescent="0.3">
      <c r="A397" s="89">
        <v>2014</v>
      </c>
      <c r="B397" s="90" t="s">
        <v>29</v>
      </c>
      <c r="C397" s="101">
        <v>1883.1369999999999</v>
      </c>
      <c r="D397" s="91">
        <v>1633.47649</v>
      </c>
      <c r="E397" s="92">
        <v>418.36665999999997</v>
      </c>
      <c r="F397" s="92" t="s">
        <v>94</v>
      </c>
      <c r="G397" s="92" t="s">
        <v>94</v>
      </c>
      <c r="H397" s="91">
        <v>3934.9801500000003</v>
      </c>
      <c r="I397" s="91">
        <v>853.38280000000009</v>
      </c>
      <c r="J397" s="91">
        <v>4788.3629500000006</v>
      </c>
      <c r="K397" s="93">
        <v>3781.7329842780987</v>
      </c>
      <c r="L397" s="94">
        <v>1809.7985340064563</v>
      </c>
      <c r="M397" s="94">
        <v>1569.8610122025175</v>
      </c>
      <c r="N397" s="94">
        <v>820.1479448315896</v>
      </c>
      <c r="O397" s="94">
        <v>4601.8809291096886</v>
      </c>
      <c r="P397" s="94">
        <v>45.039697899391371</v>
      </c>
      <c r="Q397" s="94">
        <v>4412.2500300000002</v>
      </c>
      <c r="R397" s="94">
        <v>972.68903999999998</v>
      </c>
      <c r="S397" s="94">
        <v>151.24024</v>
      </c>
      <c r="T397" s="95">
        <v>306.88551000000001</v>
      </c>
      <c r="U397" s="95" t="s">
        <v>94</v>
      </c>
      <c r="V397" s="96">
        <v>5843.0648200000005</v>
      </c>
      <c r="W397" s="94">
        <v>5559.5817467340312</v>
      </c>
      <c r="X397" s="94">
        <v>4163.2619837970342</v>
      </c>
      <c r="Y397" s="94">
        <v>5619.8487413407584</v>
      </c>
      <c r="Z397" s="94">
        <v>30211.793847383138</v>
      </c>
      <c r="AA397" s="94">
        <v>10631.42777</v>
      </c>
      <c r="AB397" s="94">
        <v>5083.1277501024369</v>
      </c>
      <c r="AC397" s="95" t="s">
        <v>94</v>
      </c>
      <c r="AD397" s="94">
        <v>21.690948091534523</v>
      </c>
      <c r="AE397" s="94">
        <v>4.5694824058839254</v>
      </c>
      <c r="AF397" s="95" t="s">
        <v>94</v>
      </c>
      <c r="AG397" s="97" t="s">
        <v>94</v>
      </c>
      <c r="AH397" s="95">
        <v>554.59456</v>
      </c>
      <c r="AI397" s="95" t="s">
        <v>94</v>
      </c>
      <c r="AJ397" s="95" t="s">
        <v>94</v>
      </c>
      <c r="AK397" s="95" t="s">
        <v>94</v>
      </c>
      <c r="AL397" s="95" t="s">
        <v>94</v>
      </c>
      <c r="AM397" s="95" t="s">
        <v>94</v>
      </c>
      <c r="AN397" s="97" t="s">
        <v>94</v>
      </c>
      <c r="AO397" s="94">
        <v>231946.6</v>
      </c>
      <c r="AP397" s="94">
        <v>49013.2</v>
      </c>
      <c r="AQ397" s="94">
        <v>82.177984231542027</v>
      </c>
      <c r="AR397" s="94">
        <v>17.822015768457984</v>
      </c>
      <c r="AS397" s="94">
        <v>54.960302100608637</v>
      </c>
      <c r="AT397" s="95" t="s">
        <v>94</v>
      </c>
      <c r="AU397" s="97" t="s">
        <v>94</v>
      </c>
      <c r="AV397" s="94">
        <f t="shared" si="22"/>
        <v>2.9195431977349973</v>
      </c>
      <c r="AW397" s="97" t="s">
        <v>94</v>
      </c>
      <c r="AX397" s="98">
        <v>23.77159</v>
      </c>
      <c r="AZ397" s="70"/>
      <c r="BA397" s="68">
        <f t="shared" si="23"/>
        <v>10631.427769999998</v>
      </c>
      <c r="BB397" s="123">
        <f t="shared" si="24"/>
        <v>0</v>
      </c>
      <c r="BC397" s="67"/>
      <c r="BD397" s="118"/>
      <c r="BE397" s="124"/>
      <c r="BF397" s="123"/>
      <c r="BG397" s="123"/>
    </row>
    <row r="398" spans="1:59" ht="15" thickBot="1" x14ac:dyDescent="0.35">
      <c r="A398" s="103">
        <v>2014</v>
      </c>
      <c r="B398" s="104" t="s">
        <v>30</v>
      </c>
      <c r="C398" s="101">
        <v>1173.32</v>
      </c>
      <c r="D398" s="91">
        <v>1642.82636</v>
      </c>
      <c r="E398" s="92">
        <v>492.25015999999999</v>
      </c>
      <c r="F398" s="107" t="s">
        <v>94</v>
      </c>
      <c r="G398" s="107" t="s">
        <v>94</v>
      </c>
      <c r="H398" s="91">
        <v>3308.3965200000007</v>
      </c>
      <c r="I398" s="91">
        <v>302.53062</v>
      </c>
      <c r="J398" s="91">
        <v>3610.9271400000007</v>
      </c>
      <c r="K398" s="108">
        <v>3400.1565446710374</v>
      </c>
      <c r="L398" s="109">
        <v>1205.8626143741142</v>
      </c>
      <c r="M398" s="109">
        <v>1688.3909670271621</v>
      </c>
      <c r="N398" s="109">
        <v>310.9214573700454</v>
      </c>
      <c r="O398" s="109">
        <v>3711.0780020410834</v>
      </c>
      <c r="P398" s="109">
        <v>59.855907198802051</v>
      </c>
      <c r="Q398" s="94">
        <v>1818.2441500000002</v>
      </c>
      <c r="R398" s="94">
        <v>603.52842000000021</v>
      </c>
      <c r="S398" s="94">
        <v>0</v>
      </c>
      <c r="T398" s="111">
        <v>0</v>
      </c>
      <c r="U398" s="111" t="s">
        <v>94</v>
      </c>
      <c r="V398" s="96">
        <v>2421.7725700000001</v>
      </c>
      <c r="W398" s="109">
        <v>4102.5367475788189</v>
      </c>
      <c r="X398" s="109">
        <v>2700.4682113805443</v>
      </c>
      <c r="Y398" s="109">
        <v>3592.0248305251203</v>
      </c>
      <c r="Z398" s="109">
        <v>0</v>
      </c>
      <c r="AA398" s="94">
        <v>6032.6997100000008</v>
      </c>
      <c r="AB398" s="109">
        <v>3858.8927886989522</v>
      </c>
      <c r="AC398" s="111" t="s">
        <v>94</v>
      </c>
      <c r="AD398" s="109">
        <v>21.374967083817573</v>
      </c>
      <c r="AE398" s="109">
        <v>3.8647835203167848</v>
      </c>
      <c r="AF398" s="111" t="s">
        <v>94</v>
      </c>
      <c r="AG398" s="112" t="s">
        <v>94</v>
      </c>
      <c r="AH398" s="95">
        <v>68.045810000000003</v>
      </c>
      <c r="AI398" s="111" t="s">
        <v>94</v>
      </c>
      <c r="AJ398" s="111" t="s">
        <v>94</v>
      </c>
      <c r="AK398" s="111" t="s">
        <v>94</v>
      </c>
      <c r="AL398" s="111" t="s">
        <v>94</v>
      </c>
      <c r="AM398" s="111" t="s">
        <v>94</v>
      </c>
      <c r="AN398" s="112" t="s">
        <v>94</v>
      </c>
      <c r="AO398" s="94">
        <v>157340</v>
      </c>
      <c r="AP398" s="109">
        <v>28223.200000000001</v>
      </c>
      <c r="AQ398" s="109">
        <v>91.621802150236689</v>
      </c>
      <c r="AR398" s="109">
        <v>8.3781978497633158</v>
      </c>
      <c r="AS398" s="109">
        <v>40.144092801197957</v>
      </c>
      <c r="AT398" s="111" t="s">
        <v>94</v>
      </c>
      <c r="AU398" s="112" t="s">
        <v>94</v>
      </c>
      <c r="AV398" s="109">
        <f t="shared" si="22"/>
        <v>4.2251362994537356</v>
      </c>
      <c r="AW398" s="112" t="s">
        <v>94</v>
      </c>
      <c r="AX398" s="98">
        <v>14.46115</v>
      </c>
      <c r="AZ398" s="70"/>
      <c r="BA398" s="68">
        <f t="shared" si="23"/>
        <v>6032.6997099999999</v>
      </c>
      <c r="BB398" s="123">
        <f t="shared" si="24"/>
        <v>0</v>
      </c>
      <c r="BC398" s="67"/>
      <c r="BD398" s="118"/>
      <c r="BE398" s="124"/>
      <c r="BF398" s="123"/>
      <c r="BG398" s="123"/>
    </row>
    <row r="399" spans="1:59" x14ac:dyDescent="0.3">
      <c r="A399" s="80">
        <v>2015</v>
      </c>
      <c r="B399" s="81" t="s">
        <v>205</v>
      </c>
      <c r="C399" s="117">
        <v>121772.35</v>
      </c>
      <c r="D399" s="82">
        <v>80072.479999999996</v>
      </c>
      <c r="E399" s="82">
        <v>11268.85</v>
      </c>
      <c r="F399" s="83">
        <v>5884.6</v>
      </c>
      <c r="G399" s="83">
        <v>2104.65</v>
      </c>
      <c r="H399" s="117">
        <v>221102.94</v>
      </c>
      <c r="I399" s="117">
        <v>41395.65</v>
      </c>
      <c r="J399" s="82">
        <v>262498.58</v>
      </c>
      <c r="K399" s="84">
        <v>3331.26</v>
      </c>
      <c r="L399" s="85">
        <v>1834.69</v>
      </c>
      <c r="M399" s="85">
        <v>1206.4100000000001</v>
      </c>
      <c r="N399" s="85">
        <v>623.68900151023934</v>
      </c>
      <c r="O399" s="85">
        <v>3954.9442905799592</v>
      </c>
      <c r="P399" s="85">
        <v>45.980779894999301</v>
      </c>
      <c r="Q399" s="85">
        <v>220226.2</v>
      </c>
      <c r="R399" s="85">
        <v>52511.35</v>
      </c>
      <c r="S399" s="85">
        <v>13583.6</v>
      </c>
      <c r="T399" s="85">
        <v>19245.5</v>
      </c>
      <c r="U399" s="85">
        <v>2822.39</v>
      </c>
      <c r="V399" s="87">
        <v>308389.03999999998</v>
      </c>
      <c r="W399" s="85">
        <v>5644.68</v>
      </c>
      <c r="X399" s="85">
        <v>3559.79</v>
      </c>
      <c r="Y399" s="85">
        <v>4049.71</v>
      </c>
      <c r="Z399" s="85">
        <v>21138.201239011592</v>
      </c>
      <c r="AA399" s="85">
        <v>570887.62</v>
      </c>
      <c r="AB399" s="85">
        <v>4717.8500000000004</v>
      </c>
      <c r="AC399" s="85">
        <v>53.083886757062459</v>
      </c>
      <c r="AD399" s="85">
        <v>14.812929378986725</v>
      </c>
      <c r="AE399" s="85">
        <v>3.0797974575319831</v>
      </c>
      <c r="AF399" s="86">
        <v>428282.17</v>
      </c>
      <c r="AG399" s="86">
        <v>17863.29</v>
      </c>
      <c r="AH399" s="86">
        <v>52200.800000000003</v>
      </c>
      <c r="AI399" s="86">
        <v>504556.66</v>
      </c>
      <c r="AJ399" s="86">
        <v>4169.6893022894037</v>
      </c>
      <c r="AK399" s="86">
        <v>2.7197680207007817</v>
      </c>
      <c r="AL399" s="86">
        <v>1075444.28</v>
      </c>
      <c r="AM399" s="86">
        <v>8887.5420704571734</v>
      </c>
      <c r="AN399" s="86">
        <v>5.7970872536211182</v>
      </c>
      <c r="AO399" s="85">
        <v>18551459.27</v>
      </c>
      <c r="AP399" s="85">
        <v>3853981.9462708556</v>
      </c>
      <c r="AQ399" s="85">
        <v>84.23014707355749</v>
      </c>
      <c r="AR399" s="85">
        <v>15.769856735986915</v>
      </c>
      <c r="AS399" s="85">
        <v>54.019220105000699</v>
      </c>
      <c r="AT399" s="86">
        <f>AI399/AL399*100</f>
        <v>46.916113589817968</v>
      </c>
      <c r="AU399" s="86">
        <f>((AF399+AX399)/AL399)*100</f>
        <v>40.40121596536828</v>
      </c>
      <c r="AV399" s="85">
        <f t="shared" si="22"/>
        <v>8.9785845591849203</v>
      </c>
      <c r="AW399" s="85">
        <f>((AI399/AI366)-1)*100</f>
        <v>9.6882024379003404</v>
      </c>
      <c r="AX399" s="88">
        <v>6210.3961500000005</v>
      </c>
      <c r="AZ399" s="70"/>
      <c r="BA399" s="68">
        <f>C399+D399+F399+I399+Q399+R399+S399+U399+E399+G399+T399</f>
        <v>570887.62</v>
      </c>
      <c r="BB399" s="123">
        <f t="shared" si="24"/>
        <v>0</v>
      </c>
    </row>
    <row r="400" spans="1:59" x14ac:dyDescent="0.3">
      <c r="A400" s="89">
        <v>2015</v>
      </c>
      <c r="B400" s="90" t="s">
        <v>0</v>
      </c>
      <c r="C400" s="101">
        <v>710.87</v>
      </c>
      <c r="D400" s="91">
        <v>1349.83</v>
      </c>
      <c r="E400" s="92">
        <v>0</v>
      </c>
      <c r="F400" s="92" t="s">
        <v>94</v>
      </c>
      <c r="G400" s="92" t="s">
        <v>94</v>
      </c>
      <c r="H400" s="101">
        <v>2060.6999999999998</v>
      </c>
      <c r="I400" s="101">
        <v>689.81</v>
      </c>
      <c r="J400" s="91">
        <v>2750.51</v>
      </c>
      <c r="K400" s="93">
        <v>3495.82</v>
      </c>
      <c r="L400" s="93">
        <v>1205.94</v>
      </c>
      <c r="M400" s="93">
        <v>2289.88</v>
      </c>
      <c r="N400" s="94">
        <v>1170.2027054536572</v>
      </c>
      <c r="O400" s="94">
        <v>4666.0211781310854</v>
      </c>
      <c r="P400" s="94">
        <v>42.601162873542926</v>
      </c>
      <c r="Q400" s="94">
        <v>2961.43</v>
      </c>
      <c r="R400" s="94">
        <v>610.29999999999995</v>
      </c>
      <c r="S400" s="94">
        <v>134.19</v>
      </c>
      <c r="T400" s="94">
        <v>0</v>
      </c>
      <c r="U400" s="92" t="s">
        <v>94</v>
      </c>
      <c r="V400" s="96">
        <v>3705.9199999999996</v>
      </c>
      <c r="W400" s="94">
        <v>5307.94</v>
      </c>
      <c r="X400" s="94">
        <v>3215.32</v>
      </c>
      <c r="Y400" s="94">
        <v>4114.59</v>
      </c>
      <c r="Z400" s="94">
        <v>122438.2481751825</v>
      </c>
      <c r="AA400" s="94">
        <v>6456.42</v>
      </c>
      <c r="AB400" s="94">
        <v>5014.08</v>
      </c>
      <c r="AC400" s="92" t="s">
        <v>94</v>
      </c>
      <c r="AD400" s="94">
        <v>24.296271223061353</v>
      </c>
      <c r="AE400" s="94">
        <v>2.9641972234202147</v>
      </c>
      <c r="AF400" s="95" t="s">
        <v>94</v>
      </c>
      <c r="AG400" s="95" t="s">
        <v>94</v>
      </c>
      <c r="AH400" s="95">
        <v>346.04</v>
      </c>
      <c r="AI400" s="95" t="s">
        <v>94</v>
      </c>
      <c r="AJ400" s="95" t="s">
        <v>94</v>
      </c>
      <c r="AK400" s="95" t="s">
        <v>94</v>
      </c>
      <c r="AL400" s="95" t="s">
        <v>94</v>
      </c>
      <c r="AM400" s="95" t="s">
        <v>94</v>
      </c>
      <c r="AN400" s="97" t="s">
        <v>94</v>
      </c>
      <c r="AO400" s="94">
        <v>218082.6</v>
      </c>
      <c r="AP400" s="94">
        <v>26573.724999709997</v>
      </c>
      <c r="AQ400" s="94">
        <v>74.920651079254384</v>
      </c>
      <c r="AR400" s="94">
        <v>25.079348920745602</v>
      </c>
      <c r="AS400" s="94">
        <v>57.398992011052563</v>
      </c>
      <c r="AT400" s="95" t="s">
        <v>94</v>
      </c>
      <c r="AU400" s="97" t="s">
        <v>94</v>
      </c>
      <c r="AV400" s="94">
        <f t="shared" si="22"/>
        <v>10.827972682173769</v>
      </c>
      <c r="AW400" s="97" t="s">
        <v>94</v>
      </c>
      <c r="AX400" s="98">
        <v>166.88499999999999</v>
      </c>
      <c r="AZ400" s="70"/>
      <c r="BA400" s="68">
        <f>C400+D400+I400+Q400+R400+S400+E400+T400</f>
        <v>6456.4299999999994</v>
      </c>
      <c r="BB400" s="123">
        <f t="shared" si="24"/>
        <v>-9.999999999308784E-3</v>
      </c>
    </row>
    <row r="401" spans="1:54" x14ac:dyDescent="0.3">
      <c r="A401" s="89">
        <v>2015</v>
      </c>
      <c r="B401" s="90" t="s">
        <v>1</v>
      </c>
      <c r="C401" s="101">
        <v>1859.92</v>
      </c>
      <c r="D401" s="91">
        <v>1894.57</v>
      </c>
      <c r="E401" s="92">
        <v>84.077850000000012</v>
      </c>
      <c r="F401" s="92" t="s">
        <v>94</v>
      </c>
      <c r="G401" s="92" t="s">
        <v>94</v>
      </c>
      <c r="H401" s="101">
        <v>3838.57</v>
      </c>
      <c r="I401" s="101">
        <v>145.1</v>
      </c>
      <c r="J401" s="91">
        <v>3983.66</v>
      </c>
      <c r="K401" s="93">
        <v>2881.39</v>
      </c>
      <c r="L401" s="93">
        <v>1396.13</v>
      </c>
      <c r="M401" s="93">
        <v>1422.15</v>
      </c>
      <c r="N401" s="94">
        <v>108.91697292882708</v>
      </c>
      <c r="O401" s="94">
        <v>2990.3080186639763</v>
      </c>
      <c r="P401" s="94">
        <v>25.808411902165851</v>
      </c>
      <c r="Q401" s="94">
        <v>8354.83</v>
      </c>
      <c r="R401" s="94">
        <v>1074.8599999999999</v>
      </c>
      <c r="S401" s="94">
        <v>74.45</v>
      </c>
      <c r="T401" s="94">
        <v>1947.7</v>
      </c>
      <c r="U401" s="92" t="s">
        <v>94</v>
      </c>
      <c r="V401" s="96">
        <v>11451.840000000002</v>
      </c>
      <c r="W401" s="94">
        <v>5321.6</v>
      </c>
      <c r="X401" s="94">
        <v>3434.96</v>
      </c>
      <c r="Y401" s="94">
        <v>5776.45</v>
      </c>
      <c r="Z401" s="94">
        <v>31074.603505843072</v>
      </c>
      <c r="AA401" s="94">
        <v>15435.51</v>
      </c>
      <c r="AB401" s="94">
        <v>4430.21</v>
      </c>
      <c r="AC401" s="92" t="s">
        <v>94</v>
      </c>
      <c r="AD401" s="94">
        <v>23.063988604840482</v>
      </c>
      <c r="AE401" s="94">
        <v>2.6851699560657214</v>
      </c>
      <c r="AF401" s="95" t="s">
        <v>94</v>
      </c>
      <c r="AG401" s="95" t="s">
        <v>94</v>
      </c>
      <c r="AH401" s="95">
        <v>1241.58</v>
      </c>
      <c r="AI401" s="95" t="s">
        <v>94</v>
      </c>
      <c r="AJ401" s="95" t="s">
        <v>94</v>
      </c>
      <c r="AK401" s="95" t="s">
        <v>94</v>
      </c>
      <c r="AL401" s="95" t="s">
        <v>94</v>
      </c>
      <c r="AM401" s="95" t="s">
        <v>94</v>
      </c>
      <c r="AN401" s="97" t="s">
        <v>94</v>
      </c>
      <c r="AO401" s="94">
        <v>575047.80000000005</v>
      </c>
      <c r="AP401" s="94">
        <v>66924.742395859997</v>
      </c>
      <c r="AQ401" s="94">
        <v>96.357871906739035</v>
      </c>
      <c r="AR401" s="94">
        <v>3.6423791186998891</v>
      </c>
      <c r="AS401" s="94">
        <v>74.191523312154899</v>
      </c>
      <c r="AT401" s="95" t="s">
        <v>94</v>
      </c>
      <c r="AU401" s="97" t="s">
        <v>94</v>
      </c>
      <c r="AV401" s="94">
        <f t="shared" si="22"/>
        <v>9.4053590283146082</v>
      </c>
      <c r="AW401" s="97" t="s">
        <v>94</v>
      </c>
      <c r="AX401" s="98">
        <v>235.7268</v>
      </c>
      <c r="AZ401" s="70"/>
      <c r="BA401" s="68">
        <f t="shared" ref="BA401:BA431" si="25">C401+D401+I401+Q401+R401+S401+E401+T401</f>
        <v>15435.507850000002</v>
      </c>
      <c r="BB401" s="123">
        <f t="shared" si="24"/>
        <v>2.1499999984371243E-3</v>
      </c>
    </row>
    <row r="402" spans="1:54" x14ac:dyDescent="0.3">
      <c r="A402" s="89">
        <v>2015</v>
      </c>
      <c r="B402" s="90" t="s">
        <v>2</v>
      </c>
      <c r="C402" s="101">
        <v>315.57</v>
      </c>
      <c r="D402" s="91">
        <v>993.1</v>
      </c>
      <c r="E402" s="92">
        <v>3.41499</v>
      </c>
      <c r="F402" s="92" t="s">
        <v>94</v>
      </c>
      <c r="G402" s="92" t="s">
        <v>94</v>
      </c>
      <c r="H402" s="101">
        <v>1312.08</v>
      </c>
      <c r="I402" s="101">
        <v>208.02</v>
      </c>
      <c r="J402" s="91">
        <v>1520.1</v>
      </c>
      <c r="K402" s="93">
        <v>4349.37</v>
      </c>
      <c r="L402" s="93">
        <v>1046.07</v>
      </c>
      <c r="M402" s="93">
        <v>3291.98</v>
      </c>
      <c r="N402" s="94">
        <v>689.56412780810888</v>
      </c>
      <c r="O402" s="94">
        <v>5038.9346340881293</v>
      </c>
      <c r="P402" s="94">
        <v>31.592533014103473</v>
      </c>
      <c r="Q402" s="94">
        <v>2346.75</v>
      </c>
      <c r="R402" s="94">
        <v>944.73</v>
      </c>
      <c r="S402" s="94">
        <v>0</v>
      </c>
      <c r="T402" s="94">
        <v>0</v>
      </c>
      <c r="U402" s="92" t="s">
        <v>94</v>
      </c>
      <c r="V402" s="96">
        <v>3291.48</v>
      </c>
      <c r="W402" s="94">
        <v>7120.44</v>
      </c>
      <c r="X402" s="94">
        <v>5611.82</v>
      </c>
      <c r="Y402" s="94">
        <v>6320.61</v>
      </c>
      <c r="Z402" s="94">
        <v>0</v>
      </c>
      <c r="AA402" s="94">
        <v>4811.58</v>
      </c>
      <c r="AB402" s="94">
        <v>6298.47</v>
      </c>
      <c r="AC402" s="92" t="s">
        <v>94</v>
      </c>
      <c r="AD402" s="94">
        <v>17.880797277762063</v>
      </c>
      <c r="AE402" s="94">
        <v>3.392870025636527</v>
      </c>
      <c r="AF402" s="95" t="s">
        <v>94</v>
      </c>
      <c r="AG402" s="95" t="s">
        <v>94</v>
      </c>
      <c r="AH402" s="95">
        <v>185.89</v>
      </c>
      <c r="AI402" s="95" t="s">
        <v>94</v>
      </c>
      <c r="AJ402" s="95" t="s">
        <v>94</v>
      </c>
      <c r="AK402" s="95" t="s">
        <v>94</v>
      </c>
      <c r="AL402" s="95" t="s">
        <v>94</v>
      </c>
      <c r="AM402" s="95" t="s">
        <v>94</v>
      </c>
      <c r="AN402" s="97" t="s">
        <v>94</v>
      </c>
      <c r="AO402" s="94">
        <v>141979.76999999999</v>
      </c>
      <c r="AP402" s="94">
        <v>26909.205195139999</v>
      </c>
      <c r="AQ402" s="94">
        <v>86.315373988553389</v>
      </c>
      <c r="AR402" s="94">
        <v>13.684626011446616</v>
      </c>
      <c r="AS402" s="94">
        <v>68.407466985896519</v>
      </c>
      <c r="AT402" s="95" t="s">
        <v>94</v>
      </c>
      <c r="AU402" s="97" t="s">
        <v>94</v>
      </c>
      <c r="AV402" s="94">
        <f t="shared" si="22"/>
        <v>12.642138483882581</v>
      </c>
      <c r="AW402" s="97" t="s">
        <v>94</v>
      </c>
      <c r="AX402" s="98">
        <v>37.076599999999999</v>
      </c>
      <c r="AZ402" s="70"/>
      <c r="BA402" s="68">
        <f t="shared" si="25"/>
        <v>4811.5849900000003</v>
      </c>
      <c r="BB402" s="123">
        <f t="shared" si="24"/>
        <v>-4.9900000003617606E-3</v>
      </c>
    </row>
    <row r="403" spans="1:54" x14ac:dyDescent="0.3">
      <c r="A403" s="89">
        <v>2015</v>
      </c>
      <c r="B403" s="90" t="s">
        <v>3</v>
      </c>
      <c r="C403" s="101">
        <v>671.87</v>
      </c>
      <c r="D403" s="91">
        <v>1355.64</v>
      </c>
      <c r="E403" s="92">
        <v>182.24569999999997</v>
      </c>
      <c r="F403" s="92" t="s">
        <v>94</v>
      </c>
      <c r="G403" s="92" t="s">
        <v>94</v>
      </c>
      <c r="H403" s="101">
        <v>2209.7600000000002</v>
      </c>
      <c r="I403" s="101">
        <v>587.29999999999995</v>
      </c>
      <c r="J403" s="91">
        <v>2797.05</v>
      </c>
      <c r="K403" s="93">
        <v>4643.76</v>
      </c>
      <c r="L403" s="93">
        <v>1411.93</v>
      </c>
      <c r="M403" s="93">
        <v>2848.85</v>
      </c>
      <c r="N403" s="94">
        <v>1234.1889861407362</v>
      </c>
      <c r="O403" s="94">
        <v>5877.9494593941436</v>
      </c>
      <c r="P403" s="94">
        <v>52.856905290131415</v>
      </c>
      <c r="Q403" s="94">
        <v>1461.34</v>
      </c>
      <c r="R403" s="94">
        <v>393.53</v>
      </c>
      <c r="S403" s="94">
        <v>639.82000000000005</v>
      </c>
      <c r="T403" s="94">
        <v>0</v>
      </c>
      <c r="U403" s="92" t="s">
        <v>94</v>
      </c>
      <c r="V403" s="96">
        <v>2494.69</v>
      </c>
      <c r="W403" s="94">
        <v>5774.44</v>
      </c>
      <c r="X403" s="94">
        <v>3092.26</v>
      </c>
      <c r="Y403" s="94">
        <v>3930.51</v>
      </c>
      <c r="Z403" s="94">
        <v>26042.710029306414</v>
      </c>
      <c r="AA403" s="94">
        <v>5291.74</v>
      </c>
      <c r="AB403" s="94">
        <v>5828.69</v>
      </c>
      <c r="AC403" s="92" t="s">
        <v>94</v>
      </c>
      <c r="AD403" s="94">
        <v>2.8955530294936045</v>
      </c>
      <c r="AE403" s="94">
        <v>1.2155964143638658</v>
      </c>
      <c r="AF403" s="95" t="s">
        <v>94</v>
      </c>
      <c r="AG403" s="95" t="s">
        <v>94</v>
      </c>
      <c r="AH403" s="95">
        <v>92.2</v>
      </c>
      <c r="AI403" s="95" t="s">
        <v>94</v>
      </c>
      <c r="AJ403" s="95" t="s">
        <v>94</v>
      </c>
      <c r="AK403" s="95" t="s">
        <v>94</v>
      </c>
      <c r="AL403" s="95" t="s">
        <v>94</v>
      </c>
      <c r="AM403" s="95" t="s">
        <v>94</v>
      </c>
      <c r="AN403" s="97" t="s">
        <v>94</v>
      </c>
      <c r="AO403" s="94">
        <v>436982.38</v>
      </c>
      <c r="AP403" s="94">
        <v>182754.16323235008</v>
      </c>
      <c r="AQ403" s="94">
        <v>79.003235551742009</v>
      </c>
      <c r="AR403" s="94">
        <v>20.997121967787489</v>
      </c>
      <c r="AS403" s="94">
        <v>47.143094709868585</v>
      </c>
      <c r="AT403" s="95" t="s">
        <v>94</v>
      </c>
      <c r="AU403" s="97" t="s">
        <v>94</v>
      </c>
      <c r="AV403" s="94">
        <f t="shared" si="22"/>
        <v>2.6109580434299451</v>
      </c>
      <c r="AW403" s="97" t="s">
        <v>94</v>
      </c>
      <c r="AX403" s="98">
        <v>14.575700000000001</v>
      </c>
      <c r="AZ403" s="70"/>
      <c r="BA403" s="68">
        <f t="shared" si="25"/>
        <v>5291.7457000000004</v>
      </c>
      <c r="BB403" s="123">
        <f t="shared" si="24"/>
        <v>-5.700000000615546E-3</v>
      </c>
    </row>
    <row r="404" spans="1:54" x14ac:dyDescent="0.3">
      <c r="A404" s="89">
        <v>2015</v>
      </c>
      <c r="B404" s="90" t="s">
        <v>4</v>
      </c>
      <c r="C404" s="101">
        <v>2129.58</v>
      </c>
      <c r="D404" s="91">
        <v>1738.26</v>
      </c>
      <c r="E404" s="92">
        <v>266.28275000000002</v>
      </c>
      <c r="F404" s="92" t="s">
        <v>94</v>
      </c>
      <c r="G404" s="92" t="s">
        <v>94</v>
      </c>
      <c r="H404" s="101">
        <v>4134.12</v>
      </c>
      <c r="I404" s="101">
        <v>271.11</v>
      </c>
      <c r="J404" s="91">
        <v>4405.2299999999996</v>
      </c>
      <c r="K404" s="93">
        <v>4602.67</v>
      </c>
      <c r="L404" s="93">
        <v>2370.94</v>
      </c>
      <c r="M404" s="93">
        <v>1935.27</v>
      </c>
      <c r="N404" s="94">
        <v>301.83267442365349</v>
      </c>
      <c r="O404" s="94">
        <v>4904.501097193167</v>
      </c>
      <c r="P404" s="94">
        <v>31.11871044580435</v>
      </c>
      <c r="Q404" s="94">
        <v>7967.03</v>
      </c>
      <c r="R404" s="94">
        <v>1292.5</v>
      </c>
      <c r="S404" s="94">
        <v>68.44</v>
      </c>
      <c r="T404" s="94">
        <v>423.02</v>
      </c>
      <c r="U404" s="92" t="s">
        <v>94</v>
      </c>
      <c r="V404" s="96">
        <v>9750.99</v>
      </c>
      <c r="W404" s="94">
        <v>4727.79</v>
      </c>
      <c r="X404" s="94">
        <v>3447.46</v>
      </c>
      <c r="Y404" s="94">
        <v>3806.7</v>
      </c>
      <c r="Z404" s="94">
        <v>18416.39666307858</v>
      </c>
      <c r="AA404" s="94">
        <v>14156.21</v>
      </c>
      <c r="AB404" s="94">
        <v>4781.3999999999996</v>
      </c>
      <c r="AC404" s="92" t="s">
        <v>94</v>
      </c>
      <c r="AD404" s="94">
        <v>23.306211636182422</v>
      </c>
      <c r="AE404" s="94">
        <v>2.2539298158543888</v>
      </c>
      <c r="AF404" s="95" t="s">
        <v>94</v>
      </c>
      <c r="AG404" s="95" t="s">
        <v>94</v>
      </c>
      <c r="AH404" s="95">
        <v>1736.95</v>
      </c>
      <c r="AI404" s="95" t="s">
        <v>94</v>
      </c>
      <c r="AJ404" s="95" t="s">
        <v>94</v>
      </c>
      <c r="AK404" s="95" t="s">
        <v>94</v>
      </c>
      <c r="AL404" s="95" t="s">
        <v>94</v>
      </c>
      <c r="AM404" s="95" t="s">
        <v>94</v>
      </c>
      <c r="AN404" s="97" t="s">
        <v>94</v>
      </c>
      <c r="AO404" s="94">
        <v>628017.18999999994</v>
      </c>
      <c r="AP404" s="94">
        <v>60740.069690360026</v>
      </c>
      <c r="AQ404" s="94">
        <v>93.845724286813635</v>
      </c>
      <c r="AR404" s="94">
        <v>6.1542757131863723</v>
      </c>
      <c r="AS404" s="94">
        <v>68.881360194571855</v>
      </c>
      <c r="AT404" s="95" t="s">
        <v>94</v>
      </c>
      <c r="AU404" s="97" t="s">
        <v>94</v>
      </c>
      <c r="AV404" s="94">
        <f t="shared" si="22"/>
        <v>10.085724338902935</v>
      </c>
      <c r="AW404" s="97" t="s">
        <v>94</v>
      </c>
      <c r="AX404" s="98">
        <v>42.404000000000003</v>
      </c>
      <c r="AZ404" s="70"/>
      <c r="BA404" s="68">
        <f t="shared" si="25"/>
        <v>14156.222750000001</v>
      </c>
      <c r="BB404" s="123">
        <f t="shared" si="24"/>
        <v>-1.2750000001688022E-2</v>
      </c>
    </row>
    <row r="405" spans="1:54" x14ac:dyDescent="0.3">
      <c r="A405" s="89">
        <v>2015</v>
      </c>
      <c r="B405" s="90" t="s">
        <v>5</v>
      </c>
      <c r="C405" s="101">
        <v>387.14</v>
      </c>
      <c r="D405" s="91">
        <v>1216.3900000000001</v>
      </c>
      <c r="E405" s="92">
        <v>0</v>
      </c>
      <c r="F405" s="92" t="s">
        <v>94</v>
      </c>
      <c r="G405" s="92" t="s">
        <v>94</v>
      </c>
      <c r="H405" s="101">
        <v>1603.53</v>
      </c>
      <c r="I405" s="101">
        <v>157.37</v>
      </c>
      <c r="J405" s="91">
        <v>1760.91</v>
      </c>
      <c r="K405" s="93">
        <v>5064.46</v>
      </c>
      <c r="L405" s="93">
        <v>1222.71</v>
      </c>
      <c r="M405" s="93">
        <v>3841.75</v>
      </c>
      <c r="N405" s="94">
        <v>497.02787208843273</v>
      </c>
      <c r="O405" s="94">
        <v>5561.4860481642309</v>
      </c>
      <c r="P405" s="94">
        <v>45.914065127775913</v>
      </c>
      <c r="Q405" s="94">
        <v>1713.54</v>
      </c>
      <c r="R405" s="94">
        <v>360.78</v>
      </c>
      <c r="S405" s="94">
        <v>0</v>
      </c>
      <c r="T405" s="94">
        <v>0</v>
      </c>
      <c r="U405" s="92" t="s">
        <v>94</v>
      </c>
      <c r="V405" s="96">
        <v>2074.3199999999997</v>
      </c>
      <c r="W405" s="94">
        <v>5098.74</v>
      </c>
      <c r="X405" s="94">
        <v>3994.87</v>
      </c>
      <c r="Y405" s="94">
        <v>4391.82</v>
      </c>
      <c r="Z405" s="94">
        <v>0</v>
      </c>
      <c r="AA405" s="94">
        <v>3835.23</v>
      </c>
      <c r="AB405" s="94">
        <v>5301.26</v>
      </c>
      <c r="AC405" s="92" t="s">
        <v>94</v>
      </c>
      <c r="AD405" s="94">
        <v>12.972783557966402</v>
      </c>
      <c r="AE405" s="94">
        <v>3.7692752962516938</v>
      </c>
      <c r="AF405" s="95" t="s">
        <v>94</v>
      </c>
      <c r="AG405" s="95" t="s">
        <v>94</v>
      </c>
      <c r="AH405" s="95">
        <v>80.59</v>
      </c>
      <c r="AI405" s="95" t="s">
        <v>94</v>
      </c>
      <c r="AJ405" s="95" t="s">
        <v>94</v>
      </c>
      <c r="AK405" s="95" t="s">
        <v>94</v>
      </c>
      <c r="AL405" s="95" t="s">
        <v>94</v>
      </c>
      <c r="AM405" s="95" t="s">
        <v>94</v>
      </c>
      <c r="AN405" s="97" t="s">
        <v>94</v>
      </c>
      <c r="AO405" s="94">
        <v>101300.74</v>
      </c>
      <c r="AP405" s="94">
        <v>29563.63129673</v>
      </c>
      <c r="AQ405" s="94">
        <v>91.062575600115849</v>
      </c>
      <c r="AR405" s="94">
        <v>8.9368565116899781</v>
      </c>
      <c r="AS405" s="94">
        <v>54.085934872224087</v>
      </c>
      <c r="AT405" s="95" t="s">
        <v>94</v>
      </c>
      <c r="AU405" s="97" t="s">
        <v>94</v>
      </c>
      <c r="AV405" s="94">
        <f t="shared" si="22"/>
        <v>11.507625115936616</v>
      </c>
      <c r="AW405" s="97" t="s">
        <v>94</v>
      </c>
      <c r="AX405" s="98">
        <v>13.4039</v>
      </c>
      <c r="AZ405" s="70"/>
      <c r="BA405" s="68">
        <f t="shared" si="25"/>
        <v>3835.2200000000003</v>
      </c>
      <c r="BB405" s="123">
        <f t="shared" si="24"/>
        <v>9.9999999997635314E-3</v>
      </c>
    </row>
    <row r="406" spans="1:54" x14ac:dyDescent="0.3">
      <c r="A406" s="89">
        <v>2015</v>
      </c>
      <c r="B406" s="90" t="s">
        <v>6</v>
      </c>
      <c r="C406" s="101">
        <v>6388.73</v>
      </c>
      <c r="D406" s="91">
        <v>3645.48</v>
      </c>
      <c r="E406" s="92">
        <v>1588.64797</v>
      </c>
      <c r="F406" s="92" t="s">
        <v>94</v>
      </c>
      <c r="G406" s="92" t="s">
        <v>94</v>
      </c>
      <c r="H406" s="101">
        <v>11622.85</v>
      </c>
      <c r="I406" s="101">
        <v>105.81</v>
      </c>
      <c r="J406" s="91">
        <v>11728.67</v>
      </c>
      <c r="K406" s="93">
        <v>2831.2</v>
      </c>
      <c r="L406" s="93">
        <v>1556.22</v>
      </c>
      <c r="M406" s="93">
        <v>888</v>
      </c>
      <c r="N406" s="94">
        <v>25.774869759092994</v>
      </c>
      <c r="O406" s="94">
        <v>2856.9731348213531</v>
      </c>
      <c r="P406" s="94">
        <v>69.127788927101093</v>
      </c>
      <c r="Q406" s="94">
        <v>2827.78</v>
      </c>
      <c r="R406" s="94">
        <v>1174.8699999999999</v>
      </c>
      <c r="S406" s="94">
        <v>102.23</v>
      </c>
      <c r="T406" s="94">
        <v>1133.1099999999999</v>
      </c>
      <c r="U406" s="92" t="s">
        <v>94</v>
      </c>
      <c r="V406" s="96">
        <v>5237.99</v>
      </c>
      <c r="W406" s="94">
        <v>4564.57</v>
      </c>
      <c r="X406" s="94">
        <v>2888.7</v>
      </c>
      <c r="Y406" s="94">
        <v>3375.29</v>
      </c>
      <c r="Z406" s="94">
        <v>37026.363636363632</v>
      </c>
      <c r="AA406" s="94">
        <v>16966.650000000001</v>
      </c>
      <c r="AB406" s="94">
        <v>3230.02</v>
      </c>
      <c r="AC406" s="92" t="s">
        <v>94</v>
      </c>
      <c r="AD406" s="94">
        <v>17.483327498647778</v>
      </c>
      <c r="AE406" s="94">
        <v>5.5685954173351062</v>
      </c>
      <c r="AF406" s="95" t="s">
        <v>94</v>
      </c>
      <c r="AG406" s="95" t="s">
        <v>94</v>
      </c>
      <c r="AH406" s="95">
        <v>165.49</v>
      </c>
      <c r="AI406" s="95" t="s">
        <v>94</v>
      </c>
      <c r="AJ406" s="95" t="s">
        <v>94</v>
      </c>
      <c r="AK406" s="95" t="s">
        <v>94</v>
      </c>
      <c r="AL406" s="95" t="s">
        <v>94</v>
      </c>
      <c r="AM406" s="95" t="s">
        <v>94</v>
      </c>
      <c r="AN406" s="97" t="s">
        <v>94</v>
      </c>
      <c r="AO406" s="94">
        <v>305893.89</v>
      </c>
      <c r="AP406" s="94">
        <v>97044.741461899961</v>
      </c>
      <c r="AQ406" s="94">
        <v>99.0977664134126</v>
      </c>
      <c r="AR406" s="94">
        <v>0.90214832542820278</v>
      </c>
      <c r="AS406" s="94">
        <v>30.872270012053054</v>
      </c>
      <c r="AT406" s="95" t="s">
        <v>94</v>
      </c>
      <c r="AU406" s="97" t="s">
        <v>94</v>
      </c>
      <c r="AV406" s="94">
        <f t="shared" si="22"/>
        <v>6.6475646904004426</v>
      </c>
      <c r="AW406" s="97" t="s">
        <v>94</v>
      </c>
      <c r="AX406" s="98">
        <v>43.3523</v>
      </c>
      <c r="AZ406" s="70"/>
      <c r="BA406" s="68">
        <f t="shared" si="25"/>
        <v>16966.657969999997</v>
      </c>
      <c r="BB406" s="123">
        <f t="shared" si="24"/>
        <v>-7.9699999951117206E-3</v>
      </c>
    </row>
    <row r="407" spans="1:54" x14ac:dyDescent="0.3">
      <c r="A407" s="89">
        <v>2015</v>
      </c>
      <c r="B407" s="90" t="s">
        <v>7</v>
      </c>
      <c r="C407" s="101">
        <v>2385.4899999999998</v>
      </c>
      <c r="D407" s="91">
        <v>2182.0100000000002</v>
      </c>
      <c r="E407" s="92">
        <v>394.46878999999996</v>
      </c>
      <c r="F407" s="92" t="s">
        <v>94</v>
      </c>
      <c r="G407" s="92" t="s">
        <v>94</v>
      </c>
      <c r="H407" s="101">
        <v>4961.97</v>
      </c>
      <c r="I407" s="101">
        <v>2241.6</v>
      </c>
      <c r="J407" s="91">
        <v>7203.57</v>
      </c>
      <c r="K407" s="93">
        <v>3295.65</v>
      </c>
      <c r="L407" s="93">
        <v>1584.4</v>
      </c>
      <c r="M407" s="93">
        <v>1449.25</v>
      </c>
      <c r="N407" s="94">
        <v>1488.8305169850971</v>
      </c>
      <c r="O407" s="94">
        <v>4784.4760675711041</v>
      </c>
      <c r="P407" s="94">
        <v>41.449996374922755</v>
      </c>
      <c r="Q407" s="94">
        <v>8938.77</v>
      </c>
      <c r="R407" s="94">
        <v>1154.3800000000001</v>
      </c>
      <c r="S407" s="94">
        <v>82.21</v>
      </c>
      <c r="T407" s="94">
        <v>0</v>
      </c>
      <c r="U407" s="92" t="s">
        <v>94</v>
      </c>
      <c r="V407" s="96">
        <v>10175.36</v>
      </c>
      <c r="W407" s="94">
        <v>4615.6899999999996</v>
      </c>
      <c r="X407" s="94">
        <v>3644.89</v>
      </c>
      <c r="Y407" s="94">
        <v>3656.71</v>
      </c>
      <c r="Z407" s="94">
        <v>73667.598566308239</v>
      </c>
      <c r="AA407" s="94">
        <v>17378.939999999999</v>
      </c>
      <c r="AB407" s="94">
        <v>4684.1899999999996</v>
      </c>
      <c r="AC407" s="92" t="s">
        <v>94</v>
      </c>
      <c r="AD407" s="94">
        <v>24.08982502805226</v>
      </c>
      <c r="AE407" s="94">
        <v>2.9875873902197734</v>
      </c>
      <c r="AF407" s="95" t="s">
        <v>94</v>
      </c>
      <c r="AG407" s="95" t="s">
        <v>94</v>
      </c>
      <c r="AH407" s="95">
        <v>1637.23</v>
      </c>
      <c r="AI407" s="95" t="s">
        <v>94</v>
      </c>
      <c r="AJ407" s="95" t="s">
        <v>94</v>
      </c>
      <c r="AK407" s="95" t="s">
        <v>94</v>
      </c>
      <c r="AL407" s="95" t="s">
        <v>94</v>
      </c>
      <c r="AM407" s="95" t="s">
        <v>94</v>
      </c>
      <c r="AN407" s="97" t="s">
        <v>94</v>
      </c>
      <c r="AO407" s="94">
        <v>584463.87</v>
      </c>
      <c r="AP407" s="94">
        <v>72142.233784440003</v>
      </c>
      <c r="AQ407" s="94">
        <v>68.882095960752793</v>
      </c>
      <c r="AR407" s="94">
        <v>31.117904039247207</v>
      </c>
      <c r="AS407" s="94">
        <v>58.549946084168546</v>
      </c>
      <c r="AT407" s="95" t="s">
        <v>94</v>
      </c>
      <c r="AU407" s="97" t="s">
        <v>94</v>
      </c>
      <c r="AV407" s="94">
        <f t="shared" si="22"/>
        <v>10.051468942810349</v>
      </c>
      <c r="AW407" s="97" t="s">
        <v>94</v>
      </c>
      <c r="AX407" s="98">
        <v>78.207999999999998</v>
      </c>
      <c r="AZ407" s="70"/>
      <c r="BA407" s="68">
        <f t="shared" si="25"/>
        <v>17378.928789999998</v>
      </c>
      <c r="BB407" s="123">
        <f t="shared" si="24"/>
        <v>1.1210000000573928E-2</v>
      </c>
    </row>
    <row r="408" spans="1:54" x14ac:dyDescent="0.3">
      <c r="A408" s="89">
        <v>2015</v>
      </c>
      <c r="B408" s="90" t="s">
        <v>250</v>
      </c>
      <c r="C408" s="101">
        <v>15778.83</v>
      </c>
      <c r="D408" s="91">
        <v>3852.25</v>
      </c>
      <c r="E408" s="92">
        <v>856.90776000000005</v>
      </c>
      <c r="F408" s="92" t="s">
        <v>94</v>
      </c>
      <c r="G408" s="92" t="s">
        <v>94</v>
      </c>
      <c r="H408" s="101">
        <v>20487.990000000002</v>
      </c>
      <c r="I408" s="101">
        <v>6465.14</v>
      </c>
      <c r="J408" s="91">
        <v>26953.13</v>
      </c>
      <c r="K408" s="93">
        <v>5281.18</v>
      </c>
      <c r="L408" s="93">
        <v>4067.3</v>
      </c>
      <c r="M408" s="93">
        <v>992.99</v>
      </c>
      <c r="N408" s="94">
        <v>1666.516331905375</v>
      </c>
      <c r="O408" s="94">
        <v>6947.7005932055508</v>
      </c>
      <c r="P408" s="94">
        <v>28.644794150211379</v>
      </c>
      <c r="Q408" s="94">
        <v>45571.62</v>
      </c>
      <c r="R408" s="94">
        <v>17747.240000000002</v>
      </c>
      <c r="S408" s="94">
        <v>3822.36</v>
      </c>
      <c r="T408" s="94">
        <v>0</v>
      </c>
      <c r="U408" s="92" t="s">
        <v>94</v>
      </c>
      <c r="V408" s="96">
        <v>67141.22</v>
      </c>
      <c r="W408" s="94">
        <v>13495.26</v>
      </c>
      <c r="X408" s="94">
        <v>4661.51</v>
      </c>
      <c r="Y408" s="94">
        <v>5319.65</v>
      </c>
      <c r="Z408" s="94">
        <v>72888.701397761281</v>
      </c>
      <c r="AA408" s="94">
        <v>94094.34</v>
      </c>
      <c r="AB408" s="94">
        <v>10626.61</v>
      </c>
      <c r="AC408" s="92" t="s">
        <v>94</v>
      </c>
      <c r="AD408" s="94">
        <v>6.7429357377856451</v>
      </c>
      <c r="AE408" s="94">
        <v>3.175912826832024</v>
      </c>
      <c r="AF408" s="95" t="s">
        <v>94</v>
      </c>
      <c r="AG408" s="95" t="s">
        <v>94</v>
      </c>
      <c r="AH408" s="95">
        <v>21409.75</v>
      </c>
      <c r="AI408" s="95" t="s">
        <v>94</v>
      </c>
      <c r="AJ408" s="95" t="s">
        <v>94</v>
      </c>
      <c r="AK408" s="95" t="s">
        <v>94</v>
      </c>
      <c r="AL408" s="95" t="s">
        <v>94</v>
      </c>
      <c r="AM408" s="95" t="s">
        <v>94</v>
      </c>
      <c r="AN408" s="97" t="s">
        <v>94</v>
      </c>
      <c r="AO408" s="94">
        <v>2949560.29</v>
      </c>
      <c r="AP408" s="94">
        <v>1395450.6882324261</v>
      </c>
      <c r="AQ408" s="94">
        <v>76.013398072876882</v>
      </c>
      <c r="AR408" s="94">
        <v>23.986601927123122</v>
      </c>
      <c r="AS408" s="94">
        <v>71.355216477420441</v>
      </c>
      <c r="AT408" s="95" t="s">
        <v>94</v>
      </c>
      <c r="AU408" s="97" t="s">
        <v>94</v>
      </c>
      <c r="AV408" s="94">
        <f t="shared" si="22"/>
        <v>11.520445619536179</v>
      </c>
      <c r="AW408" s="97" t="s">
        <v>94</v>
      </c>
      <c r="AX408" s="98">
        <v>16.556999999999999</v>
      </c>
      <c r="AZ408" s="70"/>
      <c r="BA408" s="68">
        <f t="shared" si="25"/>
        <v>94094.347760000004</v>
      </c>
      <c r="BB408" s="123">
        <f t="shared" si="24"/>
        <v>-7.7600000076927245E-3</v>
      </c>
    </row>
    <row r="409" spans="1:54" x14ac:dyDescent="0.3">
      <c r="A409" s="89">
        <v>2015</v>
      </c>
      <c r="B409" s="90" t="s">
        <v>8</v>
      </c>
      <c r="C409" s="101">
        <v>1043</v>
      </c>
      <c r="D409" s="91">
        <v>1845.96</v>
      </c>
      <c r="E409" s="92">
        <v>373.67151000000001</v>
      </c>
      <c r="F409" s="92" t="s">
        <v>94</v>
      </c>
      <c r="G409" s="92" t="s">
        <v>94</v>
      </c>
      <c r="H409" s="101">
        <v>3262.63</v>
      </c>
      <c r="I409" s="101">
        <v>333.47</v>
      </c>
      <c r="J409" s="91">
        <v>3596.11</v>
      </c>
      <c r="K409" s="93">
        <v>3999.91</v>
      </c>
      <c r="L409" s="93">
        <v>1278.69</v>
      </c>
      <c r="M409" s="93">
        <v>2263.11</v>
      </c>
      <c r="N409" s="94">
        <v>408.83033357566785</v>
      </c>
      <c r="O409" s="94">
        <v>4408.7402366377864</v>
      </c>
      <c r="P409" s="94">
        <v>45.834724732405284</v>
      </c>
      <c r="Q409" s="94">
        <v>3180.06</v>
      </c>
      <c r="R409" s="94">
        <v>983.71</v>
      </c>
      <c r="S409" s="94">
        <v>85.94</v>
      </c>
      <c r="T409" s="94">
        <v>0</v>
      </c>
      <c r="U409" s="92" t="s">
        <v>94</v>
      </c>
      <c r="V409" s="96">
        <v>4249.71</v>
      </c>
      <c r="W409" s="94">
        <v>4477.8599999999997</v>
      </c>
      <c r="X409" s="94">
        <v>3701.75</v>
      </c>
      <c r="Y409" s="94">
        <v>2723.82</v>
      </c>
      <c r="Z409" s="94">
        <v>128846.40179910045</v>
      </c>
      <c r="AA409" s="94">
        <v>7845.82</v>
      </c>
      <c r="AB409" s="94">
        <v>4445.91</v>
      </c>
      <c r="AC409" s="92" t="s">
        <v>94</v>
      </c>
      <c r="AD409" s="94">
        <v>17.111563917067212</v>
      </c>
      <c r="AE409" s="94">
        <v>3.706236782086564</v>
      </c>
      <c r="AF409" s="95" t="s">
        <v>94</v>
      </c>
      <c r="AG409" s="95" t="s">
        <v>94</v>
      </c>
      <c r="AH409" s="95">
        <v>158.19999999999999</v>
      </c>
      <c r="AI409" s="95" t="s">
        <v>94</v>
      </c>
      <c r="AJ409" s="95" t="s">
        <v>94</v>
      </c>
      <c r="AK409" s="95" t="s">
        <v>94</v>
      </c>
      <c r="AL409" s="95" t="s">
        <v>94</v>
      </c>
      <c r="AM409" s="95" t="s">
        <v>94</v>
      </c>
      <c r="AN409" s="97" t="s">
        <v>94</v>
      </c>
      <c r="AO409" s="94">
        <v>212090.34</v>
      </c>
      <c r="AP409" s="94">
        <v>45850.975971720007</v>
      </c>
      <c r="AQ409" s="94">
        <v>90.726646292799714</v>
      </c>
      <c r="AR409" s="94">
        <v>9.2730756289434968</v>
      </c>
      <c r="AS409" s="94">
        <v>54.165275267594723</v>
      </c>
      <c r="AT409" s="95" t="s">
        <v>94</v>
      </c>
      <c r="AU409" s="97" t="s">
        <v>94</v>
      </c>
      <c r="AV409" s="94">
        <f t="shared" si="22"/>
        <v>8.9347022875061466</v>
      </c>
      <c r="AW409" s="97" t="s">
        <v>94</v>
      </c>
      <c r="AX409" s="98">
        <v>32.973099999999995</v>
      </c>
      <c r="AZ409" s="70"/>
      <c r="BA409" s="68">
        <f t="shared" si="25"/>
        <v>7845.8115099999995</v>
      </c>
      <c r="BB409" s="123">
        <f t="shared" si="24"/>
        <v>8.4900000001653098E-3</v>
      </c>
    </row>
    <row r="410" spans="1:54" x14ac:dyDescent="0.3">
      <c r="A410" s="89">
        <v>2015</v>
      </c>
      <c r="B410" s="90" t="s">
        <v>9</v>
      </c>
      <c r="C410" s="101">
        <v>6950.64</v>
      </c>
      <c r="D410" s="91">
        <v>2495.98</v>
      </c>
      <c r="E410" s="92">
        <v>6.1361699999999999</v>
      </c>
      <c r="F410" s="92" t="s">
        <v>94</v>
      </c>
      <c r="G410" s="92" t="s">
        <v>94</v>
      </c>
      <c r="H410" s="101">
        <v>9452.75</v>
      </c>
      <c r="I410" s="101">
        <v>1654.55</v>
      </c>
      <c r="J410" s="91">
        <v>11107.31</v>
      </c>
      <c r="K410" s="93">
        <v>2715.13</v>
      </c>
      <c r="L410" s="93">
        <v>1996.44</v>
      </c>
      <c r="M410" s="93">
        <v>716.92</v>
      </c>
      <c r="N410" s="94">
        <v>475.24062547572748</v>
      </c>
      <c r="O410" s="94">
        <v>3190.3702473926546</v>
      </c>
      <c r="P410" s="94">
        <v>53.511952050158285</v>
      </c>
      <c r="Q410" s="94">
        <v>7621.76</v>
      </c>
      <c r="R410" s="94">
        <v>1517.41</v>
      </c>
      <c r="S410" s="94">
        <v>510.22</v>
      </c>
      <c r="T410" s="94">
        <v>0</v>
      </c>
      <c r="U410" s="92" t="s">
        <v>94</v>
      </c>
      <c r="V410" s="96">
        <v>9649.39</v>
      </c>
      <c r="W410" s="94">
        <v>4130.54</v>
      </c>
      <c r="X410" s="94">
        <v>2537.7399999999998</v>
      </c>
      <c r="Y410" s="94">
        <v>3207.95</v>
      </c>
      <c r="Z410" s="94">
        <v>508185.15936254984</v>
      </c>
      <c r="AA410" s="94">
        <v>20756.689999999999</v>
      </c>
      <c r="AB410" s="94">
        <v>3567.9</v>
      </c>
      <c r="AC410" s="92" t="s">
        <v>94</v>
      </c>
      <c r="AD410" s="94">
        <v>24.502437558226084</v>
      </c>
      <c r="AE410" s="94">
        <v>2.8547803795464435</v>
      </c>
      <c r="AF410" s="95" t="s">
        <v>94</v>
      </c>
      <c r="AG410" s="95" t="s">
        <v>94</v>
      </c>
      <c r="AH410" s="95">
        <v>1604.29</v>
      </c>
      <c r="AI410" s="95" t="s">
        <v>94</v>
      </c>
      <c r="AJ410" s="95" t="s">
        <v>94</v>
      </c>
      <c r="AK410" s="95" t="s">
        <v>94</v>
      </c>
      <c r="AL410" s="95" t="s">
        <v>94</v>
      </c>
      <c r="AM410" s="95" t="s">
        <v>94</v>
      </c>
      <c r="AN410" s="97" t="s">
        <v>94</v>
      </c>
      <c r="AO410" s="94">
        <v>726188.07</v>
      </c>
      <c r="AP410" s="94">
        <v>84712.739296549946</v>
      </c>
      <c r="AQ410" s="94">
        <v>85.103864031885308</v>
      </c>
      <c r="AR410" s="94">
        <v>14.896045937315156</v>
      </c>
      <c r="AS410" s="94">
        <v>46.488096127079992</v>
      </c>
      <c r="AT410" s="95" t="s">
        <v>94</v>
      </c>
      <c r="AU410" s="97" t="s">
        <v>94</v>
      </c>
      <c r="AV410" s="94">
        <f t="shared" si="22"/>
        <v>5.8698042646592619</v>
      </c>
      <c r="AW410" s="97" t="s">
        <v>94</v>
      </c>
      <c r="AX410" s="98">
        <v>33.637999999999998</v>
      </c>
      <c r="AZ410" s="70"/>
      <c r="BA410" s="68">
        <f t="shared" si="25"/>
        <v>20756.696170000003</v>
      </c>
      <c r="BB410" s="123">
        <f t="shared" si="24"/>
        <v>-6.1700000042037573E-3</v>
      </c>
    </row>
    <row r="411" spans="1:54" x14ac:dyDescent="0.3">
      <c r="A411" s="89">
        <v>2015</v>
      </c>
      <c r="B411" s="90" t="s">
        <v>10</v>
      </c>
      <c r="C411" s="101">
        <v>4510.1899999999996</v>
      </c>
      <c r="D411" s="91">
        <v>3675.41</v>
      </c>
      <c r="E411" s="92">
        <v>144.60930999999997</v>
      </c>
      <c r="F411" s="92" t="s">
        <v>94</v>
      </c>
      <c r="G411" s="92" t="s">
        <v>94</v>
      </c>
      <c r="H411" s="101">
        <v>8330.2000000000007</v>
      </c>
      <c r="I411" s="101">
        <v>80.650000000000006</v>
      </c>
      <c r="J411" s="91">
        <v>8410.85</v>
      </c>
      <c r="K411" s="93">
        <v>3030.82</v>
      </c>
      <c r="L411" s="93">
        <v>1640.97</v>
      </c>
      <c r="M411" s="93">
        <v>1337.24</v>
      </c>
      <c r="N411" s="94">
        <v>29.343487981604476</v>
      </c>
      <c r="O411" s="94">
        <v>3060.1662291545008</v>
      </c>
      <c r="P411" s="94">
        <v>63.440623390102303</v>
      </c>
      <c r="Q411" s="94">
        <v>3373.27</v>
      </c>
      <c r="R411" s="94">
        <v>1473.71</v>
      </c>
      <c r="S411" s="94">
        <v>0</v>
      </c>
      <c r="T411" s="94">
        <v>0</v>
      </c>
      <c r="U411" s="92" t="s">
        <v>94</v>
      </c>
      <c r="V411" s="96">
        <v>4846.9799999999996</v>
      </c>
      <c r="W411" s="94">
        <v>5913.52</v>
      </c>
      <c r="X411" s="94">
        <v>4810.2700000000004</v>
      </c>
      <c r="Y411" s="94">
        <v>2606.67</v>
      </c>
      <c r="Z411" s="94">
        <v>0</v>
      </c>
      <c r="AA411" s="94">
        <v>13257.83</v>
      </c>
      <c r="AB411" s="94">
        <v>3715.61</v>
      </c>
      <c r="AC411" s="92" t="s">
        <v>94</v>
      </c>
      <c r="AD411" s="94">
        <v>18.693116406407768</v>
      </c>
      <c r="AE411" s="94">
        <v>5.3208144925369849</v>
      </c>
      <c r="AF411" s="95" t="s">
        <v>94</v>
      </c>
      <c r="AG411" s="95" t="s">
        <v>94</v>
      </c>
      <c r="AH411" s="95">
        <v>95.22</v>
      </c>
      <c r="AI411" s="95" t="s">
        <v>94</v>
      </c>
      <c r="AJ411" s="95" t="s">
        <v>94</v>
      </c>
      <c r="AK411" s="95" t="s">
        <v>94</v>
      </c>
      <c r="AL411" s="95" t="s">
        <v>94</v>
      </c>
      <c r="AM411" s="95" t="s">
        <v>94</v>
      </c>
      <c r="AN411" s="97" t="s">
        <v>94</v>
      </c>
      <c r="AO411" s="94">
        <v>250630.95</v>
      </c>
      <c r="AP411" s="94">
        <v>70923.592041910044</v>
      </c>
      <c r="AQ411" s="94">
        <v>99.041119506351919</v>
      </c>
      <c r="AR411" s="94">
        <v>0.95888049364808559</v>
      </c>
      <c r="AS411" s="94">
        <v>36.55937660989769</v>
      </c>
      <c r="AT411" s="95" t="s">
        <v>94</v>
      </c>
      <c r="AU411" s="97" t="s">
        <v>94</v>
      </c>
      <c r="AV411" s="94">
        <f t="shared" si="22"/>
        <v>3.816284335027631</v>
      </c>
      <c r="AW411" s="97" t="s">
        <v>94</v>
      </c>
      <c r="AX411" s="98">
        <v>14.8704</v>
      </c>
      <c r="AZ411" s="70"/>
      <c r="BA411" s="68">
        <f t="shared" si="25"/>
        <v>13257.839309999999</v>
      </c>
      <c r="BB411" s="123">
        <f t="shared" si="24"/>
        <v>-9.3099999994592508E-3</v>
      </c>
    </row>
    <row r="412" spans="1:54" x14ac:dyDescent="0.3">
      <c r="A412" s="89">
        <v>2015</v>
      </c>
      <c r="B412" s="90" t="s">
        <v>11</v>
      </c>
      <c r="C412" s="101">
        <v>3044.59</v>
      </c>
      <c r="D412" s="91">
        <v>2454.7199999999998</v>
      </c>
      <c r="E412" s="92">
        <v>595.77781000000004</v>
      </c>
      <c r="F412" s="92" t="s">
        <v>94</v>
      </c>
      <c r="G412" s="92" t="s">
        <v>94</v>
      </c>
      <c r="H412" s="101">
        <v>6095.09</v>
      </c>
      <c r="I412" s="101">
        <v>193.4</v>
      </c>
      <c r="J412" s="91">
        <v>6288.5</v>
      </c>
      <c r="K412" s="93">
        <v>3188.02</v>
      </c>
      <c r="L412" s="93">
        <v>1592.47</v>
      </c>
      <c r="M412" s="93">
        <v>1283.94</v>
      </c>
      <c r="N412" s="94">
        <v>101.15802147946019</v>
      </c>
      <c r="O412" s="94">
        <v>3289.1806045694461</v>
      </c>
      <c r="P412" s="94">
        <v>61.442213932438484</v>
      </c>
      <c r="Q412" s="94">
        <v>2715.35</v>
      </c>
      <c r="R412" s="94">
        <v>896.61</v>
      </c>
      <c r="S412" s="94">
        <v>334.37</v>
      </c>
      <c r="T412" s="94">
        <v>0</v>
      </c>
      <c r="U412" s="92" t="s">
        <v>94</v>
      </c>
      <c r="V412" s="96">
        <v>3946.33</v>
      </c>
      <c r="W412" s="94">
        <v>4083.12</v>
      </c>
      <c r="X412" s="94">
        <v>2693.84</v>
      </c>
      <c r="Y412" s="94">
        <v>2948.64</v>
      </c>
      <c r="Z412" s="94">
        <v>18860.933551444043</v>
      </c>
      <c r="AA412" s="94">
        <v>10234.82</v>
      </c>
      <c r="AB412" s="94">
        <v>3555.77</v>
      </c>
      <c r="AC412" s="92" t="s">
        <v>94</v>
      </c>
      <c r="AD412" s="94">
        <v>15.862583684840963</v>
      </c>
      <c r="AE412" s="94">
        <v>3.6116621977604</v>
      </c>
      <c r="AF412" s="95" t="s">
        <v>94</v>
      </c>
      <c r="AG412" s="95" t="s">
        <v>94</v>
      </c>
      <c r="AH412" s="95">
        <v>161.5</v>
      </c>
      <c r="AI412" s="95" t="s">
        <v>94</v>
      </c>
      <c r="AJ412" s="95" t="s">
        <v>94</v>
      </c>
      <c r="AK412" s="95" t="s">
        <v>94</v>
      </c>
      <c r="AL412" s="95" t="s">
        <v>94</v>
      </c>
      <c r="AM412" s="95" t="s">
        <v>94</v>
      </c>
      <c r="AN412" s="97" t="s">
        <v>94</v>
      </c>
      <c r="AO412" s="94">
        <v>283485.21000000002</v>
      </c>
      <c r="AP412" s="94">
        <v>64521.748684490005</v>
      </c>
      <c r="AQ412" s="94">
        <v>96.9243857835732</v>
      </c>
      <c r="AR412" s="94">
        <v>3.075455195992685</v>
      </c>
      <c r="AS412" s="94">
        <v>38.557883773236853</v>
      </c>
      <c r="AT412" s="95" t="s">
        <v>94</v>
      </c>
      <c r="AU412" s="97" t="s">
        <v>94</v>
      </c>
      <c r="AV412" s="94">
        <f t="shared" si="22"/>
        <v>6.053782144060027</v>
      </c>
      <c r="AW412" s="97" t="s">
        <v>94</v>
      </c>
      <c r="AX412" s="98">
        <v>151.89779999999999</v>
      </c>
      <c r="AZ412" s="70"/>
      <c r="BA412" s="68">
        <f t="shared" si="25"/>
        <v>10234.81781</v>
      </c>
      <c r="BB412" s="123">
        <f t="shared" si="24"/>
        <v>2.1899999992456287E-3</v>
      </c>
    </row>
    <row r="413" spans="1:54" x14ac:dyDescent="0.3">
      <c r="A413" s="89">
        <v>2015</v>
      </c>
      <c r="B413" s="90" t="s">
        <v>12</v>
      </c>
      <c r="C413" s="101">
        <v>5560.26</v>
      </c>
      <c r="D413" s="91">
        <v>4172.57</v>
      </c>
      <c r="E413" s="92">
        <v>3.4507600000000003</v>
      </c>
      <c r="F413" s="92" t="s">
        <v>94</v>
      </c>
      <c r="G413" s="92" t="s">
        <v>94</v>
      </c>
      <c r="H413" s="101">
        <v>9736.2800000000007</v>
      </c>
      <c r="I413" s="101">
        <v>3368.97</v>
      </c>
      <c r="J413" s="91">
        <v>13105.25</v>
      </c>
      <c r="K413" s="93">
        <v>2502.36</v>
      </c>
      <c r="L413" s="93">
        <v>1429.06</v>
      </c>
      <c r="M413" s="93">
        <v>1072.4100000000001</v>
      </c>
      <c r="N413" s="94">
        <v>865.87156864030169</v>
      </c>
      <c r="O413" s="94">
        <v>3368.2300381845466</v>
      </c>
      <c r="P413" s="94">
        <v>40.514977116662358</v>
      </c>
      <c r="Q413" s="94">
        <v>17300.41</v>
      </c>
      <c r="R413" s="94">
        <v>1805.77</v>
      </c>
      <c r="S413" s="94">
        <v>135.25</v>
      </c>
      <c r="T413" s="94">
        <v>0</v>
      </c>
      <c r="U413" s="92" t="s">
        <v>94</v>
      </c>
      <c r="V413" s="96">
        <v>19241.43</v>
      </c>
      <c r="W413" s="94">
        <v>4762.2299999999996</v>
      </c>
      <c r="X413" s="94">
        <v>3296.7</v>
      </c>
      <c r="Y413" s="94">
        <v>4562.6000000000004</v>
      </c>
      <c r="Z413" s="94">
        <v>26050.042372881358</v>
      </c>
      <c r="AA413" s="94">
        <v>32346.68</v>
      </c>
      <c r="AB413" s="94">
        <v>4078.38</v>
      </c>
      <c r="AC413" s="92" t="s">
        <v>94</v>
      </c>
      <c r="AD413" s="94">
        <v>27.847114975170307</v>
      </c>
      <c r="AE413" s="94">
        <v>2.6697430545592855</v>
      </c>
      <c r="AF413" s="95" t="s">
        <v>94</v>
      </c>
      <c r="AG413" s="95" t="s">
        <v>94</v>
      </c>
      <c r="AH413" s="95">
        <v>3354.88</v>
      </c>
      <c r="AI413" s="95" t="s">
        <v>94</v>
      </c>
      <c r="AJ413" s="95" t="s">
        <v>94</v>
      </c>
      <c r="AK413" s="95" t="s">
        <v>94</v>
      </c>
      <c r="AL413" s="95" t="s">
        <v>94</v>
      </c>
      <c r="AM413" s="95" t="s">
        <v>94</v>
      </c>
      <c r="AN413" s="97" t="s">
        <v>94</v>
      </c>
      <c r="AO413" s="94">
        <v>1210082.93</v>
      </c>
      <c r="AP413" s="94">
        <v>116158.11328693008</v>
      </c>
      <c r="AQ413" s="94">
        <v>74.29297418973313</v>
      </c>
      <c r="AR413" s="94">
        <v>25.707025810266877</v>
      </c>
      <c r="AS413" s="94">
        <v>59.485022883337649</v>
      </c>
      <c r="AT413" s="95" t="s">
        <v>94</v>
      </c>
      <c r="AU413" s="97" t="s">
        <v>94</v>
      </c>
      <c r="AV413" s="94">
        <f t="shared" si="22"/>
        <v>4.8660900841148491</v>
      </c>
      <c r="AW413" s="97" t="s">
        <v>94</v>
      </c>
      <c r="AX413" s="98">
        <v>20</v>
      </c>
      <c r="AZ413" s="70"/>
      <c r="BA413" s="68">
        <f t="shared" si="25"/>
        <v>32346.680759999999</v>
      </c>
      <c r="BB413" s="123">
        <f t="shared" si="24"/>
        <v>-7.5999999899067916E-4</v>
      </c>
    </row>
    <row r="414" spans="1:54" x14ac:dyDescent="0.3">
      <c r="A414" s="89">
        <v>2015</v>
      </c>
      <c r="B414" s="90" t="s">
        <v>13</v>
      </c>
      <c r="C414" s="101">
        <v>21986.98</v>
      </c>
      <c r="D414" s="91">
        <v>8808.4500000000007</v>
      </c>
      <c r="E414" s="92">
        <v>194.07253000000003</v>
      </c>
      <c r="F414" s="92" t="s">
        <v>94</v>
      </c>
      <c r="G414" s="92" t="s">
        <v>94</v>
      </c>
      <c r="H414" s="101">
        <v>30989.5</v>
      </c>
      <c r="I414" s="101">
        <v>9168.3700000000008</v>
      </c>
      <c r="J414" s="91">
        <v>40157.870000000003</v>
      </c>
      <c r="K414" s="93">
        <v>3282.57</v>
      </c>
      <c r="L414" s="93">
        <v>2328.9699999999998</v>
      </c>
      <c r="M414" s="93">
        <v>933.04</v>
      </c>
      <c r="N414" s="94">
        <v>971.16024529287404</v>
      </c>
      <c r="O414" s="94">
        <v>4253.7266717178818</v>
      </c>
      <c r="P414" s="94">
        <v>58.306698758347011</v>
      </c>
      <c r="Q414" s="94">
        <v>18676.77</v>
      </c>
      <c r="R414" s="94">
        <v>2089.39</v>
      </c>
      <c r="S414" s="94">
        <v>47.23</v>
      </c>
      <c r="T414" s="94">
        <v>7902.25</v>
      </c>
      <c r="U414" s="92" t="s">
        <v>94</v>
      </c>
      <c r="V414" s="96">
        <v>28715.64</v>
      </c>
      <c r="W414" s="94">
        <v>3864.95</v>
      </c>
      <c r="X414" s="94">
        <v>3378.43</v>
      </c>
      <c r="Y414" s="94">
        <v>1933.42</v>
      </c>
      <c r="Z414" s="94">
        <v>1693.1672342713748</v>
      </c>
      <c r="AA414" s="94">
        <v>68873.509999999995</v>
      </c>
      <c r="AB414" s="94">
        <v>4082.51</v>
      </c>
      <c r="AC414" s="92" t="s">
        <v>94</v>
      </c>
      <c r="AD414" s="94">
        <v>29.883650516711274</v>
      </c>
      <c r="AE414" s="94">
        <v>4.4326892481608562</v>
      </c>
      <c r="AF414" s="95" t="s">
        <v>94</v>
      </c>
      <c r="AG414" s="95" t="s">
        <v>94</v>
      </c>
      <c r="AH414" s="95">
        <v>3368.85</v>
      </c>
      <c r="AI414" s="95" t="s">
        <v>94</v>
      </c>
      <c r="AJ414" s="95" t="s">
        <v>94</v>
      </c>
      <c r="AK414" s="95" t="s">
        <v>94</v>
      </c>
      <c r="AL414" s="95" t="s">
        <v>94</v>
      </c>
      <c r="AM414" s="95" t="s">
        <v>94</v>
      </c>
      <c r="AN414" s="97" t="s">
        <v>94</v>
      </c>
      <c r="AO414" s="94">
        <v>1558320.9</v>
      </c>
      <c r="AP414" s="94">
        <v>230472.21885252988</v>
      </c>
      <c r="AQ414" s="94">
        <v>77.169182528854236</v>
      </c>
      <c r="AR414" s="94">
        <v>22.830817471145757</v>
      </c>
      <c r="AS414" s="94">
        <v>41.693301241652996</v>
      </c>
      <c r="AT414" s="95" t="s">
        <v>94</v>
      </c>
      <c r="AU414" s="97" t="s">
        <v>94</v>
      </c>
      <c r="AV414" s="94">
        <f t="shared" si="22"/>
        <v>7.5683072235658955</v>
      </c>
      <c r="AW414" s="97" t="s">
        <v>94</v>
      </c>
      <c r="AX414" s="98">
        <v>164.91920000000002</v>
      </c>
      <c r="AZ414" s="70"/>
      <c r="BA414" s="68">
        <f t="shared" si="25"/>
        <v>68873.512530000007</v>
      </c>
      <c r="BB414" s="123">
        <f t="shared" si="24"/>
        <v>-2.5300000124843791E-3</v>
      </c>
    </row>
    <row r="415" spans="1:54" x14ac:dyDescent="0.3">
      <c r="A415" s="89">
        <v>2015</v>
      </c>
      <c r="B415" s="90" t="s">
        <v>14</v>
      </c>
      <c r="C415" s="101">
        <v>4800.8500000000004</v>
      </c>
      <c r="D415" s="91">
        <v>2647.28</v>
      </c>
      <c r="E415" s="92">
        <v>884.99676999999986</v>
      </c>
      <c r="F415" s="92" t="s">
        <v>94</v>
      </c>
      <c r="G415" s="92" t="s">
        <v>94</v>
      </c>
      <c r="H415" s="101">
        <v>8333.1299999999992</v>
      </c>
      <c r="I415" s="101">
        <v>391.55</v>
      </c>
      <c r="J415" s="91">
        <v>8724.68</v>
      </c>
      <c r="K415" s="93">
        <v>2680.47</v>
      </c>
      <c r="L415" s="93">
        <v>1544.26</v>
      </c>
      <c r="M415" s="93">
        <v>851.54</v>
      </c>
      <c r="N415" s="94">
        <v>125.94780412425519</v>
      </c>
      <c r="O415" s="94">
        <v>2806.4202361790362</v>
      </c>
      <c r="P415" s="94">
        <v>55.819161037628298</v>
      </c>
      <c r="Q415" s="94">
        <v>4960.96</v>
      </c>
      <c r="R415" s="94">
        <v>1854.26</v>
      </c>
      <c r="S415" s="94">
        <v>90.37</v>
      </c>
      <c r="T415" s="94">
        <v>0</v>
      </c>
      <c r="U415" s="92" t="s">
        <v>94</v>
      </c>
      <c r="V415" s="96">
        <v>6905.59</v>
      </c>
      <c r="W415" s="94">
        <v>4641.87</v>
      </c>
      <c r="X415" s="94">
        <v>3264.55</v>
      </c>
      <c r="Y415" s="94">
        <v>4459.9399999999996</v>
      </c>
      <c r="Z415" s="94">
        <v>33420.343934911238</v>
      </c>
      <c r="AA415" s="94">
        <v>15630.26</v>
      </c>
      <c r="AB415" s="94">
        <v>3400.47</v>
      </c>
      <c r="AC415" s="92" t="s">
        <v>94</v>
      </c>
      <c r="AD415" s="94">
        <v>22.529446243129701</v>
      </c>
      <c r="AE415" s="94">
        <v>3.7636931619065996</v>
      </c>
      <c r="AF415" s="95" t="s">
        <v>94</v>
      </c>
      <c r="AG415" s="95" t="s">
        <v>94</v>
      </c>
      <c r="AH415" s="95">
        <v>282.13</v>
      </c>
      <c r="AI415" s="95" t="s">
        <v>94</v>
      </c>
      <c r="AJ415" s="95" t="s">
        <v>94</v>
      </c>
      <c r="AK415" s="95" t="s">
        <v>94</v>
      </c>
      <c r="AL415" s="95" t="s">
        <v>94</v>
      </c>
      <c r="AM415" s="95" t="s">
        <v>94</v>
      </c>
      <c r="AN415" s="97" t="s">
        <v>94</v>
      </c>
      <c r="AO415" s="94">
        <v>421144.6</v>
      </c>
      <c r="AP415" s="94">
        <v>69377.018064819989</v>
      </c>
      <c r="AQ415" s="94">
        <v>95.512156319773325</v>
      </c>
      <c r="AR415" s="94">
        <v>4.4878436802266668</v>
      </c>
      <c r="AS415" s="94">
        <v>44.180902940834002</v>
      </c>
      <c r="AT415" s="95" t="s">
        <v>94</v>
      </c>
      <c r="AU415" s="97" t="s">
        <v>94</v>
      </c>
      <c r="AV415" s="94">
        <f t="shared" si="22"/>
        <v>5.9817978157754803</v>
      </c>
      <c r="AW415" s="97" t="s">
        <v>94</v>
      </c>
      <c r="AX415" s="98">
        <v>93.806300000000007</v>
      </c>
      <c r="AZ415" s="70"/>
      <c r="BA415" s="68">
        <f t="shared" si="25"/>
        <v>15630.266770000002</v>
      </c>
      <c r="BB415" s="123">
        <f t="shared" si="24"/>
        <v>-6.7700000017794082E-3</v>
      </c>
    </row>
    <row r="416" spans="1:54" x14ac:dyDescent="0.3">
      <c r="A416" s="89">
        <v>2015</v>
      </c>
      <c r="B416" s="90" t="s">
        <v>15</v>
      </c>
      <c r="C416" s="101">
        <v>1999.23</v>
      </c>
      <c r="D416" s="91">
        <v>1444.08</v>
      </c>
      <c r="E416" s="92">
        <v>1.98942</v>
      </c>
      <c r="F416" s="92" t="s">
        <v>94</v>
      </c>
      <c r="G416" s="92" t="s">
        <v>94</v>
      </c>
      <c r="H416" s="101">
        <v>3445.29</v>
      </c>
      <c r="I416" s="101">
        <v>171.16</v>
      </c>
      <c r="J416" s="91">
        <v>3616.45</v>
      </c>
      <c r="K416" s="93">
        <v>3025.12</v>
      </c>
      <c r="L416" s="93">
        <v>1755.41</v>
      </c>
      <c r="M416" s="93">
        <v>1267.97</v>
      </c>
      <c r="N416" s="94">
        <v>150.28539091434322</v>
      </c>
      <c r="O416" s="94">
        <v>3175.4077815845903</v>
      </c>
      <c r="P416" s="94">
        <v>45.351486719160491</v>
      </c>
      <c r="Q416" s="94">
        <v>2931.62</v>
      </c>
      <c r="R416" s="94">
        <v>1336.35</v>
      </c>
      <c r="S416" s="94">
        <v>89.85</v>
      </c>
      <c r="T416" s="94">
        <v>0</v>
      </c>
      <c r="U416" s="92" t="s">
        <v>94</v>
      </c>
      <c r="V416" s="96">
        <v>4357.82</v>
      </c>
      <c r="W416" s="94">
        <v>5576.54</v>
      </c>
      <c r="X416" s="94">
        <v>3566.6</v>
      </c>
      <c r="Y416" s="94">
        <v>5781.48</v>
      </c>
      <c r="Z416" s="94">
        <v>58458.822381262195</v>
      </c>
      <c r="AA416" s="94">
        <v>7974.27</v>
      </c>
      <c r="AB416" s="94">
        <v>4152.51</v>
      </c>
      <c r="AC416" s="92" t="s">
        <v>94</v>
      </c>
      <c r="AD416" s="94">
        <v>21.741732831046594</v>
      </c>
      <c r="AE416" s="94">
        <v>4.0125846173060333</v>
      </c>
      <c r="AF416" s="95" t="s">
        <v>94</v>
      </c>
      <c r="AG416" s="95" t="s">
        <v>94</v>
      </c>
      <c r="AH416" s="95">
        <v>362.57</v>
      </c>
      <c r="AI416" s="95" t="s">
        <v>94</v>
      </c>
      <c r="AJ416" s="95" t="s">
        <v>94</v>
      </c>
      <c r="AK416" s="95" t="s">
        <v>94</v>
      </c>
      <c r="AL416" s="95" t="s">
        <v>94</v>
      </c>
      <c r="AM416" s="95" t="s">
        <v>94</v>
      </c>
      <c r="AN416" s="97" t="s">
        <v>94</v>
      </c>
      <c r="AO416" s="94">
        <v>198841.31</v>
      </c>
      <c r="AP416" s="94">
        <v>36677.27292928996</v>
      </c>
      <c r="AQ416" s="94">
        <v>95.267181904906749</v>
      </c>
      <c r="AR416" s="94">
        <v>4.7328180950932541</v>
      </c>
      <c r="AS416" s="94">
        <v>54.648513280839495</v>
      </c>
      <c r="AT416" s="95" t="s">
        <v>94</v>
      </c>
      <c r="AU416" s="97" t="s">
        <v>94</v>
      </c>
      <c r="AV416" s="94">
        <f t="shared" si="22"/>
        <v>6.7405572229823241</v>
      </c>
      <c r="AW416" s="97" t="s">
        <v>94</v>
      </c>
      <c r="AX416" s="98">
        <v>21.4451</v>
      </c>
      <c r="AZ416" s="70"/>
      <c r="BA416" s="68">
        <f t="shared" si="25"/>
        <v>7974.2794200000008</v>
      </c>
      <c r="BB416" s="123">
        <f t="shared" si="24"/>
        <v>-9.4200000003183959E-3</v>
      </c>
    </row>
    <row r="417" spans="1:54" x14ac:dyDescent="0.3">
      <c r="A417" s="89">
        <v>2015</v>
      </c>
      <c r="B417" s="90" t="s">
        <v>16</v>
      </c>
      <c r="C417" s="101">
        <v>821.31</v>
      </c>
      <c r="D417" s="91">
        <v>1477.07</v>
      </c>
      <c r="E417" s="92">
        <v>209.05319999999998</v>
      </c>
      <c r="F417" s="92" t="s">
        <v>94</v>
      </c>
      <c r="G417" s="92" t="s">
        <v>94</v>
      </c>
      <c r="H417" s="101">
        <v>2507.4299999999998</v>
      </c>
      <c r="I417" s="101">
        <v>222.06</v>
      </c>
      <c r="J417" s="91">
        <v>2729.49</v>
      </c>
      <c r="K417" s="93">
        <v>3856.78</v>
      </c>
      <c r="L417" s="93">
        <v>1263.29</v>
      </c>
      <c r="M417" s="93">
        <v>2271.94</v>
      </c>
      <c r="N417" s="94">
        <v>341.56119882793575</v>
      </c>
      <c r="O417" s="94">
        <v>4198.3434978888999</v>
      </c>
      <c r="P417" s="94">
        <v>51.527324967860189</v>
      </c>
      <c r="Q417" s="94">
        <v>2006.04</v>
      </c>
      <c r="R417" s="94">
        <v>561.64</v>
      </c>
      <c r="S417" s="94">
        <v>0</v>
      </c>
      <c r="T417" s="94">
        <v>0</v>
      </c>
      <c r="U417" s="92" t="s">
        <v>94</v>
      </c>
      <c r="V417" s="96">
        <v>2567.6799999999998</v>
      </c>
      <c r="W417" s="94">
        <v>4475.9399999999996</v>
      </c>
      <c r="X417" s="94">
        <v>3596.78</v>
      </c>
      <c r="Y417" s="94">
        <v>2937.52</v>
      </c>
      <c r="Z417" s="94">
        <v>0</v>
      </c>
      <c r="AA417" s="94">
        <v>5297.17</v>
      </c>
      <c r="AB417" s="94">
        <v>4328.47</v>
      </c>
      <c r="AC417" s="92" t="s">
        <v>94</v>
      </c>
      <c r="AD417" s="94">
        <v>19.823884761508808</v>
      </c>
      <c r="AE417" s="94">
        <v>4.2904223174110507</v>
      </c>
      <c r="AF417" s="95" t="s">
        <v>94</v>
      </c>
      <c r="AG417" s="95" t="s">
        <v>94</v>
      </c>
      <c r="AH417" s="95">
        <v>77.89</v>
      </c>
      <c r="AI417" s="95" t="s">
        <v>94</v>
      </c>
      <c r="AJ417" s="95" t="s">
        <v>94</v>
      </c>
      <c r="AK417" s="95" t="s">
        <v>94</v>
      </c>
      <c r="AL417" s="95" t="s">
        <v>94</v>
      </c>
      <c r="AM417" s="95" t="s">
        <v>94</v>
      </c>
      <c r="AN417" s="97" t="s">
        <v>94</v>
      </c>
      <c r="AO417" s="94">
        <v>123538.15</v>
      </c>
      <c r="AP417" s="94">
        <v>26721.147109800033</v>
      </c>
      <c r="AQ417" s="94">
        <v>91.86441423123</v>
      </c>
      <c r="AR417" s="94">
        <v>8.1355857687699906</v>
      </c>
      <c r="AS417" s="94">
        <v>48.472675032139797</v>
      </c>
      <c r="AT417" s="95" t="s">
        <v>94</v>
      </c>
      <c r="AU417" s="97" t="s">
        <v>94</v>
      </c>
      <c r="AV417" s="94">
        <f t="shared" si="22"/>
        <v>12.400640555721832</v>
      </c>
      <c r="AW417" s="97" t="s">
        <v>94</v>
      </c>
      <c r="AX417" s="98">
        <v>19.6965</v>
      </c>
      <c r="AZ417" s="70"/>
      <c r="BA417" s="68">
        <f t="shared" si="25"/>
        <v>5297.1732000000002</v>
      </c>
      <c r="BB417" s="123">
        <f t="shared" si="24"/>
        <v>-3.200000000106229E-3</v>
      </c>
    </row>
    <row r="418" spans="1:54" x14ac:dyDescent="0.3">
      <c r="A418" s="89">
        <v>2015</v>
      </c>
      <c r="B418" s="90" t="s">
        <v>17</v>
      </c>
      <c r="C418" s="101">
        <v>2042.12</v>
      </c>
      <c r="D418" s="91">
        <v>2344.2199999999998</v>
      </c>
      <c r="E418" s="92">
        <v>1.7254599999999998</v>
      </c>
      <c r="F418" s="92" t="s">
        <v>94</v>
      </c>
      <c r="G418" s="92" t="s">
        <v>94</v>
      </c>
      <c r="H418" s="101">
        <v>4388.0600000000004</v>
      </c>
      <c r="I418" s="101">
        <v>303.02999999999997</v>
      </c>
      <c r="J418" s="91">
        <v>4691.09</v>
      </c>
      <c r="K418" s="93">
        <v>2791.15</v>
      </c>
      <c r="L418" s="93">
        <v>1298.95</v>
      </c>
      <c r="M418" s="93">
        <v>1491.1</v>
      </c>
      <c r="N418" s="94">
        <v>192.7485616693223</v>
      </c>
      <c r="O418" s="94">
        <v>2983.8964529127584</v>
      </c>
      <c r="P418" s="94">
        <v>20.69797290828075</v>
      </c>
      <c r="Q418" s="94">
        <v>14439.49</v>
      </c>
      <c r="R418" s="94">
        <v>1446.86</v>
      </c>
      <c r="S418" s="94">
        <v>337.16</v>
      </c>
      <c r="T418" s="94">
        <v>1749.9</v>
      </c>
      <c r="U418" s="92" t="s">
        <v>94</v>
      </c>
      <c r="V418" s="96">
        <v>17973.41</v>
      </c>
      <c r="W418" s="94">
        <v>5115.22</v>
      </c>
      <c r="X418" s="94">
        <v>3439.66</v>
      </c>
      <c r="Y418" s="94">
        <v>5367.02</v>
      </c>
      <c r="Z418" s="94">
        <v>15574.449371766446</v>
      </c>
      <c r="AA418" s="94">
        <v>22664.49</v>
      </c>
      <c r="AB418" s="94">
        <v>4456.38</v>
      </c>
      <c r="AC418" s="92" t="s">
        <v>94</v>
      </c>
      <c r="AD418" s="94">
        <v>21.365148861973431</v>
      </c>
      <c r="AE418" s="94">
        <v>1.7290591410916272</v>
      </c>
      <c r="AF418" s="95" t="s">
        <v>94</v>
      </c>
      <c r="AG418" s="95" t="s">
        <v>94</v>
      </c>
      <c r="AH418" s="95">
        <v>7359.33</v>
      </c>
      <c r="AI418" s="95" t="s">
        <v>94</v>
      </c>
      <c r="AJ418" s="95" t="s">
        <v>94</v>
      </c>
      <c r="AK418" s="95" t="s">
        <v>94</v>
      </c>
      <c r="AL418" s="95" t="s">
        <v>94</v>
      </c>
      <c r="AM418" s="95" t="s">
        <v>94</v>
      </c>
      <c r="AN418" s="97" t="s">
        <v>94</v>
      </c>
      <c r="AO418" s="94">
        <v>1316271.3600000001</v>
      </c>
      <c r="AP418" s="94">
        <v>106081.60985173004</v>
      </c>
      <c r="AQ418" s="94">
        <v>93.540307263343919</v>
      </c>
      <c r="AR418" s="94">
        <v>6.459692736656085</v>
      </c>
      <c r="AS418" s="94">
        <v>79.302071213603298</v>
      </c>
      <c r="AT418" s="95" t="s">
        <v>94</v>
      </c>
      <c r="AU418" s="97" t="s">
        <v>94</v>
      </c>
      <c r="AV418" s="94">
        <f t="shared" si="22"/>
        <v>8.218905193920234</v>
      </c>
      <c r="AW418" s="97" t="s">
        <v>94</v>
      </c>
      <c r="AX418" s="98">
        <v>47.292999999999999</v>
      </c>
      <c r="AZ418" s="70"/>
      <c r="BA418" s="68">
        <f t="shared" si="25"/>
        <v>22664.505460000004</v>
      </c>
      <c r="BB418" s="123">
        <f t="shared" si="24"/>
        <v>-1.5460000002349261E-2</v>
      </c>
    </row>
    <row r="419" spans="1:54" x14ac:dyDescent="0.3">
      <c r="A419" s="89">
        <v>2015</v>
      </c>
      <c r="B419" s="90" t="s">
        <v>18</v>
      </c>
      <c r="C419" s="101">
        <v>5378.47</v>
      </c>
      <c r="D419" s="91">
        <v>3534.17</v>
      </c>
      <c r="E419" s="92">
        <v>1349.4387499999998</v>
      </c>
      <c r="F419" s="92" t="s">
        <v>94</v>
      </c>
      <c r="G419" s="92" t="s">
        <v>94</v>
      </c>
      <c r="H419" s="101">
        <v>10262.07</v>
      </c>
      <c r="I419" s="101">
        <v>1382.1</v>
      </c>
      <c r="J419" s="91">
        <v>11644.17</v>
      </c>
      <c r="K419" s="93">
        <v>3485.7</v>
      </c>
      <c r="L419" s="93">
        <v>1826.9</v>
      </c>
      <c r="M419" s="93">
        <v>1200.44</v>
      </c>
      <c r="N419" s="94">
        <v>469.45504606414227</v>
      </c>
      <c r="O419" s="94">
        <v>3955.1576146712332</v>
      </c>
      <c r="P419" s="94">
        <v>74.766630580929004</v>
      </c>
      <c r="Q419" s="94">
        <v>2276.29</v>
      </c>
      <c r="R419" s="94">
        <v>1309.74</v>
      </c>
      <c r="S419" s="94">
        <v>343.82</v>
      </c>
      <c r="T419" s="94">
        <v>0</v>
      </c>
      <c r="U419" s="92" t="s">
        <v>94</v>
      </c>
      <c r="V419" s="96">
        <v>3929.85</v>
      </c>
      <c r="W419" s="94">
        <v>3678.78</v>
      </c>
      <c r="X419" s="94">
        <v>2987.87</v>
      </c>
      <c r="Y419" s="94">
        <v>3063.1</v>
      </c>
      <c r="Z419" s="94">
        <v>15287.558915073367</v>
      </c>
      <c r="AA419" s="94">
        <v>15574.02</v>
      </c>
      <c r="AB419" s="94">
        <v>3881.57</v>
      </c>
      <c r="AC419" s="92" t="s">
        <v>94</v>
      </c>
      <c r="AD419" s="94">
        <v>19.314799157796894</v>
      </c>
      <c r="AE419" s="94">
        <v>5.4150999816921601</v>
      </c>
      <c r="AF419" s="95" t="s">
        <v>94</v>
      </c>
      <c r="AG419" s="95" t="s">
        <v>94</v>
      </c>
      <c r="AH419" s="95">
        <v>90.53</v>
      </c>
      <c r="AI419" s="95" t="s">
        <v>94</v>
      </c>
      <c r="AJ419" s="95" t="s">
        <v>94</v>
      </c>
      <c r="AK419" s="95" t="s">
        <v>94</v>
      </c>
      <c r="AL419" s="95" t="s">
        <v>94</v>
      </c>
      <c r="AM419" s="95" t="s">
        <v>94</v>
      </c>
      <c r="AN419" s="97" t="s">
        <v>94</v>
      </c>
      <c r="AO419" s="94">
        <v>287630.64</v>
      </c>
      <c r="AP419" s="94">
        <v>80632.570614710028</v>
      </c>
      <c r="AQ419" s="94">
        <v>88.130540862938275</v>
      </c>
      <c r="AR419" s="94">
        <v>11.869459137061721</v>
      </c>
      <c r="AS419" s="94">
        <v>25.233369419070989</v>
      </c>
      <c r="AT419" s="95" t="s">
        <v>94</v>
      </c>
      <c r="AU419" s="97" t="s">
        <v>94</v>
      </c>
      <c r="AV419" s="94">
        <f t="shared" si="22"/>
        <v>15.080206030841614</v>
      </c>
      <c r="AW419" s="97" t="s">
        <v>94</v>
      </c>
      <c r="AX419" s="98">
        <v>46.046500000000002</v>
      </c>
      <c r="AZ419" s="70"/>
      <c r="BA419" s="68">
        <f t="shared" si="25"/>
        <v>15574.028749999998</v>
      </c>
      <c r="BB419" s="123">
        <f t="shared" si="24"/>
        <v>-8.7499999972351361E-3</v>
      </c>
    </row>
    <row r="420" spans="1:54" x14ac:dyDescent="0.3">
      <c r="A420" s="89">
        <v>2015</v>
      </c>
      <c r="B420" s="90" t="s">
        <v>19</v>
      </c>
      <c r="C420" s="101">
        <v>7099.28</v>
      </c>
      <c r="D420" s="91">
        <v>3141.59</v>
      </c>
      <c r="E420" s="92">
        <v>817.26036999999997</v>
      </c>
      <c r="F420" s="92" t="s">
        <v>94</v>
      </c>
      <c r="G420" s="92" t="s">
        <v>94</v>
      </c>
      <c r="H420" s="101">
        <v>11058.13</v>
      </c>
      <c r="I420" s="101">
        <v>1285.48</v>
      </c>
      <c r="J420" s="91">
        <v>12343.61</v>
      </c>
      <c r="K420" s="93">
        <v>2514.9</v>
      </c>
      <c r="L420" s="93">
        <v>1614.56</v>
      </c>
      <c r="M420" s="93">
        <v>714.48</v>
      </c>
      <c r="N420" s="94">
        <v>292.35173153946033</v>
      </c>
      <c r="O420" s="94">
        <v>2807.2538918786518</v>
      </c>
      <c r="P420" s="94">
        <v>58.913080415268247</v>
      </c>
      <c r="Q420" s="94">
        <v>6776.46</v>
      </c>
      <c r="R420" s="94">
        <v>1492.79</v>
      </c>
      <c r="S420" s="94">
        <v>339.38</v>
      </c>
      <c r="T420" s="94">
        <v>0</v>
      </c>
      <c r="U420" s="92" t="s">
        <v>94</v>
      </c>
      <c r="V420" s="96">
        <v>8608.6299999999992</v>
      </c>
      <c r="W420" s="94">
        <v>4791.1000000000004</v>
      </c>
      <c r="X420" s="94">
        <v>3072.48</v>
      </c>
      <c r="Y420" s="94">
        <v>4132.04</v>
      </c>
      <c r="Z420" s="94">
        <v>25161.662959667854</v>
      </c>
      <c r="AA420" s="94">
        <v>20952.240000000002</v>
      </c>
      <c r="AB420" s="94">
        <v>3382.76</v>
      </c>
      <c r="AC420" s="92" t="s">
        <v>94</v>
      </c>
      <c r="AD420" s="94">
        <v>23.480146409921549</v>
      </c>
      <c r="AE420" s="94">
        <v>3.6067836854076747</v>
      </c>
      <c r="AF420" s="95" t="s">
        <v>94</v>
      </c>
      <c r="AG420" s="95" t="s">
        <v>94</v>
      </c>
      <c r="AH420" s="95">
        <v>1095.17</v>
      </c>
      <c r="AI420" s="95" t="s">
        <v>94</v>
      </c>
      <c r="AJ420" s="95" t="s">
        <v>94</v>
      </c>
      <c r="AK420" s="95" t="s">
        <v>94</v>
      </c>
      <c r="AL420" s="95" t="s">
        <v>94</v>
      </c>
      <c r="AM420" s="95" t="s">
        <v>94</v>
      </c>
      <c r="AN420" s="97" t="s">
        <v>94</v>
      </c>
      <c r="AO420" s="94">
        <v>580124.56999999995</v>
      </c>
      <c r="AP420" s="94">
        <v>89233.850182240014</v>
      </c>
      <c r="AQ420" s="94">
        <v>89.585866695399474</v>
      </c>
      <c r="AR420" s="94">
        <v>10.414133304600517</v>
      </c>
      <c r="AS420" s="94">
        <v>41.086919584731746</v>
      </c>
      <c r="AT420" s="95" t="s">
        <v>94</v>
      </c>
      <c r="AU420" s="97" t="s">
        <v>94</v>
      </c>
      <c r="AV420" s="94">
        <f t="shared" si="22"/>
        <v>10.239523116104543</v>
      </c>
      <c r="AW420" s="97" t="s">
        <v>94</v>
      </c>
      <c r="AX420" s="98">
        <v>42.404000000000003</v>
      </c>
      <c r="AZ420" s="70"/>
      <c r="BA420" s="68">
        <f t="shared" si="25"/>
        <v>20952.24037</v>
      </c>
      <c r="BB420" s="123">
        <f t="shared" si="24"/>
        <v>-3.6999999792897142E-4</v>
      </c>
    </row>
    <row r="421" spans="1:54" x14ac:dyDescent="0.3">
      <c r="A421" s="89">
        <v>2015</v>
      </c>
      <c r="B421" s="90" t="s">
        <v>20</v>
      </c>
      <c r="C421" s="101">
        <v>1483.91</v>
      </c>
      <c r="D421" s="91">
        <v>1451.4</v>
      </c>
      <c r="E421" s="92">
        <v>4.3288700000000002</v>
      </c>
      <c r="F421" s="92" t="s">
        <v>94</v>
      </c>
      <c r="G421" s="92" t="s">
        <v>94</v>
      </c>
      <c r="H421" s="101">
        <v>2939.64</v>
      </c>
      <c r="I421" s="101">
        <v>482.22</v>
      </c>
      <c r="J421" s="91">
        <v>3421.86</v>
      </c>
      <c r="K421" s="93">
        <v>3051.38</v>
      </c>
      <c r="L421" s="93">
        <v>1540.31</v>
      </c>
      <c r="M421" s="93">
        <v>1506.57</v>
      </c>
      <c r="N421" s="94">
        <v>500.55202458840273</v>
      </c>
      <c r="O421" s="94">
        <v>3551.9279288256675</v>
      </c>
      <c r="P421" s="94">
        <v>49.001527959365163</v>
      </c>
      <c r="Q421" s="94">
        <v>3124.73</v>
      </c>
      <c r="R421" s="94">
        <v>292.06</v>
      </c>
      <c r="S421" s="94">
        <v>144.51</v>
      </c>
      <c r="T421" s="94">
        <v>0</v>
      </c>
      <c r="U421" s="92" t="s">
        <v>94</v>
      </c>
      <c r="V421" s="96">
        <v>3561.3</v>
      </c>
      <c r="W421" s="94">
        <v>3420.75</v>
      </c>
      <c r="X421" s="94">
        <v>2170.98</v>
      </c>
      <c r="Y421" s="94">
        <v>1984.38</v>
      </c>
      <c r="Z421" s="94">
        <v>488224.08783783787</v>
      </c>
      <c r="AA421" s="94">
        <v>6983.17</v>
      </c>
      <c r="AB421" s="94">
        <v>3483.8</v>
      </c>
      <c r="AC421" s="92" t="s">
        <v>94</v>
      </c>
      <c r="AD421" s="94">
        <v>18.983408200770985</v>
      </c>
      <c r="AE421" s="94">
        <v>1.7535555385921247</v>
      </c>
      <c r="AF421" s="95" t="s">
        <v>94</v>
      </c>
      <c r="AG421" s="95" t="s">
        <v>94</v>
      </c>
      <c r="AH421" s="95">
        <v>1267.52</v>
      </c>
      <c r="AI421" s="95" t="s">
        <v>94</v>
      </c>
      <c r="AJ421" s="95" t="s">
        <v>94</v>
      </c>
      <c r="AK421" s="95" t="s">
        <v>94</v>
      </c>
      <c r="AL421" s="95" t="s">
        <v>94</v>
      </c>
      <c r="AM421" s="95" t="s">
        <v>94</v>
      </c>
      <c r="AN421" s="97" t="s">
        <v>94</v>
      </c>
      <c r="AO421" s="94">
        <v>395929.34</v>
      </c>
      <c r="AP421" s="94">
        <v>36785.653377650007</v>
      </c>
      <c r="AQ421" s="94">
        <v>85.907664252774794</v>
      </c>
      <c r="AR421" s="94">
        <v>14.092335747225192</v>
      </c>
      <c r="AS421" s="94">
        <v>50.998328839194805</v>
      </c>
      <c r="AT421" s="95" t="s">
        <v>94</v>
      </c>
      <c r="AU421" s="97" t="s">
        <v>94</v>
      </c>
      <c r="AV421" s="94">
        <f t="shared" ref="AV421:AV464" si="26">((AA421/AA388)-1)*100</f>
        <v>7.3808727254004003</v>
      </c>
      <c r="AW421" s="97" t="s">
        <v>94</v>
      </c>
      <c r="AX421" s="98">
        <v>62.639300000000006</v>
      </c>
      <c r="AZ421" s="70"/>
      <c r="BA421" s="68">
        <f t="shared" si="25"/>
        <v>6983.1588700000011</v>
      </c>
      <c r="BB421" s="123">
        <f t="shared" si="24"/>
        <v>1.1129999998956919E-2</v>
      </c>
    </row>
    <row r="422" spans="1:54" x14ac:dyDescent="0.3">
      <c r="A422" s="89">
        <v>2015</v>
      </c>
      <c r="B422" s="90" t="s">
        <v>21</v>
      </c>
      <c r="C422" s="101">
        <v>1040.43</v>
      </c>
      <c r="D422" s="91">
        <v>1343.79</v>
      </c>
      <c r="E422" s="92">
        <v>0</v>
      </c>
      <c r="F422" s="92" t="s">
        <v>94</v>
      </c>
      <c r="G422" s="92" t="s">
        <v>94</v>
      </c>
      <c r="H422" s="101">
        <v>2384.23</v>
      </c>
      <c r="I422" s="101">
        <v>525.01</v>
      </c>
      <c r="J422" s="91">
        <v>2909.24</v>
      </c>
      <c r="K422" s="93">
        <v>3572.43</v>
      </c>
      <c r="L422" s="93">
        <v>1558.95</v>
      </c>
      <c r="M422" s="93">
        <v>2013.49</v>
      </c>
      <c r="N422" s="94">
        <v>786.65594339792267</v>
      </c>
      <c r="O422" s="94">
        <v>4359.0902702443536</v>
      </c>
      <c r="P422" s="94">
        <v>44.251842026807495</v>
      </c>
      <c r="Q422" s="94">
        <v>3134.8</v>
      </c>
      <c r="R422" s="94">
        <v>530.24</v>
      </c>
      <c r="S422" s="94">
        <v>0</v>
      </c>
      <c r="T422" s="94">
        <v>0</v>
      </c>
      <c r="U422" s="92" t="s">
        <v>94</v>
      </c>
      <c r="V422" s="96">
        <v>3665.04</v>
      </c>
      <c r="W422" s="94">
        <v>4038.94</v>
      </c>
      <c r="X422" s="94">
        <v>3257.01</v>
      </c>
      <c r="Y422" s="94">
        <v>3223.47</v>
      </c>
      <c r="Z422" s="94">
        <v>0</v>
      </c>
      <c r="AA422" s="94">
        <v>6574.28</v>
      </c>
      <c r="AB422" s="94">
        <v>4174.62</v>
      </c>
      <c r="AC422" s="92" t="s">
        <v>94</v>
      </c>
      <c r="AD422" s="94">
        <v>24.999665005920413</v>
      </c>
      <c r="AE422" s="94">
        <v>2.4826517933130638</v>
      </c>
      <c r="AF422" s="95" t="s">
        <v>94</v>
      </c>
      <c r="AG422" s="95" t="s">
        <v>94</v>
      </c>
      <c r="AH422" s="95">
        <v>472.65</v>
      </c>
      <c r="AI422" s="95" t="s">
        <v>94</v>
      </c>
      <c r="AJ422" s="95" t="s">
        <v>94</v>
      </c>
      <c r="AK422" s="95" t="s">
        <v>94</v>
      </c>
      <c r="AL422" s="95" t="s">
        <v>94</v>
      </c>
      <c r="AM422" s="95" t="s">
        <v>94</v>
      </c>
      <c r="AN422" s="97" t="s">
        <v>94</v>
      </c>
      <c r="AO422" s="94">
        <v>266852.39</v>
      </c>
      <c r="AP422" s="94">
        <v>26297.489380130017</v>
      </c>
      <c r="AQ422" s="94">
        <v>81.953706122561215</v>
      </c>
      <c r="AR422" s="94">
        <v>18.046293877438782</v>
      </c>
      <c r="AS422" s="94">
        <v>55.748157973192505</v>
      </c>
      <c r="AT422" s="95" t="s">
        <v>94</v>
      </c>
      <c r="AU422" s="97" t="s">
        <v>94</v>
      </c>
      <c r="AV422" s="94">
        <f t="shared" si="26"/>
        <v>4.8478596678792174</v>
      </c>
      <c r="AW422" s="97" t="s">
        <v>94</v>
      </c>
      <c r="AX422" s="98">
        <v>0</v>
      </c>
      <c r="AZ422" s="70"/>
      <c r="BA422" s="68">
        <f t="shared" si="25"/>
        <v>6574.27</v>
      </c>
      <c r="BB422" s="123">
        <f t="shared" si="24"/>
        <v>9.999999999308784E-3</v>
      </c>
    </row>
    <row r="423" spans="1:54" x14ac:dyDescent="0.3">
      <c r="A423" s="89">
        <v>2015</v>
      </c>
      <c r="B423" s="90" t="s">
        <v>22</v>
      </c>
      <c r="C423" s="101">
        <v>2506.38</v>
      </c>
      <c r="D423" s="91">
        <v>1582.45</v>
      </c>
      <c r="E423" s="92">
        <v>596.91512</v>
      </c>
      <c r="F423" s="92" t="s">
        <v>94</v>
      </c>
      <c r="G423" s="92" t="s">
        <v>94</v>
      </c>
      <c r="H423" s="101">
        <v>4685.75</v>
      </c>
      <c r="I423" s="101">
        <v>70.040000000000006</v>
      </c>
      <c r="J423" s="91">
        <v>4755.79</v>
      </c>
      <c r="K423" s="93">
        <v>3083.96</v>
      </c>
      <c r="L423" s="93">
        <v>1649.59</v>
      </c>
      <c r="M423" s="93">
        <v>1041.5</v>
      </c>
      <c r="N423" s="94">
        <v>46.097264965815363</v>
      </c>
      <c r="O423" s="94">
        <v>3130.0537911117312</v>
      </c>
      <c r="P423" s="94">
        <v>48.706646251849882</v>
      </c>
      <c r="Q423" s="94">
        <v>3889.01</v>
      </c>
      <c r="R423" s="94">
        <v>959.88</v>
      </c>
      <c r="S423" s="94">
        <v>159.47</v>
      </c>
      <c r="T423" s="94">
        <v>0</v>
      </c>
      <c r="U423" s="92" t="s">
        <v>94</v>
      </c>
      <c r="V423" s="96">
        <v>5008.3600000000006</v>
      </c>
      <c r="W423" s="94">
        <v>4058.37</v>
      </c>
      <c r="X423" s="94">
        <v>2948.39</v>
      </c>
      <c r="Y423" s="94">
        <v>3284.6</v>
      </c>
      <c r="Z423" s="94">
        <v>42515.270594508132</v>
      </c>
      <c r="AA423" s="94">
        <v>9764.15</v>
      </c>
      <c r="AB423" s="94">
        <v>3546.12</v>
      </c>
      <c r="AC423" s="92" t="s">
        <v>94</v>
      </c>
      <c r="AD423" s="94">
        <v>17.574664829897639</v>
      </c>
      <c r="AE423" s="94">
        <v>2.6752417093343901</v>
      </c>
      <c r="AF423" s="95" t="s">
        <v>94</v>
      </c>
      <c r="AG423" s="95" t="s">
        <v>94</v>
      </c>
      <c r="AH423" s="95">
        <v>814.27</v>
      </c>
      <c r="AI423" s="95" t="s">
        <v>94</v>
      </c>
      <c r="AJ423" s="95" t="s">
        <v>94</v>
      </c>
      <c r="AK423" s="95" t="s">
        <v>94</v>
      </c>
      <c r="AL423" s="95" t="s">
        <v>94</v>
      </c>
      <c r="AM423" s="95" t="s">
        <v>94</v>
      </c>
      <c r="AN423" s="97" t="s">
        <v>94</v>
      </c>
      <c r="AO423" s="94">
        <v>364046.02</v>
      </c>
      <c r="AP423" s="94">
        <v>55558.11894284001</v>
      </c>
      <c r="AQ423" s="94">
        <v>98.527268865950774</v>
      </c>
      <c r="AR423" s="94">
        <v>1.4727311340492326</v>
      </c>
      <c r="AS423" s="94">
        <v>51.293353748150125</v>
      </c>
      <c r="AT423" s="95" t="s">
        <v>94</v>
      </c>
      <c r="AU423" s="97" t="s">
        <v>94</v>
      </c>
      <c r="AV423" s="94">
        <f t="shared" si="26"/>
        <v>0.85908765279085753</v>
      </c>
      <c r="AW423" s="97" t="s">
        <v>94</v>
      </c>
      <c r="AX423" s="98">
        <v>21.942799999999998</v>
      </c>
      <c r="AZ423" s="70"/>
      <c r="BA423" s="68">
        <f t="shared" si="25"/>
        <v>9764.1451199999992</v>
      </c>
      <c r="BB423" s="123">
        <f t="shared" si="24"/>
        <v>4.8800000004121102E-3</v>
      </c>
    </row>
    <row r="424" spans="1:54" x14ac:dyDescent="0.3">
      <c r="A424" s="89">
        <v>2015</v>
      </c>
      <c r="B424" s="90" t="s">
        <v>23</v>
      </c>
      <c r="C424" s="101">
        <v>1661.98</v>
      </c>
      <c r="D424" s="91">
        <v>2228.6</v>
      </c>
      <c r="E424" s="92">
        <v>244.3441</v>
      </c>
      <c r="F424" s="92" t="s">
        <v>94</v>
      </c>
      <c r="G424" s="92" t="s">
        <v>94</v>
      </c>
      <c r="H424" s="101">
        <v>4134.93</v>
      </c>
      <c r="I424" s="101">
        <v>801.3</v>
      </c>
      <c r="J424" s="91">
        <v>4936.22</v>
      </c>
      <c r="K424" s="93">
        <v>3087.8</v>
      </c>
      <c r="L424" s="93">
        <v>1241.0999999999999</v>
      </c>
      <c r="M424" s="93">
        <v>1664.23</v>
      </c>
      <c r="N424" s="94">
        <v>598.37636535662625</v>
      </c>
      <c r="O424" s="94">
        <v>3686.1727449166206</v>
      </c>
      <c r="P424" s="94">
        <v>38.923500908779083</v>
      </c>
      <c r="Q424" s="94">
        <v>6029.48</v>
      </c>
      <c r="R424" s="94">
        <v>1593.42</v>
      </c>
      <c r="S424" s="94">
        <v>122.73</v>
      </c>
      <c r="T424" s="94">
        <v>0</v>
      </c>
      <c r="U424" s="92" t="s">
        <v>94</v>
      </c>
      <c r="V424" s="96">
        <v>7745.6299999999992</v>
      </c>
      <c r="W424" s="94">
        <v>4707.3</v>
      </c>
      <c r="X424" s="94">
        <v>3226.96</v>
      </c>
      <c r="Y424" s="94">
        <v>3933.17</v>
      </c>
      <c r="Z424" s="94">
        <v>31852.174928627042</v>
      </c>
      <c r="AA424" s="94">
        <v>12681.85</v>
      </c>
      <c r="AB424" s="94">
        <v>4249.1400000000003</v>
      </c>
      <c r="AC424" s="92" t="s">
        <v>94</v>
      </c>
      <c r="AD424" s="94">
        <v>19.525858127596361</v>
      </c>
      <c r="AE424" s="94">
        <v>3.2934632582300041</v>
      </c>
      <c r="AF424" s="95" t="s">
        <v>94</v>
      </c>
      <c r="AG424" s="95" t="s">
        <v>94</v>
      </c>
      <c r="AH424" s="95">
        <v>505.68</v>
      </c>
      <c r="AI424" s="95" t="s">
        <v>94</v>
      </c>
      <c r="AJ424" s="95" t="s">
        <v>94</v>
      </c>
      <c r="AK424" s="95" t="s">
        <v>94</v>
      </c>
      <c r="AL424" s="95" t="s">
        <v>94</v>
      </c>
      <c r="AM424" s="95" t="s">
        <v>94</v>
      </c>
      <c r="AN424" s="97" t="s">
        <v>94</v>
      </c>
      <c r="AO424" s="94">
        <v>384772.09</v>
      </c>
      <c r="AP424" s="94">
        <v>64949.024914180001</v>
      </c>
      <c r="AQ424" s="94">
        <v>83.767133555635681</v>
      </c>
      <c r="AR424" s="94">
        <v>16.2330690285279</v>
      </c>
      <c r="AS424" s="94">
        <v>61.076499091220917</v>
      </c>
      <c r="AT424" s="95" t="s">
        <v>94</v>
      </c>
      <c r="AU424" s="97" t="s">
        <v>94</v>
      </c>
      <c r="AV424" s="94">
        <f t="shared" si="26"/>
        <v>5.6598793499374356</v>
      </c>
      <c r="AW424" s="97" t="s">
        <v>94</v>
      </c>
      <c r="AX424" s="98">
        <v>99.794300000000007</v>
      </c>
      <c r="AZ424" s="70"/>
      <c r="BA424" s="68">
        <f t="shared" si="25"/>
        <v>12681.8541</v>
      </c>
      <c r="BB424" s="123">
        <f t="shared" si="24"/>
        <v>-4.1000000001076842E-3</v>
      </c>
    </row>
    <row r="425" spans="1:54" x14ac:dyDescent="0.3">
      <c r="A425" s="89">
        <v>2015</v>
      </c>
      <c r="B425" s="90" t="s">
        <v>24</v>
      </c>
      <c r="C425" s="101">
        <v>1409.59</v>
      </c>
      <c r="D425" s="91">
        <v>2015.75</v>
      </c>
      <c r="E425" s="92">
        <v>2.6221000000000001</v>
      </c>
      <c r="F425" s="92" t="s">
        <v>94</v>
      </c>
      <c r="G425" s="92" t="s">
        <v>94</v>
      </c>
      <c r="H425" s="101">
        <v>3427.96</v>
      </c>
      <c r="I425" s="101">
        <v>989.82</v>
      </c>
      <c r="J425" s="91">
        <v>4417.78</v>
      </c>
      <c r="K425" s="93">
        <v>2941.23</v>
      </c>
      <c r="L425" s="93">
        <v>1209.45</v>
      </c>
      <c r="M425" s="93">
        <v>1729.53</v>
      </c>
      <c r="N425" s="94">
        <v>849.2756246959425</v>
      </c>
      <c r="O425" s="94">
        <v>3790.5039266847248</v>
      </c>
      <c r="P425" s="94">
        <v>23.361666978664626</v>
      </c>
      <c r="Q425" s="94">
        <v>7583.14</v>
      </c>
      <c r="R425" s="94">
        <v>1068.67</v>
      </c>
      <c r="S425" s="94">
        <v>108.28</v>
      </c>
      <c r="T425" s="94">
        <v>5732.51</v>
      </c>
      <c r="U425" s="92" t="s">
        <v>94</v>
      </c>
      <c r="V425" s="96">
        <v>14492.600000000002</v>
      </c>
      <c r="W425" s="94">
        <v>8200.26</v>
      </c>
      <c r="X425" s="94">
        <v>4482.93</v>
      </c>
      <c r="Y425" s="94">
        <v>4271.42</v>
      </c>
      <c r="Z425" s="94">
        <v>27586.983439490446</v>
      </c>
      <c r="AA425" s="94">
        <v>18910.38</v>
      </c>
      <c r="AB425" s="94">
        <v>6447.85</v>
      </c>
      <c r="AC425" s="92" t="s">
        <v>94</v>
      </c>
      <c r="AD425" s="94">
        <v>28.176527768462535</v>
      </c>
      <c r="AE425" s="94">
        <v>3.2591430270615134</v>
      </c>
      <c r="AF425" s="95" t="s">
        <v>94</v>
      </c>
      <c r="AG425" s="95" t="s">
        <v>94</v>
      </c>
      <c r="AH425" s="95">
        <v>1041.57</v>
      </c>
      <c r="AI425" s="95" t="s">
        <v>94</v>
      </c>
      <c r="AJ425" s="95" t="s">
        <v>94</v>
      </c>
      <c r="AK425" s="95" t="s">
        <v>94</v>
      </c>
      <c r="AL425" s="95" t="s">
        <v>94</v>
      </c>
      <c r="AM425" s="95" t="s">
        <v>94</v>
      </c>
      <c r="AN425" s="97" t="s">
        <v>94</v>
      </c>
      <c r="AO425" s="94">
        <v>577553.44999999995</v>
      </c>
      <c r="AP425" s="94">
        <v>67113.944150230018</v>
      </c>
      <c r="AQ425" s="94">
        <v>77.594628976544783</v>
      </c>
      <c r="AR425" s="94">
        <v>22.405371023455224</v>
      </c>
      <c r="AS425" s="94">
        <v>76.638333021335384</v>
      </c>
      <c r="AT425" s="95" t="s">
        <v>94</v>
      </c>
      <c r="AU425" s="97" t="s">
        <v>94</v>
      </c>
      <c r="AV425" s="94">
        <f t="shared" si="26"/>
        <v>22.391878803542852</v>
      </c>
      <c r="AW425" s="97" t="s">
        <v>94</v>
      </c>
      <c r="AX425" s="98">
        <v>190.94499999999999</v>
      </c>
      <c r="AZ425" s="70"/>
      <c r="BA425" s="68">
        <f t="shared" si="25"/>
        <v>18910.382100000003</v>
      </c>
      <c r="BB425" s="123">
        <f t="shared" si="24"/>
        <v>-2.1000000015192199E-3</v>
      </c>
    </row>
    <row r="426" spans="1:54" x14ac:dyDescent="0.3">
      <c r="A426" s="89">
        <v>2015</v>
      </c>
      <c r="B426" s="90" t="s">
        <v>25</v>
      </c>
      <c r="C426" s="101">
        <v>2648.51</v>
      </c>
      <c r="D426" s="91">
        <v>2319.79</v>
      </c>
      <c r="E426" s="92">
        <v>0</v>
      </c>
      <c r="F426" s="92" t="s">
        <v>94</v>
      </c>
      <c r="G426" s="92" t="s">
        <v>94</v>
      </c>
      <c r="H426" s="101">
        <v>4968.3</v>
      </c>
      <c r="I426" s="101">
        <v>2751.51</v>
      </c>
      <c r="J426" s="91">
        <v>7719.81</v>
      </c>
      <c r="K426" s="93">
        <v>3259.51</v>
      </c>
      <c r="L426" s="93">
        <v>1737.58</v>
      </c>
      <c r="M426" s="93">
        <v>1521.93</v>
      </c>
      <c r="N426" s="94">
        <v>1805.1561360093633</v>
      </c>
      <c r="O426" s="94">
        <v>5064.6659729912717</v>
      </c>
      <c r="P426" s="94">
        <v>64.436620600026544</v>
      </c>
      <c r="Q426" s="94">
        <v>2248.08</v>
      </c>
      <c r="R426" s="94">
        <v>555.49</v>
      </c>
      <c r="S426" s="94">
        <v>1457.09</v>
      </c>
      <c r="T426" s="94">
        <v>0</v>
      </c>
      <c r="U426" s="92" t="s">
        <v>94</v>
      </c>
      <c r="V426" s="96">
        <v>4260.66</v>
      </c>
      <c r="W426" s="94">
        <v>4956.26</v>
      </c>
      <c r="X426" s="94">
        <v>2762.51</v>
      </c>
      <c r="Y426" s="94">
        <v>3068.38</v>
      </c>
      <c r="Z426" s="94">
        <v>14337.209583784317</v>
      </c>
      <c r="AA426" s="94">
        <v>11980.47</v>
      </c>
      <c r="AB426" s="94">
        <v>5025.57</v>
      </c>
      <c r="AC426" s="92" t="s">
        <v>94</v>
      </c>
      <c r="AD426" s="94">
        <v>10.120914347081852</v>
      </c>
      <c r="AE426" s="94">
        <v>2.5961381082882697</v>
      </c>
      <c r="AF426" s="95" t="s">
        <v>94</v>
      </c>
      <c r="AG426" s="95" t="s">
        <v>94</v>
      </c>
      <c r="AH426" s="95">
        <v>267.69</v>
      </c>
      <c r="AI426" s="95" t="s">
        <v>94</v>
      </c>
      <c r="AJ426" s="95" t="s">
        <v>94</v>
      </c>
      <c r="AK426" s="95" t="s">
        <v>94</v>
      </c>
      <c r="AL426" s="95" t="s">
        <v>94</v>
      </c>
      <c r="AM426" s="95" t="s">
        <v>94</v>
      </c>
      <c r="AN426" s="97" t="s">
        <v>94</v>
      </c>
      <c r="AO426" s="94">
        <v>462797.84</v>
      </c>
      <c r="AP426" s="94">
        <v>118373.34779396004</v>
      </c>
      <c r="AQ426" s="94">
        <v>64.357801552110743</v>
      </c>
      <c r="AR426" s="94">
        <v>35.642198447889264</v>
      </c>
      <c r="AS426" s="94">
        <v>35.563379399973456</v>
      </c>
      <c r="AT426" s="95" t="s">
        <v>94</v>
      </c>
      <c r="AU426" s="97" t="s">
        <v>94</v>
      </c>
      <c r="AV426" s="94">
        <f t="shared" si="26"/>
        <v>7.0210692385361151</v>
      </c>
      <c r="AW426" s="97" t="s">
        <v>94</v>
      </c>
      <c r="AX426" s="98">
        <v>8.5954999999999995</v>
      </c>
      <c r="AZ426" s="70"/>
      <c r="BA426" s="68">
        <f t="shared" si="25"/>
        <v>11980.47</v>
      </c>
      <c r="BB426" s="123">
        <f t="shared" si="24"/>
        <v>0</v>
      </c>
    </row>
    <row r="427" spans="1:54" x14ac:dyDescent="0.3">
      <c r="A427" s="89">
        <v>2015</v>
      </c>
      <c r="B427" s="90" t="s">
        <v>26</v>
      </c>
      <c r="C427" s="101">
        <v>2610.29</v>
      </c>
      <c r="D427" s="91">
        <v>2652.27</v>
      </c>
      <c r="E427" s="92">
        <v>300.47798999999998</v>
      </c>
      <c r="F427" s="92" t="s">
        <v>94</v>
      </c>
      <c r="G427" s="92" t="s">
        <v>94</v>
      </c>
      <c r="H427" s="101">
        <v>5563.04</v>
      </c>
      <c r="I427" s="101">
        <v>2142.79</v>
      </c>
      <c r="J427" s="91">
        <v>7705.83</v>
      </c>
      <c r="K427" s="93">
        <v>3562.91</v>
      </c>
      <c r="L427" s="93">
        <v>1671.79</v>
      </c>
      <c r="M427" s="93">
        <v>1698.68</v>
      </c>
      <c r="N427" s="94">
        <v>1372.3765109298033</v>
      </c>
      <c r="O427" s="94">
        <v>4935.2905743854935</v>
      </c>
      <c r="P427" s="94">
        <v>43.289477380103023</v>
      </c>
      <c r="Q427" s="94">
        <v>7214.65</v>
      </c>
      <c r="R427" s="94">
        <v>1563.44</v>
      </c>
      <c r="S427" s="94">
        <v>1316.78</v>
      </c>
      <c r="T427" s="94">
        <v>0</v>
      </c>
      <c r="U427" s="92" t="s">
        <v>94</v>
      </c>
      <c r="V427" s="96">
        <v>10094.870000000001</v>
      </c>
      <c r="W427" s="94">
        <v>5093.29</v>
      </c>
      <c r="X427" s="94">
        <v>3508.33</v>
      </c>
      <c r="Y427" s="94">
        <v>3749.22</v>
      </c>
      <c r="Z427" s="94">
        <v>16396.823440048818</v>
      </c>
      <c r="AA427" s="94">
        <v>17800.7</v>
      </c>
      <c r="AB427" s="94">
        <v>5023.67</v>
      </c>
      <c r="AC427" s="92" t="s">
        <v>94</v>
      </c>
      <c r="AD427" s="94">
        <v>15.981259117391264</v>
      </c>
      <c r="AE427" s="94">
        <v>3.2988867182553094</v>
      </c>
      <c r="AF427" s="95" t="s">
        <v>94</v>
      </c>
      <c r="AG427" s="95" t="s">
        <v>94</v>
      </c>
      <c r="AH427" s="95">
        <v>1218.51</v>
      </c>
      <c r="AI427" s="95" t="s">
        <v>94</v>
      </c>
      <c r="AJ427" s="95" t="s">
        <v>94</v>
      </c>
      <c r="AK427" s="95" t="s">
        <v>94</v>
      </c>
      <c r="AL427" s="95" t="s">
        <v>94</v>
      </c>
      <c r="AM427" s="95" t="s">
        <v>94</v>
      </c>
      <c r="AN427" s="97" t="s">
        <v>94</v>
      </c>
      <c r="AO427" s="94">
        <v>537307.54</v>
      </c>
      <c r="AP427" s="94">
        <v>111384.82343127002</v>
      </c>
      <c r="AQ427" s="94">
        <v>72.192612606299392</v>
      </c>
      <c r="AR427" s="94">
        <v>27.807387393700612</v>
      </c>
      <c r="AS427" s="94">
        <v>56.710522619896977</v>
      </c>
      <c r="AT427" s="95" t="s">
        <v>94</v>
      </c>
      <c r="AU427" s="97" t="s">
        <v>94</v>
      </c>
      <c r="AV427" s="94">
        <f t="shared" si="26"/>
        <v>10.949935242721232</v>
      </c>
      <c r="AW427" s="97" t="s">
        <v>94</v>
      </c>
      <c r="AX427" s="98">
        <v>112.22139999999999</v>
      </c>
      <c r="AZ427" s="70"/>
      <c r="BA427" s="68">
        <f t="shared" si="25"/>
        <v>17800.697990000001</v>
      </c>
      <c r="BB427" s="123">
        <f t="shared" si="24"/>
        <v>2.0100000001548324E-3</v>
      </c>
    </row>
    <row r="428" spans="1:54" x14ac:dyDescent="0.3">
      <c r="A428" s="89">
        <v>2015</v>
      </c>
      <c r="B428" s="90" t="s">
        <v>27</v>
      </c>
      <c r="C428" s="101">
        <v>1590.12</v>
      </c>
      <c r="D428" s="91">
        <v>1372.19</v>
      </c>
      <c r="E428" s="92">
        <v>3.5281499999999997</v>
      </c>
      <c r="F428" s="92" t="s">
        <v>94</v>
      </c>
      <c r="G428" s="92" t="s">
        <v>94</v>
      </c>
      <c r="H428" s="101">
        <v>2965.83</v>
      </c>
      <c r="I428" s="101">
        <v>311.83</v>
      </c>
      <c r="J428" s="91">
        <v>3277.66</v>
      </c>
      <c r="K428" s="93">
        <v>3340.16</v>
      </c>
      <c r="L428" s="93">
        <v>1790.81</v>
      </c>
      <c r="M428" s="93">
        <v>1545.37</v>
      </c>
      <c r="N428" s="94">
        <v>351.18138551150315</v>
      </c>
      <c r="O428" s="94">
        <v>3691.3377150502515</v>
      </c>
      <c r="P428" s="94">
        <v>63.862130777024397</v>
      </c>
      <c r="Q428" s="94">
        <v>1409.23</v>
      </c>
      <c r="R428" s="94">
        <v>445.51</v>
      </c>
      <c r="S428" s="94">
        <v>0</v>
      </c>
      <c r="T428" s="94">
        <v>0</v>
      </c>
      <c r="U428" s="92" t="s">
        <v>94</v>
      </c>
      <c r="V428" s="96">
        <v>1854.74</v>
      </c>
      <c r="W428" s="94">
        <v>4751.17</v>
      </c>
      <c r="X428" s="94">
        <v>3389.64</v>
      </c>
      <c r="Y428" s="94">
        <v>3310.64</v>
      </c>
      <c r="Z428" s="94">
        <v>0</v>
      </c>
      <c r="AA428" s="94">
        <v>5132.3999999999996</v>
      </c>
      <c r="AB428" s="94">
        <v>4015</v>
      </c>
      <c r="AC428" s="92" t="s">
        <v>94</v>
      </c>
      <c r="AD428" s="94">
        <v>25.267716038717079</v>
      </c>
      <c r="AE428" s="94">
        <v>4.91457672034986</v>
      </c>
      <c r="AF428" s="95" t="s">
        <v>94</v>
      </c>
      <c r="AG428" s="95" t="s">
        <v>94</v>
      </c>
      <c r="AH428" s="95">
        <v>33.619999999999997</v>
      </c>
      <c r="AI428" s="95" t="s">
        <v>94</v>
      </c>
      <c r="AJ428" s="95" t="s">
        <v>94</v>
      </c>
      <c r="AK428" s="95" t="s">
        <v>94</v>
      </c>
      <c r="AL428" s="95" t="s">
        <v>94</v>
      </c>
      <c r="AM428" s="95" t="s">
        <v>94</v>
      </c>
      <c r="AN428" s="97" t="s">
        <v>94</v>
      </c>
      <c r="AO428" s="94">
        <v>104777.63</v>
      </c>
      <c r="AP428" s="94">
        <v>20312.088129119991</v>
      </c>
      <c r="AQ428" s="94">
        <v>90.486200521103484</v>
      </c>
      <c r="AR428" s="94">
        <v>9.5137994788965301</v>
      </c>
      <c r="AS428" s="94">
        <v>36.13786922297561</v>
      </c>
      <c r="AT428" s="95" t="s">
        <v>94</v>
      </c>
      <c r="AU428" s="97" t="s">
        <v>94</v>
      </c>
      <c r="AV428" s="94">
        <f t="shared" si="26"/>
        <v>7.7581433098063535</v>
      </c>
      <c r="AW428" s="97" t="s">
        <v>94</v>
      </c>
      <c r="AX428" s="98">
        <v>11.849</v>
      </c>
      <c r="AZ428" s="70"/>
      <c r="BA428" s="68">
        <f t="shared" si="25"/>
        <v>5132.4081500000002</v>
      </c>
      <c r="BB428" s="123">
        <f t="shared" si="24"/>
        <v>-8.1500000005689799E-3</v>
      </c>
    </row>
    <row r="429" spans="1:54" x14ac:dyDescent="0.3">
      <c r="A429" s="89">
        <v>2015</v>
      </c>
      <c r="B429" s="90" t="s">
        <v>28</v>
      </c>
      <c r="C429" s="101">
        <v>7875.9</v>
      </c>
      <c r="D429" s="91">
        <v>5308.56</v>
      </c>
      <c r="E429" s="92">
        <v>1227.7011600000001</v>
      </c>
      <c r="F429" s="92" t="s">
        <v>94</v>
      </c>
      <c r="G429" s="92" t="s">
        <v>94</v>
      </c>
      <c r="H429" s="101">
        <v>14412.16</v>
      </c>
      <c r="I429" s="101">
        <v>1937.48</v>
      </c>
      <c r="J429" s="91">
        <v>16349.64</v>
      </c>
      <c r="K429" s="93">
        <v>2767.57</v>
      </c>
      <c r="L429" s="93">
        <v>1512.41</v>
      </c>
      <c r="M429" s="93">
        <v>1019.4</v>
      </c>
      <c r="N429" s="94">
        <v>394.53007534318255</v>
      </c>
      <c r="O429" s="94">
        <v>3139.6301645413687</v>
      </c>
      <c r="P429" s="94">
        <v>51.578592046942283</v>
      </c>
      <c r="Q429" s="94">
        <v>10329.200000000001</v>
      </c>
      <c r="R429" s="94">
        <v>2242.41</v>
      </c>
      <c r="S429" s="94">
        <v>2777.25</v>
      </c>
      <c r="T429" s="94">
        <v>0</v>
      </c>
      <c r="U429" s="92" t="s">
        <v>94</v>
      </c>
      <c r="V429" s="96">
        <v>15348.86</v>
      </c>
      <c r="W429" s="94">
        <v>5405.82</v>
      </c>
      <c r="X429" s="94">
        <v>3570.15</v>
      </c>
      <c r="Y429" s="94">
        <v>4109.91</v>
      </c>
      <c r="Z429" s="94">
        <v>14134.471214527099</v>
      </c>
      <c r="AA429" s="94">
        <v>31698.5</v>
      </c>
      <c r="AB429" s="94">
        <v>3939.25</v>
      </c>
      <c r="AC429" s="92" t="s">
        <v>94</v>
      </c>
      <c r="AD429" s="94">
        <v>14.525166257606953</v>
      </c>
      <c r="AE429" s="94">
        <v>3.7569620452881232</v>
      </c>
      <c r="AF429" s="95" t="s">
        <v>94</v>
      </c>
      <c r="AG429" s="95" t="s">
        <v>94</v>
      </c>
      <c r="AH429" s="95">
        <v>585.46</v>
      </c>
      <c r="AI429" s="95" t="s">
        <v>94</v>
      </c>
      <c r="AJ429" s="95" t="s">
        <v>94</v>
      </c>
      <c r="AK429" s="95" t="s">
        <v>94</v>
      </c>
      <c r="AL429" s="95" t="s">
        <v>94</v>
      </c>
      <c r="AM429" s="95" t="s">
        <v>94</v>
      </c>
      <c r="AN429" s="97" t="s">
        <v>94</v>
      </c>
      <c r="AO429" s="94">
        <v>854562.18</v>
      </c>
      <c r="AP429" s="94">
        <v>218231.59658085997</v>
      </c>
      <c r="AQ429" s="94">
        <v>88.149708495110602</v>
      </c>
      <c r="AR429" s="94">
        <v>11.850291504889404</v>
      </c>
      <c r="AS429" s="94">
        <v>48.421407953057717</v>
      </c>
      <c r="AT429" s="95" t="s">
        <v>94</v>
      </c>
      <c r="AU429" s="97" t="s">
        <v>94</v>
      </c>
      <c r="AV429" s="94">
        <f t="shared" si="26"/>
        <v>10.089340914993738</v>
      </c>
      <c r="AW429" s="97" t="s">
        <v>94</v>
      </c>
      <c r="AX429" s="98">
        <v>144.19839999999999</v>
      </c>
      <c r="AZ429" s="70"/>
      <c r="BA429" s="68">
        <f t="shared" si="25"/>
        <v>31698.50116</v>
      </c>
      <c r="BB429" s="123">
        <f t="shared" si="24"/>
        <v>-1.1599999997997656E-3</v>
      </c>
    </row>
    <row r="430" spans="1:54" x14ac:dyDescent="0.3">
      <c r="A430" s="89">
        <v>2015</v>
      </c>
      <c r="B430" s="90" t="s">
        <v>29</v>
      </c>
      <c r="C430" s="101">
        <v>1897.86</v>
      </c>
      <c r="D430" s="91">
        <v>1666.54</v>
      </c>
      <c r="E430" s="92">
        <v>441.32528000000002</v>
      </c>
      <c r="F430" s="92" t="s">
        <v>94</v>
      </c>
      <c r="G430" s="92" t="s">
        <v>94</v>
      </c>
      <c r="H430" s="101">
        <v>4005.72</v>
      </c>
      <c r="I430" s="101">
        <v>1580.05</v>
      </c>
      <c r="J430" s="91">
        <v>5585.77</v>
      </c>
      <c r="K430" s="93">
        <v>3806.51</v>
      </c>
      <c r="L430" s="93">
        <v>1803.47</v>
      </c>
      <c r="M430" s="93">
        <v>1583.66</v>
      </c>
      <c r="N430" s="94">
        <v>1501.4668902963408</v>
      </c>
      <c r="O430" s="94">
        <v>5307.976642419002</v>
      </c>
      <c r="P430" s="94">
        <v>45.897033907357475</v>
      </c>
      <c r="Q430" s="94">
        <v>4868.95</v>
      </c>
      <c r="R430" s="94">
        <v>1098.29</v>
      </c>
      <c r="S430" s="94">
        <v>260.2</v>
      </c>
      <c r="T430" s="94">
        <v>357.01</v>
      </c>
      <c r="U430" s="92" t="s">
        <v>94</v>
      </c>
      <c r="V430" s="96">
        <v>6584.45</v>
      </c>
      <c r="W430" s="94">
        <v>6174.31</v>
      </c>
      <c r="X430" s="94">
        <v>4408.8500000000004</v>
      </c>
      <c r="Y430" s="94">
        <v>6235.87</v>
      </c>
      <c r="Z430" s="94">
        <v>37990.902321506786</v>
      </c>
      <c r="AA430" s="94">
        <v>12170.22</v>
      </c>
      <c r="AB430" s="94">
        <v>5744.03</v>
      </c>
      <c r="AC430" s="92" t="s">
        <v>94</v>
      </c>
      <c r="AD430" s="94">
        <v>23.957657016110243</v>
      </c>
      <c r="AE430" s="94">
        <v>4.8498625463415008</v>
      </c>
      <c r="AF430" s="95" t="s">
        <v>94</v>
      </c>
      <c r="AG430" s="95" t="s">
        <v>94</v>
      </c>
      <c r="AH430" s="95">
        <v>660.13</v>
      </c>
      <c r="AI430" s="95" t="s">
        <v>94</v>
      </c>
      <c r="AJ430" s="95" t="s">
        <v>94</v>
      </c>
      <c r="AK430" s="95" t="s">
        <v>94</v>
      </c>
      <c r="AL430" s="95" t="s">
        <v>94</v>
      </c>
      <c r="AM430" s="95" t="s">
        <v>94</v>
      </c>
      <c r="AN430" s="97" t="s">
        <v>94</v>
      </c>
      <c r="AO430" s="94">
        <v>250347.02</v>
      </c>
      <c r="AP430" s="94">
        <v>50798.885098890001</v>
      </c>
      <c r="AQ430" s="94">
        <v>71.712941993673198</v>
      </c>
      <c r="AR430" s="94">
        <v>28.287058006326788</v>
      </c>
      <c r="AS430" s="94">
        <v>54.102966092642532</v>
      </c>
      <c r="AT430" s="95" t="s">
        <v>94</v>
      </c>
      <c r="AU430" s="97" t="s">
        <v>94</v>
      </c>
      <c r="AV430" s="94">
        <f t="shared" si="26"/>
        <v>14.473994117160792</v>
      </c>
      <c r="AW430" s="97" t="s">
        <v>94</v>
      </c>
      <c r="AX430" s="98">
        <v>40.2911</v>
      </c>
      <c r="AZ430" s="70"/>
      <c r="BA430" s="68">
        <f t="shared" si="25"/>
        <v>12170.225280000001</v>
      </c>
      <c r="BB430" s="123">
        <f t="shared" si="24"/>
        <v>-5.2800000012211967E-3</v>
      </c>
    </row>
    <row r="431" spans="1:54" ht="15" thickBot="1" x14ac:dyDescent="0.35">
      <c r="A431" s="103">
        <v>2015</v>
      </c>
      <c r="B431" s="104" t="s">
        <v>30</v>
      </c>
      <c r="C431" s="105">
        <v>1182.49</v>
      </c>
      <c r="D431" s="106">
        <v>1862.1</v>
      </c>
      <c r="E431" s="107">
        <v>489.38330999999999</v>
      </c>
      <c r="F431" s="107" t="s">
        <v>94</v>
      </c>
      <c r="G431" s="107" t="s">
        <v>94</v>
      </c>
      <c r="H431" s="105">
        <v>3533.98</v>
      </c>
      <c r="I431" s="105">
        <v>377.56</v>
      </c>
      <c r="J431" s="106">
        <v>3911.54</v>
      </c>
      <c r="K431" s="108">
        <v>3607.44</v>
      </c>
      <c r="L431" s="108">
        <v>1207.07</v>
      </c>
      <c r="M431" s="108">
        <v>1900.81</v>
      </c>
      <c r="N431" s="109">
        <v>385.41240359929975</v>
      </c>
      <c r="O431" s="109">
        <v>3992.8555431359637</v>
      </c>
      <c r="P431" s="109">
        <v>59.75986298837509</v>
      </c>
      <c r="Q431" s="109">
        <v>1993.36</v>
      </c>
      <c r="R431" s="109">
        <v>640.52</v>
      </c>
      <c r="S431" s="109">
        <v>0</v>
      </c>
      <c r="T431" s="109">
        <v>0</v>
      </c>
      <c r="U431" s="107" t="s">
        <v>94</v>
      </c>
      <c r="V431" s="110">
        <v>2633.88</v>
      </c>
      <c r="W431" s="109">
        <v>4416.0600000000004</v>
      </c>
      <c r="X431" s="109">
        <v>2861.04</v>
      </c>
      <c r="Y431" s="109">
        <v>3747.29</v>
      </c>
      <c r="Z431" s="109">
        <v>0</v>
      </c>
      <c r="AA431" s="109">
        <v>6545.43</v>
      </c>
      <c r="AB431" s="109">
        <v>4153.01</v>
      </c>
      <c r="AC431" s="107" t="s">
        <v>94</v>
      </c>
      <c r="AD431" s="109">
        <v>22.107488259772776</v>
      </c>
      <c r="AE431" s="109">
        <v>3.9026922228096845</v>
      </c>
      <c r="AF431" s="111" t="s">
        <v>94</v>
      </c>
      <c r="AG431" s="111" t="s">
        <v>94</v>
      </c>
      <c r="AH431" s="111">
        <v>68.03</v>
      </c>
      <c r="AI431" s="111" t="s">
        <v>94</v>
      </c>
      <c r="AJ431" s="111" t="s">
        <v>94</v>
      </c>
      <c r="AK431" s="111" t="s">
        <v>94</v>
      </c>
      <c r="AL431" s="111" t="s">
        <v>94</v>
      </c>
      <c r="AM431" s="111" t="s">
        <v>94</v>
      </c>
      <c r="AN431" s="112" t="s">
        <v>94</v>
      </c>
      <c r="AO431" s="109">
        <v>169741.07</v>
      </c>
      <c r="AP431" s="109">
        <v>29607.285518320001</v>
      </c>
      <c r="AQ431" s="109">
        <v>90.347535753181617</v>
      </c>
      <c r="AR431" s="109">
        <v>9.6524642468183881</v>
      </c>
      <c r="AS431" s="109">
        <v>40.239984233274207</v>
      </c>
      <c r="AT431" s="111" t="s">
        <v>94</v>
      </c>
      <c r="AU431" s="112" t="s">
        <v>94</v>
      </c>
      <c r="AV431" s="109">
        <f t="shared" si="26"/>
        <v>8.4991846875799304</v>
      </c>
      <c r="AW431" s="112" t="s">
        <v>94</v>
      </c>
      <c r="AX431" s="113">
        <v>16.6236</v>
      </c>
      <c r="AZ431" s="70"/>
      <c r="BA431" s="68">
        <f t="shared" si="25"/>
        <v>6545.4133100000008</v>
      </c>
      <c r="BB431" s="123">
        <f t="shared" si="24"/>
        <v>1.6689999999471183E-2</v>
      </c>
    </row>
    <row r="432" spans="1:54" x14ac:dyDescent="0.3">
      <c r="A432" s="89">
        <v>2016</v>
      </c>
      <c r="B432" s="99" t="s">
        <v>205</v>
      </c>
      <c r="C432" s="101">
        <v>124340.96</v>
      </c>
      <c r="D432" s="91">
        <v>85647.74</v>
      </c>
      <c r="E432" s="91">
        <v>11746.77</v>
      </c>
      <c r="F432" s="92">
        <v>6391.32</v>
      </c>
      <c r="G432" s="92">
        <v>2200.19</v>
      </c>
      <c r="H432" s="101">
        <v>230326.98</v>
      </c>
      <c r="I432" s="101">
        <v>41213.17</v>
      </c>
      <c r="J432" s="91">
        <v>271540.15000000002</v>
      </c>
      <c r="K432" s="93">
        <v>3439.51</v>
      </c>
      <c r="L432" s="93">
        <v>1856.8</v>
      </c>
      <c r="M432" s="93">
        <v>1278.99</v>
      </c>
      <c r="N432" s="94">
        <v>615.44263269262285</v>
      </c>
      <c r="O432" s="94">
        <v>4054.95</v>
      </c>
      <c r="P432" s="94">
        <v>45.87500569762728</v>
      </c>
      <c r="Q432" s="94">
        <v>229477.81</v>
      </c>
      <c r="R432" s="94">
        <v>52852.73</v>
      </c>
      <c r="S432" s="94">
        <v>13769.1</v>
      </c>
      <c r="T432" s="94">
        <v>21174.03</v>
      </c>
      <c r="U432" s="95">
        <v>3099.24</v>
      </c>
      <c r="V432" s="96">
        <v>320372.90999999992</v>
      </c>
      <c r="W432" s="94">
        <v>5792.48</v>
      </c>
      <c r="X432" s="94">
        <v>3614.94</v>
      </c>
      <c r="Y432" s="94">
        <v>4032.7</v>
      </c>
      <c r="Z432" s="94">
        <v>19249.813780521054</v>
      </c>
      <c r="AA432" s="94">
        <v>591913.06000000006</v>
      </c>
      <c r="AB432" s="94">
        <v>4840.8999999999996</v>
      </c>
      <c r="AC432" s="94">
        <v>52.392269021055036</v>
      </c>
      <c r="AD432" s="94">
        <v>14.126002234340953</v>
      </c>
      <c r="AE432" s="94">
        <v>2.9449005221803635</v>
      </c>
      <c r="AF432" s="95">
        <v>451892.47999999998</v>
      </c>
      <c r="AG432" s="95">
        <v>18772.93</v>
      </c>
      <c r="AH432" s="94">
        <v>61356.36</v>
      </c>
      <c r="AI432" s="95">
        <v>537858.69999999995</v>
      </c>
      <c r="AJ432" s="95">
        <v>4398.8175515387557</v>
      </c>
      <c r="AK432" s="102">
        <v>2.6736940235673208</v>
      </c>
      <c r="AL432" s="95">
        <v>1129771.76</v>
      </c>
      <c r="AM432" s="95">
        <v>9239.7126707932821</v>
      </c>
      <c r="AN432" s="95">
        <v>5.6160921106485659</v>
      </c>
      <c r="AO432" s="94">
        <v>20116688.539999999</v>
      </c>
      <c r="AP432" s="94">
        <v>4190237.6117500002</v>
      </c>
      <c r="AQ432" s="94">
        <v>84.822439701826781</v>
      </c>
      <c r="AR432" s="94">
        <v>15.177560298173216</v>
      </c>
      <c r="AS432" s="94">
        <v>54.124994302372698</v>
      </c>
      <c r="AT432" s="86">
        <f>AI432/AL432*100</f>
        <v>47.607730963287658</v>
      </c>
      <c r="AU432" s="86">
        <f>((AF432+AX432)/AL432)*100</f>
        <v>40.515210938712073</v>
      </c>
      <c r="AV432" s="94">
        <f t="shared" si="26"/>
        <v>3.6829385089836242</v>
      </c>
      <c r="AW432" s="85">
        <f>((AI432/AI399)-1)*100</f>
        <v>6.6002577391407247</v>
      </c>
      <c r="AX432" s="98">
        <v>5836.9316899999994</v>
      </c>
      <c r="AZ432" s="70"/>
      <c r="BA432" s="68">
        <f>C432+D432+F432+I432+Q432+R432+S432+U432+E432+G432+T432</f>
        <v>591913.05999999994</v>
      </c>
      <c r="BB432" s="123">
        <f t="shared" si="24"/>
        <v>0</v>
      </c>
    </row>
    <row r="433" spans="1:54" x14ac:dyDescent="0.3">
      <c r="A433" s="89">
        <v>2016</v>
      </c>
      <c r="B433" s="90" t="s">
        <v>0</v>
      </c>
      <c r="C433" s="101">
        <v>725.87</v>
      </c>
      <c r="D433" s="91">
        <v>1427.15</v>
      </c>
      <c r="E433" s="92">
        <v>0</v>
      </c>
      <c r="F433" s="92" t="s">
        <v>94</v>
      </c>
      <c r="G433" s="92" t="s">
        <v>94</v>
      </c>
      <c r="H433" s="101">
        <v>2153.02</v>
      </c>
      <c r="I433" s="101">
        <v>610.35</v>
      </c>
      <c r="J433" s="91">
        <v>2763.37</v>
      </c>
      <c r="K433" s="93">
        <v>3610.88</v>
      </c>
      <c r="L433" s="93">
        <v>1217.3699999999999</v>
      </c>
      <c r="M433" s="93">
        <v>2393.5100000000002</v>
      </c>
      <c r="N433" s="94">
        <v>1023.6299097709052</v>
      </c>
      <c r="O433" s="94">
        <v>4634.51</v>
      </c>
      <c r="P433" s="94">
        <v>41.00904660425855</v>
      </c>
      <c r="Q433" s="94">
        <v>3439.88</v>
      </c>
      <c r="R433" s="94">
        <v>533.5</v>
      </c>
      <c r="S433" s="94">
        <v>1.68</v>
      </c>
      <c r="T433" s="94">
        <v>0</v>
      </c>
      <c r="U433" s="92" t="s">
        <v>94</v>
      </c>
      <c r="V433" s="96">
        <v>3975.06</v>
      </c>
      <c r="W433" s="94">
        <v>5610.67</v>
      </c>
      <c r="X433" s="94">
        <v>3433.52</v>
      </c>
      <c r="Y433" s="94">
        <v>3541.89</v>
      </c>
      <c r="Z433" s="94">
        <v>1335.7903097696583</v>
      </c>
      <c r="AA433" s="94">
        <v>6738.44</v>
      </c>
      <c r="AB433" s="94">
        <v>5164.57</v>
      </c>
      <c r="AC433" s="92" t="s">
        <v>94</v>
      </c>
      <c r="AD433" s="94">
        <v>21.339527260472572</v>
      </c>
      <c r="AE433" s="94">
        <v>2.6318583618352962</v>
      </c>
      <c r="AF433" s="95" t="s">
        <v>94</v>
      </c>
      <c r="AG433" s="95" t="s">
        <v>94</v>
      </c>
      <c r="AH433" s="95">
        <v>480.35</v>
      </c>
      <c r="AI433" s="95" t="s">
        <v>94</v>
      </c>
      <c r="AJ433" s="95" t="s">
        <v>94</v>
      </c>
      <c r="AK433" s="95" t="s">
        <v>94</v>
      </c>
      <c r="AL433" s="95" t="s">
        <v>94</v>
      </c>
      <c r="AM433" s="95" t="s">
        <v>94</v>
      </c>
      <c r="AN433" s="97" t="s">
        <v>94</v>
      </c>
      <c r="AO433" s="94">
        <v>256544.22</v>
      </c>
      <c r="AP433" s="94">
        <v>31577.260910000001</v>
      </c>
      <c r="AQ433" s="94">
        <v>77.912838309744998</v>
      </c>
      <c r="AR433" s="94">
        <v>22.087161690255016</v>
      </c>
      <c r="AS433" s="94">
        <v>58.990804993440626</v>
      </c>
      <c r="AT433" s="95" t="s">
        <v>94</v>
      </c>
      <c r="AU433" s="97" t="s">
        <v>94</v>
      </c>
      <c r="AV433" s="94">
        <f t="shared" si="26"/>
        <v>4.3680553619497964</v>
      </c>
      <c r="AW433" s="97" t="s">
        <v>94</v>
      </c>
      <c r="AX433" s="98">
        <v>186.78100000000001</v>
      </c>
      <c r="AZ433" s="70"/>
      <c r="BA433" s="68">
        <f>C433+D433+I433+Q433+R433+S433+E433+T433</f>
        <v>6738.43</v>
      </c>
      <c r="BB433" s="123">
        <f t="shared" si="24"/>
        <v>9.999999999308784E-3</v>
      </c>
    </row>
    <row r="434" spans="1:54" x14ac:dyDescent="0.3">
      <c r="A434" s="89">
        <v>2016</v>
      </c>
      <c r="B434" s="90" t="s">
        <v>1</v>
      </c>
      <c r="C434" s="101">
        <v>1899.15</v>
      </c>
      <c r="D434" s="91">
        <v>1998.08</v>
      </c>
      <c r="E434" s="92">
        <v>103.07</v>
      </c>
      <c r="F434" s="92" t="s">
        <v>94</v>
      </c>
      <c r="G434" s="92" t="s">
        <v>94</v>
      </c>
      <c r="H434" s="101">
        <v>4000.3</v>
      </c>
      <c r="I434" s="101">
        <v>168.46</v>
      </c>
      <c r="J434" s="91">
        <v>4168.75</v>
      </c>
      <c r="K434" s="93">
        <v>2967.25</v>
      </c>
      <c r="L434" s="93">
        <v>1408.71</v>
      </c>
      <c r="M434" s="93">
        <v>1482.09</v>
      </c>
      <c r="N434" s="94">
        <v>124.95337314097098</v>
      </c>
      <c r="O434" s="94">
        <v>3092.2</v>
      </c>
      <c r="P434" s="94">
        <v>25.85005202565193</v>
      </c>
      <c r="Q434" s="94">
        <v>8892.5</v>
      </c>
      <c r="R434" s="94">
        <v>999.36</v>
      </c>
      <c r="S434" s="94">
        <v>2.41</v>
      </c>
      <c r="T434" s="94">
        <v>2063.64</v>
      </c>
      <c r="U434" s="92" t="s">
        <v>94</v>
      </c>
      <c r="V434" s="96">
        <v>11957.91</v>
      </c>
      <c r="W434" s="94">
        <v>5468.88</v>
      </c>
      <c r="X434" s="94">
        <v>3598.91</v>
      </c>
      <c r="Y434" s="94">
        <v>5253.43</v>
      </c>
      <c r="Z434" s="94">
        <v>797.00894335872806</v>
      </c>
      <c r="AA434" s="94">
        <v>16126.66</v>
      </c>
      <c r="AB434" s="94">
        <v>4562.3999999999996</v>
      </c>
      <c r="AC434" s="92" t="s">
        <v>94</v>
      </c>
      <c r="AD434" s="94">
        <v>21.990234220595013</v>
      </c>
      <c r="AE434" s="94">
        <v>2.5580286893462802</v>
      </c>
      <c r="AF434" s="95" t="s">
        <v>94</v>
      </c>
      <c r="AG434" s="95" t="s">
        <v>94</v>
      </c>
      <c r="AH434" s="95">
        <v>1441.86</v>
      </c>
      <c r="AI434" s="95" t="s">
        <v>94</v>
      </c>
      <c r="AJ434" s="95" t="s">
        <v>94</v>
      </c>
      <c r="AK434" s="95" t="s">
        <v>94</v>
      </c>
      <c r="AL434" s="95" t="s">
        <v>94</v>
      </c>
      <c r="AM434" s="95" t="s">
        <v>94</v>
      </c>
      <c r="AN434" s="97" t="s">
        <v>94</v>
      </c>
      <c r="AO434" s="94">
        <v>633728.5</v>
      </c>
      <c r="AP434" s="94">
        <v>73335.576230000006</v>
      </c>
      <c r="AQ434" s="94">
        <v>95.959220389805097</v>
      </c>
      <c r="AR434" s="94">
        <v>4.0410194902548726</v>
      </c>
      <c r="AS434" s="94">
        <v>74.149947974348066</v>
      </c>
      <c r="AT434" s="95" t="s">
        <v>94</v>
      </c>
      <c r="AU434" s="97" t="s">
        <v>94</v>
      </c>
      <c r="AV434" s="94">
        <f t="shared" si="26"/>
        <v>4.4776622217212125</v>
      </c>
      <c r="AW434" s="97" t="s">
        <v>94</v>
      </c>
      <c r="AX434" s="98">
        <v>390.94016999999997</v>
      </c>
      <c r="AZ434" s="70"/>
      <c r="BA434" s="68">
        <f t="shared" ref="BA434:BA497" si="27">C434+D434+I434+Q434+R434+S434+E434+T434</f>
        <v>16126.67</v>
      </c>
      <c r="BB434" s="123">
        <f t="shared" si="24"/>
        <v>-1.0000000000218279E-2</v>
      </c>
    </row>
    <row r="435" spans="1:54" x14ac:dyDescent="0.3">
      <c r="A435" s="89">
        <v>2016</v>
      </c>
      <c r="B435" s="90" t="s">
        <v>2</v>
      </c>
      <c r="C435" s="101">
        <v>322.23</v>
      </c>
      <c r="D435" s="91">
        <v>871.29</v>
      </c>
      <c r="E435" s="92">
        <v>4.21</v>
      </c>
      <c r="F435" s="92" t="s">
        <v>94</v>
      </c>
      <c r="G435" s="92" t="s">
        <v>94</v>
      </c>
      <c r="H435" s="101">
        <v>1197.73</v>
      </c>
      <c r="I435" s="101">
        <v>264.93</v>
      </c>
      <c r="J435" s="91">
        <v>1462.66</v>
      </c>
      <c r="K435" s="93">
        <v>3862.34</v>
      </c>
      <c r="L435" s="93">
        <v>1039.08</v>
      </c>
      <c r="M435" s="93">
        <v>2809.67</v>
      </c>
      <c r="N435" s="94">
        <v>854.3093468341367</v>
      </c>
      <c r="O435" s="94">
        <v>4716.6499999999996</v>
      </c>
      <c r="P435" s="94">
        <v>30.917292343073594</v>
      </c>
      <c r="Q435" s="94">
        <v>2435.1799999999998</v>
      </c>
      <c r="R435" s="94">
        <v>833.05</v>
      </c>
      <c r="S435" s="94">
        <v>0</v>
      </c>
      <c r="T435" s="94">
        <v>0</v>
      </c>
      <c r="U435" s="92" t="s">
        <v>94</v>
      </c>
      <c r="V435" s="96">
        <v>3268.2299999999996</v>
      </c>
      <c r="W435" s="94">
        <v>6855.09</v>
      </c>
      <c r="X435" s="94">
        <v>5177.47</v>
      </c>
      <c r="Y435" s="94">
        <v>5464.61</v>
      </c>
      <c r="Z435" s="94">
        <v>0</v>
      </c>
      <c r="AA435" s="94">
        <v>4730.88</v>
      </c>
      <c r="AB435" s="94">
        <v>6012.32</v>
      </c>
      <c r="AC435" s="92" t="s">
        <v>94</v>
      </c>
      <c r="AD435" s="94">
        <v>15.945764522717626</v>
      </c>
      <c r="AE435" s="94">
        <v>3.0712889367808311</v>
      </c>
      <c r="AF435" s="95" t="s">
        <v>94</v>
      </c>
      <c r="AG435" s="95" t="s">
        <v>94</v>
      </c>
      <c r="AH435" s="95">
        <v>159.71</v>
      </c>
      <c r="AI435" s="95" t="s">
        <v>94</v>
      </c>
      <c r="AJ435" s="95" t="s">
        <v>94</v>
      </c>
      <c r="AK435" s="95" t="s">
        <v>94</v>
      </c>
      <c r="AL435" s="95" t="s">
        <v>94</v>
      </c>
      <c r="AM435" s="95" t="s">
        <v>94</v>
      </c>
      <c r="AN435" s="97" t="s">
        <v>94</v>
      </c>
      <c r="AO435" s="94">
        <v>155461.54999999999</v>
      </c>
      <c r="AP435" s="94">
        <v>29668.569</v>
      </c>
      <c r="AQ435" s="94">
        <v>81.887109786279794</v>
      </c>
      <c r="AR435" s="94">
        <v>18.11289021372021</v>
      </c>
      <c r="AS435" s="94">
        <v>69.082919034090892</v>
      </c>
      <c r="AT435" s="95" t="s">
        <v>94</v>
      </c>
      <c r="AU435" s="97" t="s">
        <v>94</v>
      </c>
      <c r="AV435" s="94">
        <f t="shared" si="26"/>
        <v>-1.677203745962863</v>
      </c>
      <c r="AW435" s="97" t="s">
        <v>94</v>
      </c>
      <c r="AX435" s="98">
        <v>40.505989999999997</v>
      </c>
      <c r="AZ435" s="70"/>
      <c r="BA435" s="68">
        <f t="shared" si="27"/>
        <v>4730.8900000000003</v>
      </c>
      <c r="BB435" s="123">
        <f t="shared" si="24"/>
        <v>-1.0000000000218279E-2</v>
      </c>
    </row>
    <row r="436" spans="1:54" x14ac:dyDescent="0.3">
      <c r="A436" s="89">
        <v>2016</v>
      </c>
      <c r="B436" s="90" t="s">
        <v>3</v>
      </c>
      <c r="C436" s="101">
        <v>686.04</v>
      </c>
      <c r="D436" s="91">
        <v>1427.06</v>
      </c>
      <c r="E436" s="92">
        <v>188.94</v>
      </c>
      <c r="F436" s="92" t="s">
        <v>94</v>
      </c>
      <c r="G436" s="92" t="s">
        <v>94</v>
      </c>
      <c r="H436" s="101">
        <v>2302.04</v>
      </c>
      <c r="I436" s="101">
        <v>323.7</v>
      </c>
      <c r="J436" s="91">
        <v>2625.74</v>
      </c>
      <c r="K436" s="93">
        <v>4773.0200000000004</v>
      </c>
      <c r="L436" s="93">
        <v>1422.43</v>
      </c>
      <c r="M436" s="93">
        <v>2958.85</v>
      </c>
      <c r="N436" s="94">
        <v>671.14658212783252</v>
      </c>
      <c r="O436" s="94">
        <v>5444.17</v>
      </c>
      <c r="P436" s="94">
        <v>49.518252470028685</v>
      </c>
      <c r="Q436" s="94">
        <v>1531.28</v>
      </c>
      <c r="R436" s="94">
        <v>398.3</v>
      </c>
      <c r="S436" s="94">
        <v>747.26</v>
      </c>
      <c r="T436" s="94">
        <v>0</v>
      </c>
      <c r="U436" s="92" t="s">
        <v>94</v>
      </c>
      <c r="V436" s="96">
        <v>2676.84</v>
      </c>
      <c r="W436" s="94">
        <v>6094.6</v>
      </c>
      <c r="X436" s="94">
        <v>3675.16</v>
      </c>
      <c r="Y436" s="94">
        <v>3906.81</v>
      </c>
      <c r="Z436" s="94">
        <v>27714.242480436151</v>
      </c>
      <c r="AA436" s="94">
        <v>5302.57</v>
      </c>
      <c r="AB436" s="94">
        <v>5754.18</v>
      </c>
      <c r="AC436" s="92" t="s">
        <v>94</v>
      </c>
      <c r="AD436" s="94">
        <v>2.6445048512365066</v>
      </c>
      <c r="AE436" s="94">
        <v>1.29371222365955</v>
      </c>
      <c r="AF436" s="95" t="s">
        <v>94</v>
      </c>
      <c r="AG436" s="95" t="s">
        <v>94</v>
      </c>
      <c r="AH436" s="95">
        <v>96.81</v>
      </c>
      <c r="AI436" s="95" t="s">
        <v>94</v>
      </c>
      <c r="AJ436" s="95" t="s">
        <v>94</v>
      </c>
      <c r="AK436" s="95" t="s">
        <v>94</v>
      </c>
      <c r="AL436" s="95" t="s">
        <v>94</v>
      </c>
      <c r="AM436" s="95" t="s">
        <v>94</v>
      </c>
      <c r="AN436" s="97" t="s">
        <v>94</v>
      </c>
      <c r="AO436" s="94">
        <v>412672.27</v>
      </c>
      <c r="AP436" s="94">
        <v>200512.84941</v>
      </c>
      <c r="AQ436" s="94">
        <v>87.672046737300718</v>
      </c>
      <c r="AR436" s="94">
        <v>12.327953262699278</v>
      </c>
      <c r="AS436" s="94">
        <v>50.481936117769308</v>
      </c>
      <c r="AT436" s="95" t="s">
        <v>94</v>
      </c>
      <c r="AU436" s="97" t="s">
        <v>94</v>
      </c>
      <c r="AV436" s="94">
        <f t="shared" si="26"/>
        <v>0.20465858110942925</v>
      </c>
      <c r="AW436" s="97" t="s">
        <v>94</v>
      </c>
      <c r="AX436" s="98">
        <v>26.808439999999997</v>
      </c>
      <c r="AZ436" s="70"/>
      <c r="BA436" s="68">
        <f t="shared" si="27"/>
        <v>5302.58</v>
      </c>
      <c r="BB436" s="123">
        <f t="shared" si="24"/>
        <v>-1.0000000000218279E-2</v>
      </c>
    </row>
    <row r="437" spans="1:54" x14ac:dyDescent="0.3">
      <c r="A437" s="89">
        <v>2016</v>
      </c>
      <c r="B437" s="90" t="s">
        <v>4</v>
      </c>
      <c r="C437" s="101">
        <v>2174.5</v>
      </c>
      <c r="D437" s="91">
        <v>1742.68</v>
      </c>
      <c r="E437" s="92">
        <v>271.99</v>
      </c>
      <c r="F437" s="92" t="s">
        <v>94</v>
      </c>
      <c r="G437" s="92" t="s">
        <v>94</v>
      </c>
      <c r="H437" s="101">
        <v>4189.17</v>
      </c>
      <c r="I437" s="101">
        <v>735.45</v>
      </c>
      <c r="J437" s="91">
        <v>4924.62</v>
      </c>
      <c r="K437" s="93">
        <v>4624.74</v>
      </c>
      <c r="L437" s="93">
        <v>2400.59</v>
      </c>
      <c r="M437" s="93">
        <v>1923.88</v>
      </c>
      <c r="N437" s="94">
        <v>811.91853533167887</v>
      </c>
      <c r="O437" s="94">
        <v>5436.66</v>
      </c>
      <c r="P437" s="94">
        <v>32.927188857515567</v>
      </c>
      <c r="Q437" s="94">
        <v>8286.4</v>
      </c>
      <c r="R437" s="94">
        <v>1304.8699999999999</v>
      </c>
      <c r="S437" s="94">
        <v>2.97</v>
      </c>
      <c r="T437" s="94">
        <v>437.24</v>
      </c>
      <c r="U437" s="92" t="s">
        <v>94</v>
      </c>
      <c r="V437" s="96">
        <v>10031.48</v>
      </c>
      <c r="W437" s="94">
        <v>4800.7700000000004</v>
      </c>
      <c r="X437" s="94">
        <v>3468.31</v>
      </c>
      <c r="Y437" s="94">
        <v>3787</v>
      </c>
      <c r="Z437" s="94">
        <v>288.54995150339477</v>
      </c>
      <c r="AA437" s="94">
        <v>14956.09</v>
      </c>
      <c r="AB437" s="94">
        <v>4993.0600000000004</v>
      </c>
      <c r="AC437" s="92" t="s">
        <v>94</v>
      </c>
      <c r="AD437" s="94">
        <v>22.620110273441131</v>
      </c>
      <c r="AE437" s="94">
        <v>2.1680622357451771</v>
      </c>
      <c r="AF437" s="95" t="s">
        <v>94</v>
      </c>
      <c r="AG437" s="95" t="s">
        <v>94</v>
      </c>
      <c r="AH437" s="95">
        <v>1777.68</v>
      </c>
      <c r="AI437" s="95" t="s">
        <v>94</v>
      </c>
      <c r="AJ437" s="95" t="s">
        <v>94</v>
      </c>
      <c r="AK437" s="95" t="s">
        <v>94</v>
      </c>
      <c r="AL437" s="95" t="s">
        <v>94</v>
      </c>
      <c r="AM437" s="95" t="s">
        <v>94</v>
      </c>
      <c r="AN437" s="97" t="s">
        <v>94</v>
      </c>
      <c r="AO437" s="94">
        <v>687515.12</v>
      </c>
      <c r="AP437" s="94">
        <v>66118.571479999999</v>
      </c>
      <c r="AQ437" s="94">
        <v>85.06585279676402</v>
      </c>
      <c r="AR437" s="94">
        <v>14.934147203235987</v>
      </c>
      <c r="AS437" s="94">
        <v>67.072878004879612</v>
      </c>
      <c r="AT437" s="95" t="s">
        <v>94</v>
      </c>
      <c r="AU437" s="97" t="s">
        <v>94</v>
      </c>
      <c r="AV437" s="94">
        <f t="shared" si="26"/>
        <v>5.6503824116765689</v>
      </c>
      <c r="AW437" s="97" t="s">
        <v>94</v>
      </c>
      <c r="AX437" s="98">
        <v>25.359779999999997</v>
      </c>
      <c r="AZ437" s="70"/>
      <c r="BA437" s="68">
        <f t="shared" si="27"/>
        <v>14956.099999999997</v>
      </c>
      <c r="BB437" s="123">
        <f t="shared" si="24"/>
        <v>-9.9999999965802999E-3</v>
      </c>
    </row>
    <row r="438" spans="1:54" x14ac:dyDescent="0.3">
      <c r="A438" s="89">
        <v>2016</v>
      </c>
      <c r="B438" s="90" t="s">
        <v>5</v>
      </c>
      <c r="C438" s="101">
        <v>395.31</v>
      </c>
      <c r="D438" s="91">
        <v>1249.45</v>
      </c>
      <c r="E438" s="92">
        <v>0</v>
      </c>
      <c r="F438" s="92" t="s">
        <v>94</v>
      </c>
      <c r="G438" s="92" t="s">
        <v>94</v>
      </c>
      <c r="H438" s="101">
        <v>1644.76</v>
      </c>
      <c r="I438" s="101">
        <v>127.26</v>
      </c>
      <c r="J438" s="91">
        <v>1772.02</v>
      </c>
      <c r="K438" s="93">
        <v>5118.25</v>
      </c>
      <c r="L438" s="93">
        <v>1230.1300000000001</v>
      </c>
      <c r="M438" s="93">
        <v>3888.11</v>
      </c>
      <c r="N438" s="94">
        <v>396.01595757922775</v>
      </c>
      <c r="O438" s="94">
        <v>5514.26</v>
      </c>
      <c r="P438" s="94">
        <v>45.189490246881782</v>
      </c>
      <c r="Q438" s="94">
        <v>1844.14</v>
      </c>
      <c r="R438" s="94">
        <v>305.14999999999998</v>
      </c>
      <c r="S438" s="94">
        <v>0</v>
      </c>
      <c r="T438" s="94">
        <v>0</v>
      </c>
      <c r="U438" s="92" t="s">
        <v>94</v>
      </c>
      <c r="V438" s="96">
        <v>2149.29</v>
      </c>
      <c r="W438" s="94">
        <v>5186.8599999999997</v>
      </c>
      <c r="X438" s="94">
        <v>4253.04</v>
      </c>
      <c r="Y438" s="94">
        <v>3657.97</v>
      </c>
      <c r="Z438" s="94">
        <v>0</v>
      </c>
      <c r="AA438" s="94">
        <v>3921.31</v>
      </c>
      <c r="AB438" s="94">
        <v>5329.86</v>
      </c>
      <c r="AC438" s="92" t="s">
        <v>94</v>
      </c>
      <c r="AD438" s="94">
        <v>12.5677248465791</v>
      </c>
      <c r="AE438" s="94">
        <v>3.4264203853816149</v>
      </c>
      <c r="AF438" s="95" t="s">
        <v>94</v>
      </c>
      <c r="AG438" s="95" t="s">
        <v>94</v>
      </c>
      <c r="AH438" s="95">
        <v>157.29</v>
      </c>
      <c r="AI438" s="95" t="s">
        <v>94</v>
      </c>
      <c r="AJ438" s="95" t="s">
        <v>94</v>
      </c>
      <c r="AK438" s="95" t="s">
        <v>94</v>
      </c>
      <c r="AL438" s="95" t="s">
        <v>94</v>
      </c>
      <c r="AM438" s="95" t="s">
        <v>94</v>
      </c>
      <c r="AN438" s="97" t="s">
        <v>94</v>
      </c>
      <c r="AO438" s="94">
        <v>113923.57</v>
      </c>
      <c r="AP438" s="94">
        <v>31201.410660000001</v>
      </c>
      <c r="AQ438" s="94">
        <v>92.81836548120225</v>
      </c>
      <c r="AR438" s="94">
        <v>7.1816345187977566</v>
      </c>
      <c r="AS438" s="94">
        <v>54.810509753118218</v>
      </c>
      <c r="AT438" s="95" t="s">
        <v>94</v>
      </c>
      <c r="AU438" s="97" t="s">
        <v>94</v>
      </c>
      <c r="AV438" s="94">
        <f t="shared" si="26"/>
        <v>2.2444547002396176</v>
      </c>
      <c r="AW438" s="97" t="s">
        <v>94</v>
      </c>
      <c r="AX438" s="98">
        <v>14.63707</v>
      </c>
      <c r="AZ438" s="70"/>
      <c r="BA438" s="68">
        <f t="shared" si="27"/>
        <v>3921.31</v>
      </c>
      <c r="BB438" s="123">
        <f t="shared" si="24"/>
        <v>0</v>
      </c>
    </row>
    <row r="439" spans="1:54" x14ac:dyDescent="0.3">
      <c r="A439" s="89">
        <v>2016</v>
      </c>
      <c r="B439" s="90" t="s">
        <v>6</v>
      </c>
      <c r="C439" s="101">
        <v>6523.49</v>
      </c>
      <c r="D439" s="91">
        <v>3690.14</v>
      </c>
      <c r="E439" s="92">
        <v>1642.94</v>
      </c>
      <c r="F439" s="92" t="s">
        <v>94</v>
      </c>
      <c r="G439" s="92" t="s">
        <v>94</v>
      </c>
      <c r="H439" s="101">
        <v>11856.57</v>
      </c>
      <c r="I439" s="101">
        <v>60.47</v>
      </c>
      <c r="J439" s="91">
        <v>11917.04</v>
      </c>
      <c r="K439" s="93">
        <v>2854.15</v>
      </c>
      <c r="L439" s="93">
        <v>1570.35</v>
      </c>
      <c r="M439" s="93">
        <v>888.3</v>
      </c>
      <c r="N439" s="94">
        <v>14.557674290517737</v>
      </c>
      <c r="O439" s="94">
        <v>2868.7</v>
      </c>
      <c r="P439" s="94">
        <v>69.072997921499208</v>
      </c>
      <c r="Q439" s="94">
        <v>2990.69</v>
      </c>
      <c r="R439" s="94">
        <v>1091.8900000000001</v>
      </c>
      <c r="S439" s="94">
        <v>89.08</v>
      </c>
      <c r="T439" s="94">
        <v>1164.1199999999999</v>
      </c>
      <c r="U439" s="92" t="s">
        <v>94</v>
      </c>
      <c r="V439" s="96">
        <v>5335.78</v>
      </c>
      <c r="W439" s="94">
        <v>4584.7700000000004</v>
      </c>
      <c r="X439" s="94">
        <v>3088.09</v>
      </c>
      <c r="Y439" s="94">
        <v>3001.07</v>
      </c>
      <c r="Z439" s="94">
        <v>1271.7110635260526</v>
      </c>
      <c r="AA439" s="94">
        <v>17252.82</v>
      </c>
      <c r="AB439" s="94">
        <v>3244.26</v>
      </c>
      <c r="AC439" s="92" t="s">
        <v>94</v>
      </c>
      <c r="AD439" s="94">
        <v>18.141391255301595</v>
      </c>
      <c r="AE439" s="94">
        <v>5.3835435348754341</v>
      </c>
      <c r="AF439" s="95" t="s">
        <v>94</v>
      </c>
      <c r="AG439" s="95" t="s">
        <v>94</v>
      </c>
      <c r="AH439" s="95">
        <v>207.89</v>
      </c>
      <c r="AI439" s="95" t="s">
        <v>94</v>
      </c>
      <c r="AJ439" s="95" t="s">
        <v>94</v>
      </c>
      <c r="AK439" s="95" t="s">
        <v>94</v>
      </c>
      <c r="AL439" s="95" t="s">
        <v>94</v>
      </c>
      <c r="AM439" s="95" t="s">
        <v>94</v>
      </c>
      <c r="AN439" s="97" t="s">
        <v>94</v>
      </c>
      <c r="AO439" s="94">
        <v>323888.71999999997</v>
      </c>
      <c r="AP439" s="94">
        <v>95101.96802</v>
      </c>
      <c r="AQ439" s="94">
        <v>99.492575337499915</v>
      </c>
      <c r="AR439" s="94">
        <v>0.50742466250008389</v>
      </c>
      <c r="AS439" s="94">
        <v>30.927002078500788</v>
      </c>
      <c r="AT439" s="95" t="s">
        <v>94</v>
      </c>
      <c r="AU439" s="97" t="s">
        <v>94</v>
      </c>
      <c r="AV439" s="94">
        <f t="shared" si="26"/>
        <v>1.6866617747168577</v>
      </c>
      <c r="AW439" s="97" t="s">
        <v>94</v>
      </c>
      <c r="AX439" s="98">
        <v>5.4498699999999998</v>
      </c>
      <c r="AZ439" s="70"/>
      <c r="BA439" s="68">
        <f t="shared" si="27"/>
        <v>17252.82</v>
      </c>
      <c r="BB439" s="123">
        <f t="shared" si="24"/>
        <v>0</v>
      </c>
    </row>
    <row r="440" spans="1:54" x14ac:dyDescent="0.3">
      <c r="A440" s="89">
        <v>2016</v>
      </c>
      <c r="B440" s="90" t="s">
        <v>7</v>
      </c>
      <c r="C440" s="101">
        <v>2435.81</v>
      </c>
      <c r="D440" s="91">
        <v>2383.39</v>
      </c>
      <c r="E440" s="92">
        <v>410</v>
      </c>
      <c r="F440" s="92" t="s">
        <v>94</v>
      </c>
      <c r="G440" s="92" t="s">
        <v>94</v>
      </c>
      <c r="H440" s="101">
        <v>5229.2</v>
      </c>
      <c r="I440" s="101">
        <v>926</v>
      </c>
      <c r="J440" s="91">
        <v>6155.2</v>
      </c>
      <c r="K440" s="93">
        <v>3446.88</v>
      </c>
      <c r="L440" s="93">
        <v>1605.59</v>
      </c>
      <c r="M440" s="93">
        <v>1571.04</v>
      </c>
      <c r="N440" s="94">
        <v>610.38034224935916</v>
      </c>
      <c r="O440" s="94">
        <v>4057.26</v>
      </c>
      <c r="P440" s="94">
        <v>36.764714666106009</v>
      </c>
      <c r="Q440" s="94">
        <v>9409.57</v>
      </c>
      <c r="R440" s="94">
        <v>1112.82</v>
      </c>
      <c r="S440" s="94">
        <v>64.55</v>
      </c>
      <c r="T440" s="94">
        <v>0</v>
      </c>
      <c r="U440" s="92" t="s">
        <v>94</v>
      </c>
      <c r="V440" s="96">
        <v>10586.939999999999</v>
      </c>
      <c r="W440" s="94">
        <v>4749.21</v>
      </c>
      <c r="X440" s="94">
        <v>3541.82</v>
      </c>
      <c r="Y440" s="94">
        <v>3617.51</v>
      </c>
      <c r="Z440" s="94">
        <v>36304.313835770532</v>
      </c>
      <c r="AA440" s="94">
        <v>16742.14</v>
      </c>
      <c r="AB440" s="94">
        <v>4469</v>
      </c>
      <c r="AC440" s="92" t="s">
        <v>94</v>
      </c>
      <c r="AD440" s="94">
        <v>22.535563671780004</v>
      </c>
      <c r="AE440" s="94">
        <v>2.5987919301159863</v>
      </c>
      <c r="AF440" s="95" t="s">
        <v>94</v>
      </c>
      <c r="AG440" s="95" t="s">
        <v>94</v>
      </c>
      <c r="AH440" s="95">
        <v>1830.91</v>
      </c>
      <c r="AI440" s="95" t="s">
        <v>94</v>
      </c>
      <c r="AJ440" s="95" t="s">
        <v>94</v>
      </c>
      <c r="AK440" s="95" t="s">
        <v>94</v>
      </c>
      <c r="AL440" s="95" t="s">
        <v>94</v>
      </c>
      <c r="AM440" s="95" t="s">
        <v>94</v>
      </c>
      <c r="AN440" s="97" t="s">
        <v>94</v>
      </c>
      <c r="AO440" s="94">
        <v>649476.28</v>
      </c>
      <c r="AP440" s="94">
        <v>74292.096900000004</v>
      </c>
      <c r="AQ440" s="94">
        <v>84.955809721861186</v>
      </c>
      <c r="AR440" s="94">
        <v>15.04419027813881</v>
      </c>
      <c r="AS440" s="94">
        <v>63.235285333893984</v>
      </c>
      <c r="AT440" s="95" t="s">
        <v>94</v>
      </c>
      <c r="AU440" s="97" t="s">
        <v>94</v>
      </c>
      <c r="AV440" s="94">
        <f t="shared" si="26"/>
        <v>-3.6642050665920856</v>
      </c>
      <c r="AW440" s="97" t="s">
        <v>94</v>
      </c>
      <c r="AX440" s="98">
        <v>69.752499999999998</v>
      </c>
      <c r="AZ440" s="70"/>
      <c r="BA440" s="68">
        <f t="shared" si="27"/>
        <v>16742.14</v>
      </c>
      <c r="BB440" s="123">
        <f t="shared" si="24"/>
        <v>0</v>
      </c>
    </row>
    <row r="441" spans="1:54" x14ac:dyDescent="0.3">
      <c r="A441" s="89">
        <v>2016</v>
      </c>
      <c r="B441" s="90" t="s">
        <v>250</v>
      </c>
      <c r="C441" s="101">
        <v>16111.66</v>
      </c>
      <c r="D441" s="91">
        <v>4086.33</v>
      </c>
      <c r="E441" s="92">
        <v>754.71</v>
      </c>
      <c r="F441" s="92" t="s">
        <v>94</v>
      </c>
      <c r="G441" s="92" t="s">
        <v>94</v>
      </c>
      <c r="H441" s="101">
        <v>20952.7</v>
      </c>
      <c r="I441" s="101">
        <v>7352.85</v>
      </c>
      <c r="J441" s="91">
        <v>28305.55</v>
      </c>
      <c r="K441" s="93">
        <v>5424.93</v>
      </c>
      <c r="L441" s="93">
        <v>4171.5200000000004</v>
      </c>
      <c r="M441" s="93">
        <v>1058</v>
      </c>
      <c r="N441" s="94">
        <v>1903.7479584703417</v>
      </c>
      <c r="O441" s="94">
        <v>7328.68</v>
      </c>
      <c r="P441" s="94">
        <v>29.489899762335092</v>
      </c>
      <c r="Q441" s="94">
        <v>45685.11</v>
      </c>
      <c r="R441" s="94">
        <v>18858.18</v>
      </c>
      <c r="S441" s="94">
        <v>3135.04</v>
      </c>
      <c r="T441" s="94">
        <v>0</v>
      </c>
      <c r="U441" s="92" t="s">
        <v>94</v>
      </c>
      <c r="V441" s="96">
        <v>67678.33</v>
      </c>
      <c r="W441" s="94">
        <v>13614.31</v>
      </c>
      <c r="X441" s="94">
        <v>4572.43</v>
      </c>
      <c r="Y441" s="94">
        <v>5632.43</v>
      </c>
      <c r="Z441" s="94">
        <v>2411566.6615384612</v>
      </c>
      <c r="AA441" s="94">
        <v>95983.88</v>
      </c>
      <c r="AB441" s="94">
        <v>10866</v>
      </c>
      <c r="AC441" s="92" t="s">
        <v>94</v>
      </c>
      <c r="AD441" s="94">
        <v>5.8261355825911947</v>
      </c>
      <c r="AE441" s="94">
        <v>3.0019839162074033</v>
      </c>
      <c r="AF441" s="95" t="s">
        <v>94</v>
      </c>
      <c r="AG441" s="95" t="s">
        <v>94</v>
      </c>
      <c r="AH441" s="95">
        <v>25236.9</v>
      </c>
      <c r="AI441" s="95" t="s">
        <v>94</v>
      </c>
      <c r="AJ441" s="95" t="s">
        <v>94</v>
      </c>
      <c r="AK441" s="95" t="s">
        <v>94</v>
      </c>
      <c r="AL441" s="95" t="s">
        <v>94</v>
      </c>
      <c r="AM441" s="95" t="s">
        <v>94</v>
      </c>
      <c r="AN441" s="97" t="s">
        <v>94</v>
      </c>
      <c r="AO441" s="94">
        <v>3182484.65</v>
      </c>
      <c r="AP441" s="94">
        <v>1647470.6751900001</v>
      </c>
      <c r="AQ441" s="94">
        <v>74.023292251872874</v>
      </c>
      <c r="AR441" s="94">
        <v>25.976707748127136</v>
      </c>
      <c r="AS441" s="94">
        <v>70.510100237664915</v>
      </c>
      <c r="AT441" s="95" t="s">
        <v>94</v>
      </c>
      <c r="AU441" s="97" t="s">
        <v>94</v>
      </c>
      <c r="AV441" s="94">
        <f t="shared" si="26"/>
        <v>2.00813353916931</v>
      </c>
      <c r="AW441" s="97" t="s">
        <v>94</v>
      </c>
      <c r="AX441" s="98">
        <v>10.06973</v>
      </c>
      <c r="AZ441" s="70"/>
      <c r="BA441" s="68">
        <f t="shared" si="27"/>
        <v>95983.88</v>
      </c>
      <c r="BB441" s="123">
        <f t="shared" si="24"/>
        <v>0</v>
      </c>
    </row>
    <row r="442" spans="1:54" x14ac:dyDescent="0.3">
      <c r="A442" s="89">
        <v>2016</v>
      </c>
      <c r="B442" s="90" t="s">
        <v>8</v>
      </c>
      <c r="C442" s="101">
        <v>1065</v>
      </c>
      <c r="D442" s="91">
        <v>1962.34</v>
      </c>
      <c r="E442" s="92">
        <v>389.47</v>
      </c>
      <c r="F442" s="92" t="s">
        <v>94</v>
      </c>
      <c r="G442" s="92" t="s">
        <v>94</v>
      </c>
      <c r="H442" s="101">
        <v>3416.81</v>
      </c>
      <c r="I442" s="101">
        <v>326.8</v>
      </c>
      <c r="J442" s="91">
        <v>3743.61</v>
      </c>
      <c r="K442" s="93">
        <v>4156.08</v>
      </c>
      <c r="L442" s="93">
        <v>1295.42</v>
      </c>
      <c r="M442" s="93">
        <v>2386.91</v>
      </c>
      <c r="N442" s="94">
        <v>397.50668998837159</v>
      </c>
      <c r="O442" s="94">
        <v>4553.59</v>
      </c>
      <c r="P442" s="94">
        <v>46.549923279127199</v>
      </c>
      <c r="Q442" s="94">
        <v>3302.81</v>
      </c>
      <c r="R442" s="94">
        <v>993.09</v>
      </c>
      <c r="S442" s="94">
        <v>2.61</v>
      </c>
      <c r="T442" s="94">
        <v>0</v>
      </c>
      <c r="U442" s="92" t="s">
        <v>94</v>
      </c>
      <c r="V442" s="96">
        <v>4298.5099999999993</v>
      </c>
      <c r="W442" s="94">
        <v>4477.25</v>
      </c>
      <c r="X442" s="94">
        <v>3723.04</v>
      </c>
      <c r="Y442" s="94">
        <v>2794.91</v>
      </c>
      <c r="Z442" s="94">
        <v>1229.9905926622764</v>
      </c>
      <c r="AA442" s="94">
        <v>8042.14</v>
      </c>
      <c r="AB442" s="94">
        <v>4512.46</v>
      </c>
      <c r="AC442" s="92" t="s">
        <v>94</v>
      </c>
      <c r="AD442" s="94">
        <v>17.76559018934255</v>
      </c>
      <c r="AE442" s="94">
        <v>3.4378098268429449</v>
      </c>
      <c r="AF442" s="95" t="s">
        <v>94</v>
      </c>
      <c r="AG442" s="95" t="s">
        <v>94</v>
      </c>
      <c r="AH442" s="95">
        <v>175.74</v>
      </c>
      <c r="AI442" s="95" t="s">
        <v>94</v>
      </c>
      <c r="AJ442" s="95" t="s">
        <v>94</v>
      </c>
      <c r="AK442" s="95" t="s">
        <v>94</v>
      </c>
      <c r="AL442" s="95" t="s">
        <v>94</v>
      </c>
      <c r="AM442" s="95" t="s">
        <v>94</v>
      </c>
      <c r="AN442" s="97" t="s">
        <v>94</v>
      </c>
      <c r="AO442" s="94">
        <v>234892.83</v>
      </c>
      <c r="AP442" s="94">
        <v>45268.051240000001</v>
      </c>
      <c r="AQ442" s="94">
        <v>91.270458194096065</v>
      </c>
      <c r="AR442" s="94">
        <v>8.7295418059039278</v>
      </c>
      <c r="AS442" s="94">
        <v>53.449828030847499</v>
      </c>
      <c r="AT442" s="95" t="s">
        <v>94</v>
      </c>
      <c r="AU442" s="97" t="s">
        <v>94</v>
      </c>
      <c r="AV442" s="94">
        <f t="shared" si="26"/>
        <v>2.5022241142417245</v>
      </c>
      <c r="AW442" s="97" t="s">
        <v>94</v>
      </c>
      <c r="AX442" s="98">
        <v>41.353230000000003</v>
      </c>
      <c r="AZ442" s="70"/>
      <c r="BA442" s="68">
        <f t="shared" si="27"/>
        <v>8042.1200000000008</v>
      </c>
      <c r="BB442" s="123">
        <f t="shared" si="24"/>
        <v>1.9999999999527063E-2</v>
      </c>
    </row>
    <row r="443" spans="1:54" x14ac:dyDescent="0.3">
      <c r="A443" s="89">
        <v>2016</v>
      </c>
      <c r="B443" s="90" t="s">
        <v>9</v>
      </c>
      <c r="C443" s="101">
        <v>7097.25</v>
      </c>
      <c r="D443" s="91">
        <v>2750.39</v>
      </c>
      <c r="E443" s="92">
        <v>6.23</v>
      </c>
      <c r="F443" s="92" t="s">
        <v>94</v>
      </c>
      <c r="G443" s="92" t="s">
        <v>94</v>
      </c>
      <c r="H443" s="101">
        <v>9853.86</v>
      </c>
      <c r="I443" s="101">
        <v>2343.89</v>
      </c>
      <c r="J443" s="91">
        <v>12197.76</v>
      </c>
      <c r="K443" s="93">
        <v>2811.2</v>
      </c>
      <c r="L443" s="93">
        <v>2024.77</v>
      </c>
      <c r="M443" s="93">
        <v>784.65</v>
      </c>
      <c r="N443" s="94">
        <v>668.68635349564352</v>
      </c>
      <c r="O443" s="94">
        <v>3479.88</v>
      </c>
      <c r="P443" s="94">
        <v>54.339082008723473</v>
      </c>
      <c r="Q443" s="94">
        <v>8170.27</v>
      </c>
      <c r="R443" s="94">
        <v>1382.4</v>
      </c>
      <c r="S443" s="94">
        <v>697.06</v>
      </c>
      <c r="T443" s="94">
        <v>0</v>
      </c>
      <c r="U443" s="92" t="s">
        <v>94</v>
      </c>
      <c r="V443" s="96">
        <v>10249.73</v>
      </c>
      <c r="W443" s="94">
        <v>4345.32</v>
      </c>
      <c r="X443" s="94">
        <v>2655.45</v>
      </c>
      <c r="Y443" s="94">
        <v>2822.72</v>
      </c>
      <c r="Z443" s="94">
        <v>21060.428122545167</v>
      </c>
      <c r="AA443" s="94">
        <v>22447.49</v>
      </c>
      <c r="AB443" s="94">
        <v>3828.01</v>
      </c>
      <c r="AC443" s="92" t="s">
        <v>94</v>
      </c>
      <c r="AD443" s="94">
        <v>25.339078945686321</v>
      </c>
      <c r="AE443" s="94">
        <v>2.8225290089469617</v>
      </c>
      <c r="AF443" s="95" t="s">
        <v>94</v>
      </c>
      <c r="AG443" s="95" t="s">
        <v>94</v>
      </c>
      <c r="AH443" s="95">
        <v>1935.4</v>
      </c>
      <c r="AI443" s="95" t="s">
        <v>94</v>
      </c>
      <c r="AJ443" s="95" t="s">
        <v>94</v>
      </c>
      <c r="AK443" s="95" t="s">
        <v>94</v>
      </c>
      <c r="AL443" s="95" t="s">
        <v>94</v>
      </c>
      <c r="AM443" s="95" t="s">
        <v>94</v>
      </c>
      <c r="AN443" s="97" t="s">
        <v>94</v>
      </c>
      <c r="AO443" s="94">
        <v>793875.26</v>
      </c>
      <c r="AP443" s="94">
        <v>88588.417629999996</v>
      </c>
      <c r="AQ443" s="94">
        <v>80.784176766881785</v>
      </c>
      <c r="AR443" s="94">
        <v>19.215741250852613</v>
      </c>
      <c r="AS443" s="94">
        <v>45.66091799127652</v>
      </c>
      <c r="AT443" s="95" t="s">
        <v>94</v>
      </c>
      <c r="AU443" s="97" t="s">
        <v>94</v>
      </c>
      <c r="AV443" s="94">
        <f t="shared" si="26"/>
        <v>8.1458074481046907</v>
      </c>
      <c r="AW443" s="97" t="s">
        <v>94</v>
      </c>
      <c r="AX443" s="98">
        <v>37.590230000000005</v>
      </c>
      <c r="AZ443" s="70"/>
      <c r="BA443" s="68">
        <f t="shared" si="27"/>
        <v>22447.49</v>
      </c>
      <c r="BB443" s="123">
        <f t="shared" si="24"/>
        <v>0</v>
      </c>
    </row>
    <row r="444" spans="1:54" x14ac:dyDescent="0.3">
      <c r="A444" s="89">
        <v>2016</v>
      </c>
      <c r="B444" s="90" t="s">
        <v>10</v>
      </c>
      <c r="C444" s="101">
        <v>4605.32</v>
      </c>
      <c r="D444" s="91">
        <v>4372.4399999999996</v>
      </c>
      <c r="E444" s="92">
        <v>159.80000000000001</v>
      </c>
      <c r="F444" s="92" t="s">
        <v>94</v>
      </c>
      <c r="G444" s="92" t="s">
        <v>94</v>
      </c>
      <c r="H444" s="101">
        <v>9137.56</v>
      </c>
      <c r="I444" s="101">
        <v>143.56</v>
      </c>
      <c r="J444" s="91">
        <v>9281.1200000000008</v>
      </c>
      <c r="K444" s="93">
        <v>3308.08</v>
      </c>
      <c r="L444" s="93">
        <v>1667.27</v>
      </c>
      <c r="M444" s="93">
        <v>1582.96</v>
      </c>
      <c r="N444" s="94">
        <v>51.973644148946754</v>
      </c>
      <c r="O444" s="94">
        <v>3360.05</v>
      </c>
      <c r="P444" s="94">
        <v>66.637085668580823</v>
      </c>
      <c r="Q444" s="94">
        <v>3423.23</v>
      </c>
      <c r="R444" s="94">
        <v>1223.51</v>
      </c>
      <c r="S444" s="94">
        <v>0</v>
      </c>
      <c r="T444" s="94">
        <v>0</v>
      </c>
      <c r="U444" s="92" t="s">
        <v>94</v>
      </c>
      <c r="V444" s="96">
        <v>4646.74</v>
      </c>
      <c r="W444" s="94">
        <v>5625.19</v>
      </c>
      <c r="X444" s="94">
        <v>4884.01</v>
      </c>
      <c r="Y444" s="94">
        <v>2097.1799999999998</v>
      </c>
      <c r="Z444" s="94">
        <v>0</v>
      </c>
      <c r="AA444" s="94">
        <v>13927.86</v>
      </c>
      <c r="AB444" s="94">
        <v>3881.51</v>
      </c>
      <c r="AC444" s="92" t="s">
        <v>94</v>
      </c>
      <c r="AD444" s="94">
        <v>18.934360523614981</v>
      </c>
      <c r="AE444" s="94">
        <v>5.1563924027850234</v>
      </c>
      <c r="AF444" s="95" t="s">
        <v>94</v>
      </c>
      <c r="AG444" s="95" t="s">
        <v>94</v>
      </c>
      <c r="AH444" s="95">
        <v>106.19</v>
      </c>
      <c r="AI444" s="95" t="s">
        <v>94</v>
      </c>
      <c r="AJ444" s="95" t="s">
        <v>94</v>
      </c>
      <c r="AK444" s="95" t="s">
        <v>94</v>
      </c>
      <c r="AL444" s="95" t="s">
        <v>94</v>
      </c>
      <c r="AM444" s="95" t="s">
        <v>94</v>
      </c>
      <c r="AN444" s="97" t="s">
        <v>94</v>
      </c>
      <c r="AO444" s="94">
        <v>268793.32</v>
      </c>
      <c r="AP444" s="94">
        <v>73558.676209999991</v>
      </c>
      <c r="AQ444" s="94">
        <v>98.453203923664361</v>
      </c>
      <c r="AR444" s="94">
        <v>1.5467960763356146</v>
      </c>
      <c r="AS444" s="94">
        <v>33.362914331419177</v>
      </c>
      <c r="AT444" s="95" t="s">
        <v>94</v>
      </c>
      <c r="AU444" s="97" t="s">
        <v>94</v>
      </c>
      <c r="AV444" s="94">
        <f t="shared" si="26"/>
        <v>5.0538436531468722</v>
      </c>
      <c r="AW444" s="97" t="s">
        <v>94</v>
      </c>
      <c r="AX444" s="98">
        <v>3.9342100000000002</v>
      </c>
      <c r="AZ444" s="70"/>
      <c r="BA444" s="68">
        <f t="shared" si="27"/>
        <v>13927.859999999997</v>
      </c>
      <c r="BB444" s="123">
        <f t="shared" si="24"/>
        <v>0</v>
      </c>
    </row>
    <row r="445" spans="1:54" x14ac:dyDescent="0.3">
      <c r="A445" s="89">
        <v>2016</v>
      </c>
      <c r="B445" s="90" t="s">
        <v>11</v>
      </c>
      <c r="C445" s="101">
        <v>3108.82</v>
      </c>
      <c r="D445" s="91">
        <v>2772.43</v>
      </c>
      <c r="E445" s="92">
        <v>635.16</v>
      </c>
      <c r="F445" s="92" t="s">
        <v>94</v>
      </c>
      <c r="G445" s="92" t="s">
        <v>94</v>
      </c>
      <c r="H445" s="101">
        <v>6516.41</v>
      </c>
      <c r="I445" s="101">
        <v>471.83</v>
      </c>
      <c r="J445" s="91">
        <v>6988.24</v>
      </c>
      <c r="K445" s="93">
        <v>3372.49</v>
      </c>
      <c r="L445" s="93">
        <v>1608.93</v>
      </c>
      <c r="M445" s="93">
        <v>1434.84</v>
      </c>
      <c r="N445" s="94">
        <v>244.19054632927981</v>
      </c>
      <c r="O445" s="94">
        <v>3616.68</v>
      </c>
      <c r="P445" s="94">
        <v>62.609493416284181</v>
      </c>
      <c r="Q445" s="94">
        <v>2841.43</v>
      </c>
      <c r="R445" s="94">
        <v>862.66</v>
      </c>
      <c r="S445" s="94">
        <v>469.3</v>
      </c>
      <c r="T445" s="94">
        <v>0</v>
      </c>
      <c r="U445" s="92" t="s">
        <v>94</v>
      </c>
      <c r="V445" s="96">
        <v>4173.3899999999994</v>
      </c>
      <c r="W445" s="94">
        <v>4254.53</v>
      </c>
      <c r="X445" s="94">
        <v>3114.06</v>
      </c>
      <c r="Y445" s="94">
        <v>2669.47</v>
      </c>
      <c r="Z445" s="94">
        <v>22491.219687529952</v>
      </c>
      <c r="AA445" s="94">
        <v>11161.63</v>
      </c>
      <c r="AB445" s="94">
        <v>3831.46</v>
      </c>
      <c r="AC445" s="92" t="s">
        <v>94</v>
      </c>
      <c r="AD445" s="94">
        <v>16.701569359409092</v>
      </c>
      <c r="AE445" s="94">
        <v>3.7688074732858006</v>
      </c>
      <c r="AF445" s="95" t="s">
        <v>94</v>
      </c>
      <c r="AG445" s="95" t="s">
        <v>94</v>
      </c>
      <c r="AH445" s="95">
        <v>205.42</v>
      </c>
      <c r="AI445" s="95" t="s">
        <v>94</v>
      </c>
      <c r="AJ445" s="95" t="s">
        <v>94</v>
      </c>
      <c r="AK445" s="95" t="s">
        <v>94</v>
      </c>
      <c r="AL445" s="95" t="s">
        <v>94</v>
      </c>
      <c r="AM445" s="95" t="s">
        <v>94</v>
      </c>
      <c r="AN445" s="97" t="s">
        <v>94</v>
      </c>
      <c r="AO445" s="94">
        <v>294186.64</v>
      </c>
      <c r="AP445" s="94">
        <v>66829.834130000003</v>
      </c>
      <c r="AQ445" s="94">
        <v>93.248228452371421</v>
      </c>
      <c r="AR445" s="94">
        <v>6.7517715476285876</v>
      </c>
      <c r="AS445" s="94">
        <v>37.390506583715819</v>
      </c>
      <c r="AT445" s="95" t="s">
        <v>94</v>
      </c>
      <c r="AU445" s="97" t="s">
        <v>94</v>
      </c>
      <c r="AV445" s="94">
        <f t="shared" si="26"/>
        <v>9.0554596954318676</v>
      </c>
      <c r="AW445" s="97" t="s">
        <v>94</v>
      </c>
      <c r="AX445" s="98">
        <v>256.86685999999997</v>
      </c>
      <c r="AZ445" s="70"/>
      <c r="BA445" s="68">
        <f t="shared" si="27"/>
        <v>11161.63</v>
      </c>
      <c r="BB445" s="123">
        <f t="shared" si="24"/>
        <v>0</v>
      </c>
    </row>
    <row r="446" spans="1:54" x14ac:dyDescent="0.3">
      <c r="A446" s="89">
        <v>2016</v>
      </c>
      <c r="B446" s="90" t="s">
        <v>12</v>
      </c>
      <c r="C446" s="101">
        <v>5677.54</v>
      </c>
      <c r="D446" s="91">
        <v>4216.2</v>
      </c>
      <c r="E446" s="92">
        <v>5.29</v>
      </c>
      <c r="F446" s="92" t="s">
        <v>94</v>
      </c>
      <c r="G446" s="92" t="s">
        <v>94</v>
      </c>
      <c r="H446" s="101">
        <v>9899.0300000000007</v>
      </c>
      <c r="I446" s="101">
        <v>3041.83</v>
      </c>
      <c r="J446" s="91">
        <v>12940.86</v>
      </c>
      <c r="K446" s="93">
        <v>2519.4299999999998</v>
      </c>
      <c r="L446" s="93">
        <v>1445.01</v>
      </c>
      <c r="M446" s="93">
        <v>1073.08</v>
      </c>
      <c r="N446" s="94">
        <v>774.18356163965188</v>
      </c>
      <c r="O446" s="94">
        <v>3293.61</v>
      </c>
      <c r="P446" s="94">
        <v>39.026607199779725</v>
      </c>
      <c r="Q446" s="94">
        <v>18121.73</v>
      </c>
      <c r="R446" s="94">
        <v>1920.97</v>
      </c>
      <c r="S446" s="94">
        <v>175.51</v>
      </c>
      <c r="T446" s="94">
        <v>0</v>
      </c>
      <c r="U446" s="92" t="s">
        <v>94</v>
      </c>
      <c r="V446" s="96">
        <v>20218.21</v>
      </c>
      <c r="W446" s="94">
        <v>4939.58</v>
      </c>
      <c r="X446" s="94">
        <v>3431.69</v>
      </c>
      <c r="Y446" s="94">
        <v>4796.12</v>
      </c>
      <c r="Z446" s="94">
        <v>31397.783542039353</v>
      </c>
      <c r="AA446" s="94">
        <v>33159.07</v>
      </c>
      <c r="AB446" s="94">
        <v>4133.42</v>
      </c>
      <c r="AC446" s="92" t="s">
        <v>94</v>
      </c>
      <c r="AD446" s="94">
        <v>26.46988103880102</v>
      </c>
      <c r="AE446" s="94">
        <v>2.466069430221725</v>
      </c>
      <c r="AF446" s="95" t="s">
        <v>94</v>
      </c>
      <c r="AG446" s="95" t="s">
        <v>94</v>
      </c>
      <c r="AH446" s="95">
        <v>3924.27</v>
      </c>
      <c r="AI446" s="95" t="s">
        <v>94</v>
      </c>
      <c r="AJ446" s="95" t="s">
        <v>94</v>
      </c>
      <c r="AK446" s="95" t="s">
        <v>94</v>
      </c>
      <c r="AL446" s="95" t="s">
        <v>94</v>
      </c>
      <c r="AM446" s="95" t="s">
        <v>94</v>
      </c>
      <c r="AN446" s="97" t="s">
        <v>94</v>
      </c>
      <c r="AO446" s="94">
        <v>1348094.77</v>
      </c>
      <c r="AP446" s="94">
        <v>125270.94992</v>
      </c>
      <c r="AQ446" s="94">
        <v>76.494375180629419</v>
      </c>
      <c r="AR446" s="94">
        <v>23.505624819370581</v>
      </c>
      <c r="AS446" s="94">
        <v>60.973392800220275</v>
      </c>
      <c r="AT446" s="95" t="s">
        <v>94</v>
      </c>
      <c r="AU446" s="97" t="s">
        <v>94</v>
      </c>
      <c r="AV446" s="94">
        <f t="shared" si="26"/>
        <v>2.5115096819828153</v>
      </c>
      <c r="AW446" s="97" t="s">
        <v>94</v>
      </c>
      <c r="AX446" s="98">
        <v>57.550260000000002</v>
      </c>
      <c r="AZ446" s="70"/>
      <c r="BA446" s="68">
        <f t="shared" si="27"/>
        <v>33159.07</v>
      </c>
      <c r="BB446" s="123">
        <f t="shared" si="24"/>
        <v>0</v>
      </c>
    </row>
    <row r="447" spans="1:54" x14ac:dyDescent="0.3">
      <c r="A447" s="89">
        <v>2016</v>
      </c>
      <c r="B447" s="90" t="s">
        <v>13</v>
      </c>
      <c r="C447" s="101">
        <v>22450.76</v>
      </c>
      <c r="D447" s="91">
        <v>9155.23</v>
      </c>
      <c r="E447" s="92">
        <v>288.17</v>
      </c>
      <c r="F447" s="92" t="s">
        <v>94</v>
      </c>
      <c r="G447" s="92" t="s">
        <v>94</v>
      </c>
      <c r="H447" s="101">
        <v>31894.17</v>
      </c>
      <c r="I447" s="101">
        <v>8287.6299999999992</v>
      </c>
      <c r="J447" s="91">
        <v>40181.800000000003</v>
      </c>
      <c r="K447" s="93">
        <v>3332.79</v>
      </c>
      <c r="L447" s="93">
        <v>2346</v>
      </c>
      <c r="M447" s="93">
        <v>956.68</v>
      </c>
      <c r="N447" s="94">
        <v>866.0189730153246</v>
      </c>
      <c r="O447" s="94">
        <v>4198.8100000000004</v>
      </c>
      <c r="P447" s="94">
        <v>55.845720391419547</v>
      </c>
      <c r="Q447" s="94">
        <v>19609.54</v>
      </c>
      <c r="R447" s="94">
        <v>2482.5300000000002</v>
      </c>
      <c r="S447" s="94">
        <v>63.63</v>
      </c>
      <c r="T447" s="94">
        <v>9613.9500000000007</v>
      </c>
      <c r="U447" s="92" t="s">
        <v>94</v>
      </c>
      <c r="V447" s="96">
        <v>31769.65</v>
      </c>
      <c r="W447" s="94">
        <v>4208.6099999999997</v>
      </c>
      <c r="X447" s="94">
        <v>3436.18</v>
      </c>
      <c r="Y447" s="94">
        <v>2411.5500000000002</v>
      </c>
      <c r="Z447" s="94">
        <v>3467.2101133391452</v>
      </c>
      <c r="AA447" s="94">
        <v>71951.44</v>
      </c>
      <c r="AB447" s="94">
        <v>4203.13</v>
      </c>
      <c r="AC447" s="92" t="s">
        <v>94</v>
      </c>
      <c r="AD447" s="94">
        <v>27.322619036717839</v>
      </c>
      <c r="AE447" s="94">
        <v>4.2837284309748984</v>
      </c>
      <c r="AF447" s="95" t="s">
        <v>94</v>
      </c>
      <c r="AG447" s="95" t="s">
        <v>94</v>
      </c>
      <c r="AH447" s="95">
        <v>3908.41</v>
      </c>
      <c r="AI447" s="95" t="s">
        <v>94</v>
      </c>
      <c r="AJ447" s="95" t="s">
        <v>94</v>
      </c>
      <c r="AK447" s="95" t="s">
        <v>94</v>
      </c>
      <c r="AL447" s="95" t="s">
        <v>94</v>
      </c>
      <c r="AM447" s="95" t="s">
        <v>94</v>
      </c>
      <c r="AN447" s="97" t="s">
        <v>94</v>
      </c>
      <c r="AO447" s="94">
        <v>1681586.2</v>
      </c>
      <c r="AP447" s="94">
        <v>263340.18690999999</v>
      </c>
      <c r="AQ447" s="94">
        <v>79.374667137858424</v>
      </c>
      <c r="AR447" s="94">
        <v>20.625332862141562</v>
      </c>
      <c r="AS447" s="94">
        <v>44.154293506842954</v>
      </c>
      <c r="AT447" s="95" t="s">
        <v>94</v>
      </c>
      <c r="AU447" s="97" t="s">
        <v>94</v>
      </c>
      <c r="AV447" s="94">
        <f t="shared" si="26"/>
        <v>4.4689605626314188</v>
      </c>
      <c r="AW447" s="97" t="s">
        <v>94</v>
      </c>
      <c r="AX447" s="98">
        <v>135.23614999999998</v>
      </c>
      <c r="AZ447" s="70"/>
      <c r="BA447" s="68">
        <f t="shared" si="27"/>
        <v>71951.439999999988</v>
      </c>
      <c r="BB447" s="123">
        <f t="shared" si="24"/>
        <v>0</v>
      </c>
    </row>
    <row r="448" spans="1:54" x14ac:dyDescent="0.3">
      <c r="A448" s="89">
        <v>2016</v>
      </c>
      <c r="B448" s="90" t="s">
        <v>14</v>
      </c>
      <c r="C448" s="101">
        <v>4902.12</v>
      </c>
      <c r="D448" s="91">
        <v>3086.2</v>
      </c>
      <c r="E448" s="92">
        <v>903.4</v>
      </c>
      <c r="F448" s="92" t="s">
        <v>94</v>
      </c>
      <c r="G448" s="92" t="s">
        <v>94</v>
      </c>
      <c r="H448" s="101">
        <v>8891.7099999999991</v>
      </c>
      <c r="I448" s="101">
        <v>256</v>
      </c>
      <c r="J448" s="91">
        <v>9147.7099999999991</v>
      </c>
      <c r="K448" s="93">
        <v>2843.16</v>
      </c>
      <c r="L448" s="93">
        <v>1567.47</v>
      </c>
      <c r="M448" s="93">
        <v>986.82</v>
      </c>
      <c r="N448" s="94">
        <v>81.855680849471852</v>
      </c>
      <c r="O448" s="94">
        <v>2925.02</v>
      </c>
      <c r="P448" s="94">
        <v>55.640195780869931</v>
      </c>
      <c r="Q448" s="94">
        <v>5328.18</v>
      </c>
      <c r="R448" s="94">
        <v>1962.57</v>
      </c>
      <c r="S448" s="94">
        <v>2.38</v>
      </c>
      <c r="T448" s="94">
        <v>0</v>
      </c>
      <c r="U448" s="92" t="s">
        <v>94</v>
      </c>
      <c r="V448" s="96">
        <v>7293.13</v>
      </c>
      <c r="W448" s="94">
        <v>4860.46</v>
      </c>
      <c r="X448" s="94">
        <v>3295.07</v>
      </c>
      <c r="Y448" s="94">
        <v>4546.54</v>
      </c>
      <c r="Z448" s="94">
        <v>829.08742598397794</v>
      </c>
      <c r="AA448" s="94">
        <v>16440.830000000002</v>
      </c>
      <c r="AB448" s="94">
        <v>3552.55</v>
      </c>
      <c r="AC448" s="92" t="s">
        <v>94</v>
      </c>
      <c r="AD448" s="94">
        <v>22.661211770462391</v>
      </c>
      <c r="AE448" s="94">
        <v>3.5572469059675345</v>
      </c>
      <c r="AF448" s="95" t="s">
        <v>94</v>
      </c>
      <c r="AG448" s="95" t="s">
        <v>94</v>
      </c>
      <c r="AH448" s="95">
        <v>386.91</v>
      </c>
      <c r="AI448" s="95" t="s">
        <v>94</v>
      </c>
      <c r="AJ448" s="95" t="s">
        <v>94</v>
      </c>
      <c r="AK448" s="95" t="s">
        <v>94</v>
      </c>
      <c r="AL448" s="95" t="s">
        <v>94</v>
      </c>
      <c r="AM448" s="95" t="s">
        <v>94</v>
      </c>
      <c r="AN448" s="97" t="s">
        <v>94</v>
      </c>
      <c r="AO448" s="94">
        <v>468599.85</v>
      </c>
      <c r="AP448" s="94">
        <v>72550.547590000002</v>
      </c>
      <c r="AQ448" s="94">
        <v>97.201485399078024</v>
      </c>
      <c r="AR448" s="94">
        <v>2.7985146009219797</v>
      </c>
      <c r="AS448" s="94">
        <v>44.359865043309853</v>
      </c>
      <c r="AT448" s="95" t="s">
        <v>94</v>
      </c>
      <c r="AU448" s="97" t="s">
        <v>94</v>
      </c>
      <c r="AV448" s="94">
        <f t="shared" si="26"/>
        <v>5.1859022178773806</v>
      </c>
      <c r="AW448" s="97" t="s">
        <v>94</v>
      </c>
      <c r="AX448" s="98">
        <v>104.98242999999999</v>
      </c>
      <c r="AZ448" s="70"/>
      <c r="BA448" s="68">
        <f t="shared" si="27"/>
        <v>16440.849999999999</v>
      </c>
      <c r="BB448" s="123">
        <f t="shared" si="24"/>
        <v>-1.9999999996798579E-2</v>
      </c>
    </row>
    <row r="449" spans="1:54" x14ac:dyDescent="0.3">
      <c r="A449" s="89">
        <v>2016</v>
      </c>
      <c r="B449" s="90" t="s">
        <v>15</v>
      </c>
      <c r="C449" s="101">
        <v>2041.4</v>
      </c>
      <c r="D449" s="91">
        <v>1518.21</v>
      </c>
      <c r="E449" s="92">
        <v>2.85</v>
      </c>
      <c r="F449" s="92" t="s">
        <v>94</v>
      </c>
      <c r="G449" s="92" t="s">
        <v>94</v>
      </c>
      <c r="H449" s="101">
        <v>3562.46</v>
      </c>
      <c r="I449" s="101">
        <v>212.34</v>
      </c>
      <c r="J449" s="91">
        <v>3774.8</v>
      </c>
      <c r="K449" s="93">
        <v>3093.91</v>
      </c>
      <c r="L449" s="93">
        <v>1772.9</v>
      </c>
      <c r="M449" s="93">
        <v>1318.53</v>
      </c>
      <c r="N449" s="94">
        <v>184.41423602516838</v>
      </c>
      <c r="O449" s="94">
        <v>3278.32</v>
      </c>
      <c r="P449" s="94">
        <v>46.27335702491294</v>
      </c>
      <c r="Q449" s="94">
        <v>3014.83</v>
      </c>
      <c r="R449" s="94">
        <v>1366.11</v>
      </c>
      <c r="S449" s="94">
        <v>1.86</v>
      </c>
      <c r="T449" s="94">
        <v>0</v>
      </c>
      <c r="U449" s="92" t="s">
        <v>94</v>
      </c>
      <c r="V449" s="96">
        <v>4382.7999999999993</v>
      </c>
      <c r="W449" s="94">
        <v>5536.65</v>
      </c>
      <c r="X449" s="94">
        <v>3841.9</v>
      </c>
      <c r="Y449" s="94">
        <v>5923.84</v>
      </c>
      <c r="Z449" s="94">
        <v>1119.2672672672672</v>
      </c>
      <c r="AA449" s="94">
        <v>8157.61</v>
      </c>
      <c r="AB449" s="94">
        <v>4198.37</v>
      </c>
      <c r="AC449" s="92" t="s">
        <v>94</v>
      </c>
      <c r="AD449" s="94">
        <v>22.17608719858703</v>
      </c>
      <c r="AE449" s="94">
        <v>3.7587067834432926</v>
      </c>
      <c r="AF449" s="95" t="s">
        <v>94</v>
      </c>
      <c r="AG449" s="95" t="s">
        <v>94</v>
      </c>
      <c r="AH449" s="95">
        <v>417.07</v>
      </c>
      <c r="AI449" s="95" t="s">
        <v>94</v>
      </c>
      <c r="AJ449" s="95" t="s">
        <v>94</v>
      </c>
      <c r="AK449" s="95" t="s">
        <v>94</v>
      </c>
      <c r="AL449" s="95" t="s">
        <v>94</v>
      </c>
      <c r="AM449" s="95" t="s">
        <v>94</v>
      </c>
      <c r="AN449" s="97" t="s">
        <v>94</v>
      </c>
      <c r="AO449" s="94">
        <v>217064.11</v>
      </c>
      <c r="AP449" s="94">
        <v>36785.619920000005</v>
      </c>
      <c r="AQ449" s="94">
        <v>94.374801313976903</v>
      </c>
      <c r="AR449" s="94">
        <v>5.6251986860230998</v>
      </c>
      <c r="AS449" s="94">
        <v>53.726520390163287</v>
      </c>
      <c r="AT449" s="95" t="s">
        <v>94</v>
      </c>
      <c r="AU449" s="97" t="s">
        <v>94</v>
      </c>
      <c r="AV449" s="94">
        <f t="shared" si="26"/>
        <v>2.2991446238965985</v>
      </c>
      <c r="AW449" s="97" t="s">
        <v>94</v>
      </c>
      <c r="AX449" s="98">
        <v>23.780740000000002</v>
      </c>
      <c r="AZ449" s="70"/>
      <c r="BA449" s="68">
        <f t="shared" si="27"/>
        <v>8157.6</v>
      </c>
      <c r="BB449" s="123">
        <f t="shared" si="24"/>
        <v>9.999999999308784E-3</v>
      </c>
    </row>
    <row r="450" spans="1:54" x14ac:dyDescent="0.3">
      <c r="A450" s="89">
        <v>2016</v>
      </c>
      <c r="B450" s="90" t="s">
        <v>16</v>
      </c>
      <c r="C450" s="101">
        <v>838.63</v>
      </c>
      <c r="D450" s="91">
        <v>1505.49</v>
      </c>
      <c r="E450" s="92">
        <v>203.14</v>
      </c>
      <c r="F450" s="92" t="s">
        <v>94</v>
      </c>
      <c r="G450" s="92" t="s">
        <v>94</v>
      </c>
      <c r="H450" s="101">
        <v>2547.27</v>
      </c>
      <c r="I450" s="101">
        <v>260.2</v>
      </c>
      <c r="J450" s="91">
        <v>2807.47</v>
      </c>
      <c r="K450" s="93">
        <v>3854.77</v>
      </c>
      <c r="L450" s="93">
        <v>1269.0999999999999</v>
      </c>
      <c r="M450" s="93">
        <v>2278.2600000000002</v>
      </c>
      <c r="N450" s="94">
        <v>393.75386836438366</v>
      </c>
      <c r="O450" s="94">
        <v>4248.53</v>
      </c>
      <c r="P450" s="94">
        <v>51.843200112274268</v>
      </c>
      <c r="Q450" s="94">
        <v>2109.04</v>
      </c>
      <c r="R450" s="94">
        <v>498.81</v>
      </c>
      <c r="S450" s="94">
        <v>0</v>
      </c>
      <c r="T450" s="94">
        <v>0</v>
      </c>
      <c r="U450" s="92" t="s">
        <v>94</v>
      </c>
      <c r="V450" s="96">
        <v>2607.85</v>
      </c>
      <c r="W450" s="94">
        <v>4454.8599999999997</v>
      </c>
      <c r="X450" s="94">
        <v>4163.4399999999996</v>
      </c>
      <c r="Y450" s="94">
        <v>2539.2600000000002</v>
      </c>
      <c r="Z450" s="94">
        <v>0</v>
      </c>
      <c r="AA450" s="94">
        <v>5415.31</v>
      </c>
      <c r="AB450" s="94">
        <v>4345.45</v>
      </c>
      <c r="AC450" s="92" t="s">
        <v>94</v>
      </c>
      <c r="AD450" s="94">
        <v>20.340046338403251</v>
      </c>
      <c r="AE450" s="94">
        <v>4.0058188826110905</v>
      </c>
      <c r="AF450" s="95" t="s">
        <v>94</v>
      </c>
      <c r="AG450" s="95" t="s">
        <v>94</v>
      </c>
      <c r="AH450" s="95">
        <v>98.56</v>
      </c>
      <c r="AI450" s="95" t="s">
        <v>94</v>
      </c>
      <c r="AJ450" s="95" t="s">
        <v>94</v>
      </c>
      <c r="AK450" s="95" t="s">
        <v>94</v>
      </c>
      <c r="AL450" s="95" t="s">
        <v>94</v>
      </c>
      <c r="AM450" s="95" t="s">
        <v>94</v>
      </c>
      <c r="AN450" s="97" t="s">
        <v>94</v>
      </c>
      <c r="AO450" s="94">
        <v>136012.31</v>
      </c>
      <c r="AP450" s="94">
        <v>26623.886739999998</v>
      </c>
      <c r="AQ450" s="94">
        <v>90.731868906880578</v>
      </c>
      <c r="AR450" s="94">
        <v>9.2681310931194272</v>
      </c>
      <c r="AS450" s="94">
        <v>48.156984549360971</v>
      </c>
      <c r="AT450" s="95" t="s">
        <v>94</v>
      </c>
      <c r="AU450" s="97" t="s">
        <v>94</v>
      </c>
      <c r="AV450" s="94">
        <f t="shared" si="26"/>
        <v>2.2302474717632359</v>
      </c>
      <c r="AW450" s="97" t="s">
        <v>94</v>
      </c>
      <c r="AX450" s="98">
        <v>21.06353</v>
      </c>
      <c r="AZ450" s="70"/>
      <c r="BA450" s="68">
        <f t="shared" si="27"/>
        <v>5415.31</v>
      </c>
      <c r="BB450" s="123">
        <f t="shared" si="24"/>
        <v>0</v>
      </c>
    </row>
    <row r="451" spans="1:54" x14ac:dyDescent="0.3">
      <c r="A451" s="89">
        <v>2016</v>
      </c>
      <c r="B451" s="90" t="s">
        <v>17</v>
      </c>
      <c r="C451" s="101">
        <v>2085.19</v>
      </c>
      <c r="D451" s="91">
        <v>2427.77</v>
      </c>
      <c r="E451" s="92">
        <v>4.7300000000000004</v>
      </c>
      <c r="F451" s="92" t="s">
        <v>94</v>
      </c>
      <c r="G451" s="92" t="s">
        <v>94</v>
      </c>
      <c r="H451" s="101">
        <v>4517.6899999999996</v>
      </c>
      <c r="I451" s="101">
        <v>372.61</v>
      </c>
      <c r="J451" s="91">
        <v>4890.29</v>
      </c>
      <c r="K451" s="93">
        <v>2843.49</v>
      </c>
      <c r="L451" s="93">
        <v>1312.45</v>
      </c>
      <c r="M451" s="93">
        <v>1528.07</v>
      </c>
      <c r="N451" s="94">
        <v>234.52344970962051</v>
      </c>
      <c r="O451" s="94">
        <v>3078.01</v>
      </c>
      <c r="P451" s="94">
        <v>20.809337349141252</v>
      </c>
      <c r="Q451" s="94">
        <v>14984.18</v>
      </c>
      <c r="R451" s="94">
        <v>1448.84</v>
      </c>
      <c r="S451" s="94">
        <v>478.64</v>
      </c>
      <c r="T451" s="94">
        <v>1698.5</v>
      </c>
      <c r="U451" s="92" t="s">
        <v>94</v>
      </c>
      <c r="V451" s="96">
        <v>18610.16</v>
      </c>
      <c r="W451" s="94">
        <v>5214.3999999999996</v>
      </c>
      <c r="X451" s="94">
        <v>3283.7</v>
      </c>
      <c r="Y451" s="94">
        <v>5347.38</v>
      </c>
      <c r="Z451" s="94">
        <v>19666.2515408004</v>
      </c>
      <c r="AA451" s="94">
        <v>23500.46</v>
      </c>
      <c r="AB451" s="94">
        <v>4556.3100000000004</v>
      </c>
      <c r="AC451" s="92" t="s">
        <v>94</v>
      </c>
      <c r="AD451" s="94">
        <v>22.585426756340716</v>
      </c>
      <c r="AE451" s="94">
        <v>1.7012483545748456</v>
      </c>
      <c r="AF451" s="95" t="s">
        <v>94</v>
      </c>
      <c r="AG451" s="95" t="s">
        <v>94</v>
      </c>
      <c r="AH451" s="95">
        <v>8757.93</v>
      </c>
      <c r="AI451" s="95" t="s">
        <v>94</v>
      </c>
      <c r="AJ451" s="95" t="s">
        <v>94</v>
      </c>
      <c r="AK451" s="95" t="s">
        <v>94</v>
      </c>
      <c r="AL451" s="95" t="s">
        <v>94</v>
      </c>
      <c r="AM451" s="95" t="s">
        <v>94</v>
      </c>
      <c r="AN451" s="97" t="s">
        <v>94</v>
      </c>
      <c r="AO451" s="94">
        <v>1404656.12</v>
      </c>
      <c r="AP451" s="94">
        <v>104051.43079000001</v>
      </c>
      <c r="AQ451" s="94">
        <v>92.380819951373013</v>
      </c>
      <c r="AR451" s="94">
        <v>7.6193845354774474</v>
      </c>
      <c r="AS451" s="94">
        <v>79.190620098500204</v>
      </c>
      <c r="AT451" s="95" t="s">
        <v>94</v>
      </c>
      <c r="AU451" s="97" t="s">
        <v>94</v>
      </c>
      <c r="AV451" s="94">
        <f t="shared" si="26"/>
        <v>3.6884571415460865</v>
      </c>
      <c r="AW451" s="97" t="s">
        <v>94</v>
      </c>
      <c r="AX451" s="98">
        <v>46.951059999999998</v>
      </c>
      <c r="AZ451" s="70"/>
      <c r="BA451" s="68">
        <f t="shared" si="27"/>
        <v>23500.46</v>
      </c>
      <c r="BB451" s="123">
        <f t="shared" si="24"/>
        <v>0</v>
      </c>
    </row>
    <row r="452" spans="1:54" x14ac:dyDescent="0.3">
      <c r="A452" s="89">
        <v>2016</v>
      </c>
      <c r="B452" s="90" t="s">
        <v>18</v>
      </c>
      <c r="C452" s="101">
        <v>5491.92</v>
      </c>
      <c r="D452" s="91">
        <v>3873.17</v>
      </c>
      <c r="E452" s="92">
        <v>1349.09</v>
      </c>
      <c r="F452" s="92" t="s">
        <v>94</v>
      </c>
      <c r="G452" s="92" t="s">
        <v>94</v>
      </c>
      <c r="H452" s="101">
        <v>10714.18</v>
      </c>
      <c r="I452" s="101">
        <v>419.97</v>
      </c>
      <c r="J452" s="91">
        <v>11134.15</v>
      </c>
      <c r="K452" s="93">
        <v>3619.23</v>
      </c>
      <c r="L452" s="93">
        <v>1855.16</v>
      </c>
      <c r="M452" s="93">
        <v>1308.3499999999999</v>
      </c>
      <c r="N452" s="94">
        <v>141.86656073299613</v>
      </c>
      <c r="O452" s="94">
        <v>3761.1</v>
      </c>
      <c r="P452" s="94">
        <v>73.374419994688438</v>
      </c>
      <c r="Q452" s="94">
        <v>2395.25</v>
      </c>
      <c r="R452" s="94">
        <v>1200.81</v>
      </c>
      <c r="S452" s="94">
        <v>444.23</v>
      </c>
      <c r="T452" s="94">
        <v>0</v>
      </c>
      <c r="U452" s="92" t="s">
        <v>94</v>
      </c>
      <c r="V452" s="96">
        <v>4040.29</v>
      </c>
      <c r="W452" s="94">
        <v>3751.37</v>
      </c>
      <c r="X452" s="94">
        <v>2957.35</v>
      </c>
      <c r="Y452" s="94">
        <v>2698.34</v>
      </c>
      <c r="Z452" s="94">
        <v>16949.362051203785</v>
      </c>
      <c r="AA452" s="94">
        <v>15174.43</v>
      </c>
      <c r="AB452" s="94">
        <v>3758.51</v>
      </c>
      <c r="AC452" s="92" t="s">
        <v>94</v>
      </c>
      <c r="AD452" s="94">
        <v>18.073678648291423</v>
      </c>
      <c r="AE452" s="94">
        <v>5.2896582387097322</v>
      </c>
      <c r="AF452" s="95" t="s">
        <v>94</v>
      </c>
      <c r="AG452" s="95" t="s">
        <v>94</v>
      </c>
      <c r="AH452" s="95">
        <v>114.84</v>
      </c>
      <c r="AI452" s="95" t="s">
        <v>94</v>
      </c>
      <c r="AJ452" s="95" t="s">
        <v>94</v>
      </c>
      <c r="AK452" s="95" t="s">
        <v>94</v>
      </c>
      <c r="AL452" s="95" t="s">
        <v>94</v>
      </c>
      <c r="AM452" s="95" t="s">
        <v>94</v>
      </c>
      <c r="AN452" s="97" t="s">
        <v>94</v>
      </c>
      <c r="AO452" s="94">
        <v>280602.18</v>
      </c>
      <c r="AP452" s="94">
        <v>83958.735990000001</v>
      </c>
      <c r="AQ452" s="94">
        <v>96.228091053201197</v>
      </c>
      <c r="AR452" s="94">
        <v>3.7719089467988134</v>
      </c>
      <c r="AS452" s="94">
        <v>26.625645905645218</v>
      </c>
      <c r="AT452" s="95" t="s">
        <v>94</v>
      </c>
      <c r="AU452" s="97" t="s">
        <v>94</v>
      </c>
      <c r="AV452" s="94">
        <f t="shared" si="26"/>
        <v>-2.5657473150798582</v>
      </c>
      <c r="AW452" s="97" t="s">
        <v>94</v>
      </c>
      <c r="AX452" s="98">
        <v>57.497080000000004</v>
      </c>
      <c r="AZ452" s="70"/>
      <c r="BA452" s="68">
        <f t="shared" si="27"/>
        <v>15174.439999999999</v>
      </c>
      <c r="BB452" s="123">
        <f t="shared" ref="BB452:BB497" si="28">AA452-BA452</f>
        <v>-9.9999999983992893E-3</v>
      </c>
    </row>
    <row r="453" spans="1:54" x14ac:dyDescent="0.3">
      <c r="A453" s="89">
        <v>2016</v>
      </c>
      <c r="B453" s="90" t="s">
        <v>19</v>
      </c>
      <c r="C453" s="101">
        <v>7249.03</v>
      </c>
      <c r="D453" s="91">
        <v>3368.96</v>
      </c>
      <c r="E453" s="92">
        <v>882.34</v>
      </c>
      <c r="F453" s="92" t="s">
        <v>94</v>
      </c>
      <c r="G453" s="92" t="s">
        <v>94</v>
      </c>
      <c r="H453" s="101">
        <v>11500.32</v>
      </c>
      <c r="I453" s="101">
        <v>1274</v>
      </c>
      <c r="J453" s="91">
        <v>12774.31</v>
      </c>
      <c r="K453" s="93">
        <v>2591.61</v>
      </c>
      <c r="L453" s="93">
        <v>1633.57</v>
      </c>
      <c r="M453" s="93">
        <v>759.2</v>
      </c>
      <c r="N453" s="94">
        <v>287.09579617110973</v>
      </c>
      <c r="O453" s="94">
        <v>2878.7</v>
      </c>
      <c r="P453" s="94">
        <v>58.638799453195212</v>
      </c>
      <c r="Q453" s="94">
        <v>7211.7</v>
      </c>
      <c r="R453" s="94">
        <v>1380.4</v>
      </c>
      <c r="S453" s="94">
        <v>418.32</v>
      </c>
      <c r="T453" s="94">
        <v>0</v>
      </c>
      <c r="U453" s="92" t="s">
        <v>94</v>
      </c>
      <c r="V453" s="96">
        <v>9010.42</v>
      </c>
      <c r="W453" s="94">
        <v>4958.76</v>
      </c>
      <c r="X453" s="94">
        <v>3219.62</v>
      </c>
      <c r="Y453" s="94">
        <v>3708.81</v>
      </c>
      <c r="Z453" s="94">
        <v>26985.199329118823</v>
      </c>
      <c r="AA453" s="94">
        <v>21784.74</v>
      </c>
      <c r="AB453" s="94">
        <v>3483</v>
      </c>
      <c r="AC453" s="92" t="s">
        <v>94</v>
      </c>
      <c r="AD453" s="94">
        <v>24.220850650269821</v>
      </c>
      <c r="AE453" s="94">
        <v>3.4384949602592445</v>
      </c>
      <c r="AF453" s="95" t="s">
        <v>94</v>
      </c>
      <c r="AG453" s="95" t="s">
        <v>94</v>
      </c>
      <c r="AH453" s="95">
        <v>1295.8</v>
      </c>
      <c r="AI453" s="95" t="s">
        <v>94</v>
      </c>
      <c r="AJ453" s="95" t="s">
        <v>94</v>
      </c>
      <c r="AK453" s="95" t="s">
        <v>94</v>
      </c>
      <c r="AL453" s="95" t="s">
        <v>94</v>
      </c>
      <c r="AM453" s="95" t="s">
        <v>94</v>
      </c>
      <c r="AN453" s="97" t="s">
        <v>94</v>
      </c>
      <c r="AO453" s="94">
        <v>625813.36</v>
      </c>
      <c r="AP453" s="94">
        <v>89942.097139999998</v>
      </c>
      <c r="AQ453" s="94">
        <v>90.026936875651202</v>
      </c>
      <c r="AR453" s="94">
        <v>9.9731414064634407</v>
      </c>
      <c r="AS453" s="94">
        <v>41.361154643112563</v>
      </c>
      <c r="AT453" s="95" t="s">
        <v>94</v>
      </c>
      <c r="AU453" s="97" t="s">
        <v>94</v>
      </c>
      <c r="AV453" s="94">
        <f t="shared" si="26"/>
        <v>3.973322184167416</v>
      </c>
      <c r="AW453" s="97" t="s">
        <v>94</v>
      </c>
      <c r="AX453" s="98">
        <v>50.143989999999995</v>
      </c>
      <c r="AZ453" s="70"/>
      <c r="BA453" s="68">
        <f t="shared" si="27"/>
        <v>21784.75</v>
      </c>
      <c r="BB453" s="123">
        <f t="shared" si="28"/>
        <v>-9.9999999983992893E-3</v>
      </c>
    </row>
    <row r="454" spans="1:54" x14ac:dyDescent="0.3">
      <c r="A454" s="89">
        <v>2016</v>
      </c>
      <c r="B454" s="90" t="s">
        <v>20</v>
      </c>
      <c r="C454" s="101">
        <v>1515.21</v>
      </c>
      <c r="D454" s="91">
        <v>1672.81</v>
      </c>
      <c r="E454" s="92">
        <v>16.21</v>
      </c>
      <c r="F454" s="92" t="s">
        <v>94</v>
      </c>
      <c r="G454" s="92" t="s">
        <v>94</v>
      </c>
      <c r="H454" s="101">
        <v>3204.22</v>
      </c>
      <c r="I454" s="101">
        <v>472.8</v>
      </c>
      <c r="J454" s="91">
        <v>3677.02</v>
      </c>
      <c r="K454" s="93">
        <v>3284.86</v>
      </c>
      <c r="L454" s="93">
        <v>1553.34</v>
      </c>
      <c r="M454" s="93">
        <v>1714.91</v>
      </c>
      <c r="N454" s="94">
        <v>484.70122507560615</v>
      </c>
      <c r="O454" s="94">
        <v>3769.56</v>
      </c>
      <c r="P454" s="94">
        <v>47.739370679850644</v>
      </c>
      <c r="Q454" s="94">
        <v>3555.22</v>
      </c>
      <c r="R454" s="94">
        <v>466.42</v>
      </c>
      <c r="S454" s="94">
        <v>3.61</v>
      </c>
      <c r="T454" s="94">
        <v>0</v>
      </c>
      <c r="U454" s="92" t="s">
        <v>94</v>
      </c>
      <c r="V454" s="96">
        <v>4025.25</v>
      </c>
      <c r="W454" s="94">
        <v>3802.51</v>
      </c>
      <c r="X454" s="94">
        <v>2273.7800000000002</v>
      </c>
      <c r="Y454" s="94">
        <v>3134.51</v>
      </c>
      <c r="Z454" s="94">
        <v>959.18725099601591</v>
      </c>
      <c r="AA454" s="94">
        <v>7702.28</v>
      </c>
      <c r="AB454" s="94">
        <v>3786.71</v>
      </c>
      <c r="AC454" s="92" t="s">
        <v>94</v>
      </c>
      <c r="AD454" s="94">
        <v>19.347984736947893</v>
      </c>
      <c r="AE454" s="94">
        <v>1.756776490446357</v>
      </c>
      <c r="AF454" s="95" t="s">
        <v>94</v>
      </c>
      <c r="AG454" s="95" t="s">
        <v>94</v>
      </c>
      <c r="AH454" s="95">
        <v>1380.91</v>
      </c>
      <c r="AI454" s="95" t="s">
        <v>94</v>
      </c>
      <c r="AJ454" s="95" t="s">
        <v>94</v>
      </c>
      <c r="AK454" s="95" t="s">
        <v>94</v>
      </c>
      <c r="AL454" s="95" t="s">
        <v>94</v>
      </c>
      <c r="AM454" s="95" t="s">
        <v>94</v>
      </c>
      <c r="AN454" s="97" t="s">
        <v>94</v>
      </c>
      <c r="AO454" s="94">
        <v>442796.15</v>
      </c>
      <c r="AP454" s="94">
        <v>39809.193850000003</v>
      </c>
      <c r="AQ454" s="94">
        <v>87.141761535156178</v>
      </c>
      <c r="AR454" s="94">
        <v>12.858238464843813</v>
      </c>
      <c r="AS454" s="94">
        <v>52.260499488463161</v>
      </c>
      <c r="AT454" s="95" t="s">
        <v>94</v>
      </c>
      <c r="AU454" s="97" t="s">
        <v>94</v>
      </c>
      <c r="AV454" s="94">
        <f t="shared" si="26"/>
        <v>10.29775875426202</v>
      </c>
      <c r="AW454" s="97" t="s">
        <v>94</v>
      </c>
      <c r="AX454" s="98">
        <v>34.440049999999999</v>
      </c>
      <c r="AZ454" s="70"/>
      <c r="BA454" s="68">
        <f t="shared" si="27"/>
        <v>7702.28</v>
      </c>
      <c r="BB454" s="123">
        <f t="shared" si="28"/>
        <v>0</v>
      </c>
    </row>
    <row r="455" spans="1:54" x14ac:dyDescent="0.3">
      <c r="A455" s="89">
        <v>2016</v>
      </c>
      <c r="B455" s="90" t="s">
        <v>21</v>
      </c>
      <c r="C455" s="101">
        <v>1062.3800000000001</v>
      </c>
      <c r="D455" s="91">
        <v>1391.54</v>
      </c>
      <c r="E455" s="92">
        <v>0</v>
      </c>
      <c r="F455" s="92" t="s">
        <v>94</v>
      </c>
      <c r="G455" s="92" t="s">
        <v>94</v>
      </c>
      <c r="H455" s="101">
        <v>2453.92</v>
      </c>
      <c r="I455" s="101">
        <v>595.72</v>
      </c>
      <c r="J455" s="91">
        <v>3049.64</v>
      </c>
      <c r="K455" s="93">
        <v>3583.91</v>
      </c>
      <c r="L455" s="93">
        <v>1551.59</v>
      </c>
      <c r="M455" s="93">
        <v>2032.32</v>
      </c>
      <c r="N455" s="94">
        <v>870.04283609097649</v>
      </c>
      <c r="O455" s="94">
        <v>4453.96</v>
      </c>
      <c r="P455" s="94">
        <v>44.833076309023099</v>
      </c>
      <c r="Q455" s="94">
        <v>3311.47</v>
      </c>
      <c r="R455" s="94">
        <v>441.1</v>
      </c>
      <c r="S455" s="94">
        <v>0</v>
      </c>
      <c r="T455" s="94">
        <v>0</v>
      </c>
      <c r="U455" s="92" t="s">
        <v>94</v>
      </c>
      <c r="V455" s="96">
        <v>3752.5699999999997</v>
      </c>
      <c r="W455" s="94">
        <v>4013.19</v>
      </c>
      <c r="X455" s="94">
        <v>3160.89</v>
      </c>
      <c r="Y455" s="94">
        <v>2493.6999999999998</v>
      </c>
      <c r="Z455" s="94">
        <v>0</v>
      </c>
      <c r="AA455" s="94">
        <v>6802.21</v>
      </c>
      <c r="AB455" s="94">
        <v>4199.51</v>
      </c>
      <c r="AC455" s="92" t="s">
        <v>94</v>
      </c>
      <c r="AD455" s="94">
        <v>25.729866071638437</v>
      </c>
      <c r="AE455" s="94">
        <v>2.2478113793798404</v>
      </c>
      <c r="AF455" s="95" t="s">
        <v>94</v>
      </c>
      <c r="AG455" s="95" t="s">
        <v>94</v>
      </c>
      <c r="AH455" s="95">
        <v>548.80999999999995</v>
      </c>
      <c r="AI455" s="95" t="s">
        <v>94</v>
      </c>
      <c r="AJ455" s="95" t="s">
        <v>94</v>
      </c>
      <c r="AK455" s="95" t="s">
        <v>94</v>
      </c>
      <c r="AL455" s="95" t="s">
        <v>94</v>
      </c>
      <c r="AM455" s="95" t="s">
        <v>94</v>
      </c>
      <c r="AN455" s="97" t="s">
        <v>94</v>
      </c>
      <c r="AO455" s="94">
        <v>301645.96000000002</v>
      </c>
      <c r="AP455" s="94">
        <v>26437.002280000001</v>
      </c>
      <c r="AQ455" s="94">
        <v>80.465891055993495</v>
      </c>
      <c r="AR455" s="94">
        <v>19.534108944006505</v>
      </c>
      <c r="AS455" s="94">
        <v>55.166923690976901</v>
      </c>
      <c r="AT455" s="95" t="s">
        <v>94</v>
      </c>
      <c r="AU455" s="97" t="s">
        <v>94</v>
      </c>
      <c r="AV455" s="94">
        <f t="shared" si="26"/>
        <v>3.4669956253764678</v>
      </c>
      <c r="AW455" s="97" t="s">
        <v>94</v>
      </c>
      <c r="AX455" s="98">
        <v>52.458849999999998</v>
      </c>
      <c r="AZ455" s="70"/>
      <c r="BA455" s="68">
        <f t="shared" si="27"/>
        <v>6802.2100000000009</v>
      </c>
      <c r="BB455" s="123">
        <f t="shared" si="28"/>
        <v>0</v>
      </c>
    </row>
    <row r="456" spans="1:54" x14ac:dyDescent="0.3">
      <c r="A456" s="89">
        <v>2016</v>
      </c>
      <c r="B456" s="90" t="s">
        <v>22</v>
      </c>
      <c r="C456" s="101">
        <v>2559.25</v>
      </c>
      <c r="D456" s="91">
        <v>1974</v>
      </c>
      <c r="E456" s="92">
        <v>620.63</v>
      </c>
      <c r="F456" s="92" t="s">
        <v>94</v>
      </c>
      <c r="G456" s="92" t="s">
        <v>94</v>
      </c>
      <c r="H456" s="101">
        <v>5153.8900000000003</v>
      </c>
      <c r="I456" s="101">
        <v>214.03</v>
      </c>
      <c r="J456" s="91">
        <v>5367.92</v>
      </c>
      <c r="K456" s="93">
        <v>3368.04</v>
      </c>
      <c r="L456" s="93">
        <v>1672.46</v>
      </c>
      <c r="M456" s="93">
        <v>1290</v>
      </c>
      <c r="N456" s="94">
        <v>139.86465477524695</v>
      </c>
      <c r="O456" s="94">
        <v>3507.9</v>
      </c>
      <c r="P456" s="94">
        <v>50.389567476841854</v>
      </c>
      <c r="Q456" s="94">
        <v>4156.2700000000004</v>
      </c>
      <c r="R456" s="94">
        <v>1035.3499999999999</v>
      </c>
      <c r="S456" s="94">
        <v>93.3</v>
      </c>
      <c r="T456" s="94">
        <v>0</v>
      </c>
      <c r="U456" s="92" t="s">
        <v>94</v>
      </c>
      <c r="V456" s="96">
        <v>5284.920000000001</v>
      </c>
      <c r="W456" s="94">
        <v>4235.53</v>
      </c>
      <c r="X456" s="94">
        <v>2976.2</v>
      </c>
      <c r="Y456" s="94">
        <v>3500.32</v>
      </c>
      <c r="Z456" s="94">
        <v>19071.240801308257</v>
      </c>
      <c r="AA456" s="94">
        <v>10652.84</v>
      </c>
      <c r="AB456" s="94">
        <v>3834.72</v>
      </c>
      <c r="AC456" s="92" t="s">
        <v>94</v>
      </c>
      <c r="AD456" s="94">
        <v>18.862146576872838</v>
      </c>
      <c r="AE456" s="94">
        <v>2.6404395883134693</v>
      </c>
      <c r="AF456" s="95" t="s">
        <v>94</v>
      </c>
      <c r="AG456" s="95" t="s">
        <v>94</v>
      </c>
      <c r="AH456" s="95">
        <v>844.05</v>
      </c>
      <c r="AI456" s="95" t="s">
        <v>94</v>
      </c>
      <c r="AJ456" s="95" t="s">
        <v>94</v>
      </c>
      <c r="AK456" s="95" t="s">
        <v>94</v>
      </c>
      <c r="AL456" s="95" t="s">
        <v>94</v>
      </c>
      <c r="AM456" s="95" t="s">
        <v>94</v>
      </c>
      <c r="AN456" s="97" t="s">
        <v>94</v>
      </c>
      <c r="AO456" s="94">
        <v>398157.6</v>
      </c>
      <c r="AP456" s="94">
        <v>56477.329060000004</v>
      </c>
      <c r="AQ456" s="94">
        <v>96.012794527489248</v>
      </c>
      <c r="AR456" s="94">
        <v>3.9872054725107677</v>
      </c>
      <c r="AS456" s="94">
        <v>49.610432523158153</v>
      </c>
      <c r="AT456" s="95" t="s">
        <v>94</v>
      </c>
      <c r="AU456" s="97" t="s">
        <v>94</v>
      </c>
      <c r="AV456" s="94">
        <f t="shared" si="26"/>
        <v>9.1015602996676659</v>
      </c>
      <c r="AW456" s="97" t="s">
        <v>94</v>
      </c>
      <c r="AX456" s="98">
        <v>25.928709999999999</v>
      </c>
      <c r="AZ456" s="70"/>
      <c r="BA456" s="68">
        <f t="shared" si="27"/>
        <v>10652.829999999998</v>
      </c>
      <c r="BB456" s="123">
        <f t="shared" si="28"/>
        <v>1.0000000002037268E-2</v>
      </c>
    </row>
    <row r="457" spans="1:54" x14ac:dyDescent="0.3">
      <c r="A457" s="89">
        <v>2016</v>
      </c>
      <c r="B457" s="90" t="s">
        <v>23</v>
      </c>
      <c r="C457" s="101">
        <v>1697.04</v>
      </c>
      <c r="D457" s="91">
        <v>2414.3000000000002</v>
      </c>
      <c r="E457" s="92">
        <v>275.2</v>
      </c>
      <c r="F457" s="92" t="s">
        <v>94</v>
      </c>
      <c r="G457" s="92" t="s">
        <v>94</v>
      </c>
      <c r="H457" s="101">
        <v>4386.53</v>
      </c>
      <c r="I457" s="101">
        <v>729.88</v>
      </c>
      <c r="J457" s="91">
        <v>5116.41</v>
      </c>
      <c r="K457" s="93">
        <v>3255.48</v>
      </c>
      <c r="L457" s="93">
        <v>1259.46</v>
      </c>
      <c r="M457" s="93">
        <v>1791.78</v>
      </c>
      <c r="N457" s="94">
        <v>541.68026664113654</v>
      </c>
      <c r="O457" s="94">
        <v>3797.17</v>
      </c>
      <c r="P457" s="94">
        <v>38.591958943135729</v>
      </c>
      <c r="Q457" s="94">
        <v>6243.11</v>
      </c>
      <c r="R457" s="94">
        <v>1814.85</v>
      </c>
      <c r="S457" s="94">
        <v>83.34</v>
      </c>
      <c r="T457" s="94">
        <v>0</v>
      </c>
      <c r="U457" s="92" t="s">
        <v>94</v>
      </c>
      <c r="V457" s="96">
        <v>8141.2999999999993</v>
      </c>
      <c r="W457" s="94">
        <v>4896.96</v>
      </c>
      <c r="X457" s="94">
        <v>3237.48</v>
      </c>
      <c r="Y457" s="94">
        <v>4431.62</v>
      </c>
      <c r="Z457" s="94">
        <v>19871.94563662375</v>
      </c>
      <c r="AA457" s="94">
        <v>13257.71</v>
      </c>
      <c r="AB457" s="94">
        <v>4404.63</v>
      </c>
      <c r="AC457" s="92" t="s">
        <v>94</v>
      </c>
      <c r="AD457" s="94">
        <v>20.462160278726206</v>
      </c>
      <c r="AE457" s="94">
        <v>3.0715116704682686</v>
      </c>
      <c r="AF457" s="95" t="s">
        <v>94</v>
      </c>
      <c r="AG457" s="95" t="s">
        <v>94</v>
      </c>
      <c r="AH457" s="95">
        <v>649.79</v>
      </c>
      <c r="AI457" s="95" t="s">
        <v>94</v>
      </c>
      <c r="AJ457" s="95" t="s">
        <v>94</v>
      </c>
      <c r="AK457" s="95" t="s">
        <v>94</v>
      </c>
      <c r="AL457" s="95" t="s">
        <v>94</v>
      </c>
      <c r="AM457" s="95" t="s">
        <v>94</v>
      </c>
      <c r="AN457" s="97" t="s">
        <v>94</v>
      </c>
      <c r="AO457" s="94">
        <v>429903.35999999999</v>
      </c>
      <c r="AP457" s="94">
        <v>64791.360439999997</v>
      </c>
      <c r="AQ457" s="94">
        <v>85.734528702742736</v>
      </c>
      <c r="AR457" s="94">
        <v>14.265471297257257</v>
      </c>
      <c r="AS457" s="94">
        <v>61.408041056864271</v>
      </c>
      <c r="AT457" s="95" t="s">
        <v>94</v>
      </c>
      <c r="AU457" s="97" t="s">
        <v>94</v>
      </c>
      <c r="AV457" s="94">
        <f t="shared" si="26"/>
        <v>4.540820148479896</v>
      </c>
      <c r="AW457" s="97" t="s">
        <v>94</v>
      </c>
      <c r="AX457" s="98">
        <v>100.27303000000001</v>
      </c>
      <c r="AZ457" s="70"/>
      <c r="BA457" s="68">
        <f t="shared" si="27"/>
        <v>13257.720000000001</v>
      </c>
      <c r="BB457" s="123">
        <f t="shared" si="28"/>
        <v>-1.0000000002037268E-2</v>
      </c>
    </row>
    <row r="458" spans="1:54" x14ac:dyDescent="0.3">
      <c r="A458" s="89">
        <v>2016</v>
      </c>
      <c r="B458" s="90" t="s">
        <v>24</v>
      </c>
      <c r="C458" s="101">
        <v>1439.33</v>
      </c>
      <c r="D458" s="91">
        <v>2236.67</v>
      </c>
      <c r="E458" s="92">
        <v>4.6100000000000003</v>
      </c>
      <c r="F458" s="92" t="s">
        <v>94</v>
      </c>
      <c r="G458" s="92" t="s">
        <v>94</v>
      </c>
      <c r="H458" s="101">
        <v>3680.6</v>
      </c>
      <c r="I458" s="101">
        <v>1196.68</v>
      </c>
      <c r="J458" s="91">
        <v>4877.28</v>
      </c>
      <c r="K458" s="93">
        <v>3122.79</v>
      </c>
      <c r="L458" s="93">
        <v>1221.19</v>
      </c>
      <c r="M458" s="93">
        <v>1897.69</v>
      </c>
      <c r="N458" s="94">
        <v>1015.3178701301347</v>
      </c>
      <c r="O458" s="94">
        <v>4138.1099999999997</v>
      </c>
      <c r="P458" s="94">
        <v>24.184891484154029</v>
      </c>
      <c r="Q458" s="94">
        <v>8386.2199999999993</v>
      </c>
      <c r="R458" s="94">
        <v>1056.8699999999999</v>
      </c>
      <c r="S458" s="94">
        <v>6.21</v>
      </c>
      <c r="T458" s="94">
        <v>5840.07</v>
      </c>
      <c r="U458" s="92" t="s">
        <v>94</v>
      </c>
      <c r="V458" s="96">
        <v>15289.369999999999</v>
      </c>
      <c r="W458" s="94">
        <v>8522.7099999999991</v>
      </c>
      <c r="X458" s="94">
        <v>4566.5200000000004</v>
      </c>
      <c r="Y458" s="94">
        <v>4351.34</v>
      </c>
      <c r="Z458" s="94">
        <v>1361.5705198508444</v>
      </c>
      <c r="AA458" s="94">
        <v>20166.64</v>
      </c>
      <c r="AB458" s="94">
        <v>6784.22</v>
      </c>
      <c r="AC458" s="92" t="s">
        <v>94</v>
      </c>
      <c r="AD458" s="94">
        <v>29.664143422657759</v>
      </c>
      <c r="AE458" s="94">
        <v>3.0902326009968353</v>
      </c>
      <c r="AF458" s="95" t="s">
        <v>94</v>
      </c>
      <c r="AG458" s="95" t="s">
        <v>94</v>
      </c>
      <c r="AH458" s="95">
        <v>1194.25</v>
      </c>
      <c r="AI458" s="95" t="s">
        <v>94</v>
      </c>
      <c r="AJ458" s="95" t="s">
        <v>94</v>
      </c>
      <c r="AK458" s="95" t="s">
        <v>94</v>
      </c>
      <c r="AL458" s="95" t="s">
        <v>94</v>
      </c>
      <c r="AM458" s="95" t="s">
        <v>94</v>
      </c>
      <c r="AN458" s="97" t="s">
        <v>94</v>
      </c>
      <c r="AO458" s="94">
        <v>653758.4</v>
      </c>
      <c r="AP458" s="94">
        <v>67983.217659999995</v>
      </c>
      <c r="AQ458" s="94">
        <v>75.464193156841517</v>
      </c>
      <c r="AR458" s="94">
        <v>24.535806843158483</v>
      </c>
      <c r="AS458" s="94">
        <v>75.8151581026884</v>
      </c>
      <c r="AT458" s="95" t="s">
        <v>94</v>
      </c>
      <c r="AU458" s="97" t="s">
        <v>94</v>
      </c>
      <c r="AV458" s="94">
        <f t="shared" si="26"/>
        <v>6.643229802891315</v>
      </c>
      <c r="AW458" s="97" t="s">
        <v>94</v>
      </c>
      <c r="AX458" s="98">
        <v>268.82330999999999</v>
      </c>
      <c r="AZ458" s="70"/>
      <c r="BA458" s="68">
        <f t="shared" si="27"/>
        <v>20166.66</v>
      </c>
      <c r="BB458" s="123">
        <f t="shared" si="28"/>
        <v>-2.0000000000436557E-2</v>
      </c>
    </row>
    <row r="459" spans="1:54" x14ac:dyDescent="0.3">
      <c r="A459" s="89">
        <v>2016</v>
      </c>
      <c r="B459" s="90" t="s">
        <v>25</v>
      </c>
      <c r="C459" s="101">
        <v>2704.37</v>
      </c>
      <c r="D459" s="91">
        <v>2531.8000000000002</v>
      </c>
      <c r="E459" s="92">
        <v>0</v>
      </c>
      <c r="F459" s="92" t="s">
        <v>94</v>
      </c>
      <c r="G459" s="92" t="s">
        <v>94</v>
      </c>
      <c r="H459" s="101">
        <v>5236.18</v>
      </c>
      <c r="I459" s="101">
        <v>2810.91</v>
      </c>
      <c r="J459" s="91">
        <v>8047.09</v>
      </c>
      <c r="K459" s="93">
        <v>3405.21</v>
      </c>
      <c r="L459" s="93">
        <v>1758.72</v>
      </c>
      <c r="M459" s="93">
        <v>1646.49</v>
      </c>
      <c r="N459" s="94">
        <v>1828.0044417130837</v>
      </c>
      <c r="O459" s="94">
        <v>5233.22</v>
      </c>
      <c r="P459" s="94">
        <v>63.295580842741309</v>
      </c>
      <c r="Q459" s="94">
        <v>2339.04</v>
      </c>
      <c r="R459" s="94">
        <v>473.62</v>
      </c>
      <c r="S459" s="94">
        <v>1853.75</v>
      </c>
      <c r="T459" s="94">
        <v>0</v>
      </c>
      <c r="U459" s="92" t="s">
        <v>94</v>
      </c>
      <c r="V459" s="96">
        <v>4666.41</v>
      </c>
      <c r="W459" s="94">
        <v>5362.68</v>
      </c>
      <c r="X459" s="94">
        <v>3236.5</v>
      </c>
      <c r="Y459" s="94">
        <v>2560.83</v>
      </c>
      <c r="Z459" s="94">
        <v>16675.094585720839</v>
      </c>
      <c r="AA459" s="94">
        <v>12713.51</v>
      </c>
      <c r="AB459" s="94">
        <v>5280</v>
      </c>
      <c r="AC459" s="92" t="s">
        <v>94</v>
      </c>
      <c r="AD459" s="94">
        <v>12.123473899033964</v>
      </c>
      <c r="AE459" s="94">
        <v>2.8737135584486073</v>
      </c>
      <c r="AF459" s="95" t="s">
        <v>94</v>
      </c>
      <c r="AG459" s="95" t="s">
        <v>94</v>
      </c>
      <c r="AH459" s="95">
        <v>282.92</v>
      </c>
      <c r="AI459" s="95" t="s">
        <v>94</v>
      </c>
      <c r="AJ459" s="95" t="s">
        <v>94</v>
      </c>
      <c r="AK459" s="95" t="s">
        <v>94</v>
      </c>
      <c r="AL459" s="95" t="s">
        <v>94</v>
      </c>
      <c r="AM459" s="95" t="s">
        <v>94</v>
      </c>
      <c r="AN459" s="97" t="s">
        <v>94</v>
      </c>
      <c r="AO459" s="94">
        <v>448911.75</v>
      </c>
      <c r="AP459" s="94">
        <v>104866.86321</v>
      </c>
      <c r="AQ459" s="94">
        <v>65.069236208368494</v>
      </c>
      <c r="AR459" s="94">
        <v>34.930763791631506</v>
      </c>
      <c r="AS459" s="94">
        <v>36.704340500774371</v>
      </c>
      <c r="AT459" s="95" t="s">
        <v>94</v>
      </c>
      <c r="AU459" s="97" t="s">
        <v>94</v>
      </c>
      <c r="AV459" s="94">
        <f t="shared" si="26"/>
        <v>6.1186247284121587</v>
      </c>
      <c r="AW459" s="97" t="s">
        <v>94</v>
      </c>
      <c r="AX459" s="98">
        <v>32.618389999999998</v>
      </c>
      <c r="AZ459" s="70"/>
      <c r="BA459" s="68">
        <f t="shared" si="27"/>
        <v>12713.49</v>
      </c>
      <c r="BB459" s="123">
        <f t="shared" si="28"/>
        <v>2.0000000000436557E-2</v>
      </c>
    </row>
    <row r="460" spans="1:54" x14ac:dyDescent="0.3">
      <c r="A460" s="89">
        <v>2016</v>
      </c>
      <c r="B460" s="90" t="s">
        <v>26</v>
      </c>
      <c r="C460" s="101">
        <v>2665.35</v>
      </c>
      <c r="D460" s="91">
        <v>2715.77</v>
      </c>
      <c r="E460" s="92">
        <v>365.02</v>
      </c>
      <c r="F460" s="92" t="s">
        <v>94</v>
      </c>
      <c r="G460" s="92" t="s">
        <v>94</v>
      </c>
      <c r="H460" s="101">
        <v>5746.14</v>
      </c>
      <c r="I460" s="101">
        <v>2982.08</v>
      </c>
      <c r="J460" s="91">
        <v>8728.2199999999993</v>
      </c>
      <c r="K460" s="93">
        <v>3647.17</v>
      </c>
      <c r="L460" s="93">
        <v>1691.74</v>
      </c>
      <c r="M460" s="93">
        <v>1723.75</v>
      </c>
      <c r="N460" s="94">
        <v>1892.7749289593762</v>
      </c>
      <c r="O460" s="94">
        <v>5539.94</v>
      </c>
      <c r="P460" s="94">
        <v>46.438731735295249</v>
      </c>
      <c r="Q460" s="94">
        <v>7005.79</v>
      </c>
      <c r="R460" s="94">
        <v>1348.93</v>
      </c>
      <c r="S460" s="94">
        <v>1712.19</v>
      </c>
      <c r="T460" s="94">
        <v>0</v>
      </c>
      <c r="U460" s="92" t="s">
        <v>94</v>
      </c>
      <c r="V460" s="96">
        <v>10066.91</v>
      </c>
      <c r="W460" s="94">
        <v>5013.93</v>
      </c>
      <c r="X460" s="94">
        <v>3376.1</v>
      </c>
      <c r="Y460" s="94">
        <v>3241.36</v>
      </c>
      <c r="Z460" s="94">
        <v>19583.719589609856</v>
      </c>
      <c r="AA460" s="94">
        <v>18795.13</v>
      </c>
      <c r="AB460" s="94">
        <v>5245.21</v>
      </c>
      <c r="AC460" s="92" t="s">
        <v>94</v>
      </c>
      <c r="AD460" s="94">
        <v>16.301366811905485</v>
      </c>
      <c r="AE460" s="94">
        <v>3.3697368534664456</v>
      </c>
      <c r="AF460" s="95" t="s">
        <v>94</v>
      </c>
      <c r="AG460" s="95" t="s">
        <v>94</v>
      </c>
      <c r="AH460" s="95">
        <v>1405.7</v>
      </c>
      <c r="AI460" s="95" t="s">
        <v>94</v>
      </c>
      <c r="AJ460" s="95" t="s">
        <v>94</v>
      </c>
      <c r="AK460" s="95" t="s">
        <v>94</v>
      </c>
      <c r="AL460" s="95" t="s">
        <v>94</v>
      </c>
      <c r="AM460" s="95" t="s">
        <v>94</v>
      </c>
      <c r="AN460" s="97" t="s">
        <v>94</v>
      </c>
      <c r="AO460" s="94">
        <v>561036.85</v>
      </c>
      <c r="AP460" s="94">
        <v>115297.87776</v>
      </c>
      <c r="AQ460" s="94">
        <v>65.83404176338361</v>
      </c>
      <c r="AR460" s="94">
        <v>34.165958236616397</v>
      </c>
      <c r="AS460" s="94">
        <v>53.561268264704729</v>
      </c>
      <c r="AT460" s="95" t="s">
        <v>94</v>
      </c>
      <c r="AU460" s="97" t="s">
        <v>94</v>
      </c>
      <c r="AV460" s="94">
        <f t="shared" si="26"/>
        <v>5.5864657007870466</v>
      </c>
      <c r="AW460" s="97" t="s">
        <v>94</v>
      </c>
      <c r="AX460" s="98">
        <v>85.098820000000003</v>
      </c>
      <c r="AZ460" s="70"/>
      <c r="BA460" s="68">
        <f t="shared" si="27"/>
        <v>18795.13</v>
      </c>
      <c r="BB460" s="123">
        <f t="shared" si="28"/>
        <v>0</v>
      </c>
    </row>
    <row r="461" spans="1:54" x14ac:dyDescent="0.3">
      <c r="A461" s="89">
        <v>2016</v>
      </c>
      <c r="B461" s="90" t="s">
        <v>27</v>
      </c>
      <c r="C461" s="101">
        <v>1623.66</v>
      </c>
      <c r="D461" s="91">
        <v>1407.43</v>
      </c>
      <c r="E461" s="92">
        <v>3.32</v>
      </c>
      <c r="F461" s="92" t="s">
        <v>94</v>
      </c>
      <c r="G461" s="92" t="s">
        <v>94</v>
      </c>
      <c r="H461" s="101">
        <v>3034.41</v>
      </c>
      <c r="I461" s="101">
        <v>303.95</v>
      </c>
      <c r="J461" s="91">
        <v>3338.36</v>
      </c>
      <c r="K461" s="93">
        <v>3373.38</v>
      </c>
      <c r="L461" s="93">
        <v>1805.03</v>
      </c>
      <c r="M461" s="93">
        <v>1564.65</v>
      </c>
      <c r="N461" s="94">
        <v>337.90314368361726</v>
      </c>
      <c r="O461" s="94">
        <v>3711.28</v>
      </c>
      <c r="P461" s="94">
        <v>64.221461275056754</v>
      </c>
      <c r="Q461" s="94">
        <v>1456.36</v>
      </c>
      <c r="R461" s="94">
        <v>403.48</v>
      </c>
      <c r="S461" s="94">
        <v>0</v>
      </c>
      <c r="T461" s="94">
        <v>0</v>
      </c>
      <c r="U461" s="92" t="s">
        <v>94</v>
      </c>
      <c r="V461" s="96">
        <v>1859.84</v>
      </c>
      <c r="W461" s="94">
        <v>4693.45</v>
      </c>
      <c r="X461" s="94">
        <v>3558.87</v>
      </c>
      <c r="Y461" s="94">
        <v>2896.01</v>
      </c>
      <c r="Z461" s="94">
        <v>0</v>
      </c>
      <c r="AA461" s="94">
        <v>5198.2</v>
      </c>
      <c r="AB461" s="94">
        <v>4011.64</v>
      </c>
      <c r="AC461" s="92" t="s">
        <v>94</v>
      </c>
      <c r="AD461" s="94">
        <v>25.393295410908962</v>
      </c>
      <c r="AE461" s="94">
        <v>4.7240128492567885</v>
      </c>
      <c r="AF461" s="95" t="s">
        <v>94</v>
      </c>
      <c r="AG461" s="95" t="s">
        <v>94</v>
      </c>
      <c r="AH461" s="95">
        <v>39.89</v>
      </c>
      <c r="AI461" s="95" t="s">
        <v>94</v>
      </c>
      <c r="AJ461" s="95" t="s">
        <v>94</v>
      </c>
      <c r="AK461" s="95" t="s">
        <v>94</v>
      </c>
      <c r="AL461" s="95" t="s">
        <v>94</v>
      </c>
      <c r="AM461" s="95" t="s">
        <v>94</v>
      </c>
      <c r="AN461" s="97" t="s">
        <v>94</v>
      </c>
      <c r="AO461" s="94">
        <v>110303.67</v>
      </c>
      <c r="AP461" s="94">
        <v>20470.772800000002</v>
      </c>
      <c r="AQ461" s="94">
        <v>90.89522999317029</v>
      </c>
      <c r="AR461" s="94">
        <v>9.1047700068296997</v>
      </c>
      <c r="AS461" s="94">
        <v>35.778538724943246</v>
      </c>
      <c r="AT461" s="95" t="s">
        <v>94</v>
      </c>
      <c r="AU461" s="97" t="s">
        <v>94</v>
      </c>
      <c r="AV461" s="94">
        <f t="shared" si="26"/>
        <v>1.2820512820512775</v>
      </c>
      <c r="AW461" s="97" t="s">
        <v>94</v>
      </c>
      <c r="AX461" s="98">
        <v>9.7720000000000002</v>
      </c>
      <c r="AZ461" s="70"/>
      <c r="BA461" s="68">
        <f t="shared" si="27"/>
        <v>5198.1999999999989</v>
      </c>
      <c r="BB461" s="123">
        <f t="shared" si="28"/>
        <v>0</v>
      </c>
    </row>
    <row r="462" spans="1:54" x14ac:dyDescent="0.3">
      <c r="A462" s="89">
        <v>2016</v>
      </c>
      <c r="B462" s="90" t="s">
        <v>28</v>
      </c>
      <c r="C462" s="101">
        <v>8042.03</v>
      </c>
      <c r="D462" s="91">
        <v>5614.75</v>
      </c>
      <c r="E462" s="92">
        <v>1308.67</v>
      </c>
      <c r="F462" s="92" t="s">
        <v>94</v>
      </c>
      <c r="G462" s="92" t="s">
        <v>94</v>
      </c>
      <c r="H462" s="101">
        <v>14965.45</v>
      </c>
      <c r="I462" s="101">
        <v>2054.52</v>
      </c>
      <c r="J462" s="91">
        <v>17019.97</v>
      </c>
      <c r="K462" s="93">
        <v>2855.31</v>
      </c>
      <c r="L462" s="93">
        <v>1534.37</v>
      </c>
      <c r="M462" s="93">
        <v>1071.26</v>
      </c>
      <c r="N462" s="94">
        <v>253.45205571383067</v>
      </c>
      <c r="O462" s="94">
        <v>3247.3</v>
      </c>
      <c r="P462" s="94">
        <v>51.484772640786289</v>
      </c>
      <c r="Q462" s="94">
        <v>10914.29</v>
      </c>
      <c r="R462" s="94">
        <v>1906.48</v>
      </c>
      <c r="S462" s="94">
        <v>3217.52</v>
      </c>
      <c r="T462" s="94">
        <v>0</v>
      </c>
      <c r="U462" s="92" t="s">
        <v>94</v>
      </c>
      <c r="V462" s="96">
        <v>16038.29</v>
      </c>
      <c r="W462" s="94">
        <v>5598.28</v>
      </c>
      <c r="X462" s="94">
        <v>3971.79</v>
      </c>
      <c r="Y462" s="94">
        <v>3395.86</v>
      </c>
      <c r="Z462" s="94">
        <v>14754.812442104685</v>
      </c>
      <c r="AA462" s="94">
        <v>33058.26</v>
      </c>
      <c r="AB462" s="94">
        <v>4078.18</v>
      </c>
      <c r="AC462" s="92" t="s">
        <v>94</v>
      </c>
      <c r="AD462" s="94">
        <v>16.11739644687654</v>
      </c>
      <c r="AE462" s="94">
        <v>3.7316382559135901</v>
      </c>
      <c r="AF462" s="95" t="s">
        <v>94</v>
      </c>
      <c r="AG462" s="95" t="s">
        <v>94</v>
      </c>
      <c r="AH462" s="95">
        <v>653.91999999999996</v>
      </c>
      <c r="AI462" s="95" t="s">
        <v>94</v>
      </c>
      <c r="AJ462" s="95" t="s">
        <v>94</v>
      </c>
      <c r="AK462" s="95" t="s">
        <v>94</v>
      </c>
      <c r="AL462" s="95" t="s">
        <v>94</v>
      </c>
      <c r="AM462" s="95" t="s">
        <v>94</v>
      </c>
      <c r="AN462" s="97" t="s">
        <v>94</v>
      </c>
      <c r="AO462" s="94">
        <v>883870.75</v>
      </c>
      <c r="AP462" s="94">
        <v>205109.19266</v>
      </c>
      <c r="AQ462" s="94">
        <v>87.928768382082922</v>
      </c>
      <c r="AR462" s="94">
        <v>12.07123161791707</v>
      </c>
      <c r="AS462" s="94">
        <v>48.515227359213704</v>
      </c>
      <c r="AT462" s="95" t="s">
        <v>94</v>
      </c>
      <c r="AU462" s="97" t="s">
        <v>94</v>
      </c>
      <c r="AV462" s="94">
        <f t="shared" si="26"/>
        <v>4.2896667034717728</v>
      </c>
      <c r="AW462" s="97" t="s">
        <v>94</v>
      </c>
      <c r="AX462" s="98">
        <v>141.01043999999999</v>
      </c>
      <c r="AZ462" s="70"/>
      <c r="BA462" s="68">
        <f t="shared" si="27"/>
        <v>33058.26</v>
      </c>
      <c r="BB462" s="123">
        <f t="shared" si="28"/>
        <v>0</v>
      </c>
    </row>
    <row r="463" spans="1:54" x14ac:dyDescent="0.3">
      <c r="A463" s="89">
        <v>2016</v>
      </c>
      <c r="B463" s="90" t="s">
        <v>29</v>
      </c>
      <c r="C463" s="101">
        <v>1937.89</v>
      </c>
      <c r="D463" s="91">
        <v>1785.86</v>
      </c>
      <c r="E463" s="92">
        <v>472.86</v>
      </c>
      <c r="F463" s="92" t="s">
        <v>94</v>
      </c>
      <c r="G463" s="92" t="s">
        <v>94</v>
      </c>
      <c r="H463" s="101">
        <v>4196.6000000000004</v>
      </c>
      <c r="I463" s="101">
        <v>1472.38</v>
      </c>
      <c r="J463" s="91">
        <v>5668.99</v>
      </c>
      <c r="K463" s="93">
        <v>3943.83</v>
      </c>
      <c r="L463" s="93">
        <v>1821.16</v>
      </c>
      <c r="M463" s="93">
        <v>1678.29</v>
      </c>
      <c r="N463" s="94">
        <v>1383.6960139837138</v>
      </c>
      <c r="O463" s="94">
        <v>5327.52</v>
      </c>
      <c r="P463" s="94">
        <v>46.299163853103408</v>
      </c>
      <c r="Q463" s="94">
        <v>5054.96</v>
      </c>
      <c r="R463" s="94">
        <v>1161.1400000000001</v>
      </c>
      <c r="S463" s="94">
        <v>2.64</v>
      </c>
      <c r="T463" s="94">
        <v>356.53</v>
      </c>
      <c r="U463" s="92" t="s">
        <v>94</v>
      </c>
      <c r="V463" s="96">
        <v>6575.27</v>
      </c>
      <c r="W463" s="94">
        <v>6078.18</v>
      </c>
      <c r="X463" s="94">
        <v>4241.24</v>
      </c>
      <c r="Y463" s="94">
        <v>6473.36</v>
      </c>
      <c r="Z463" s="94">
        <v>310.39356203007526</v>
      </c>
      <c r="AA463" s="94">
        <v>12244.26</v>
      </c>
      <c r="AB463" s="94">
        <v>5705.94</v>
      </c>
      <c r="AC463" s="92" t="s">
        <v>94</v>
      </c>
      <c r="AD463" s="94">
        <v>23.330468693235861</v>
      </c>
      <c r="AE463" s="94">
        <v>4.3806057186491358</v>
      </c>
      <c r="AF463" s="95" t="s">
        <v>94</v>
      </c>
      <c r="AG463" s="95" t="s">
        <v>94</v>
      </c>
      <c r="AH463" s="95">
        <v>754.58</v>
      </c>
      <c r="AI463" s="95" t="s">
        <v>94</v>
      </c>
      <c r="AJ463" s="95" t="s">
        <v>94</v>
      </c>
      <c r="AK463" s="95" t="s">
        <v>94</v>
      </c>
      <c r="AL463" s="95" t="s">
        <v>94</v>
      </c>
      <c r="AM463" s="95" t="s">
        <v>94</v>
      </c>
      <c r="AN463" s="97" t="s">
        <v>94</v>
      </c>
      <c r="AO463" s="94">
        <v>275345.56</v>
      </c>
      <c r="AP463" s="94">
        <v>52481.834210000001</v>
      </c>
      <c r="AQ463" s="94">
        <v>74.027295867517864</v>
      </c>
      <c r="AR463" s="94">
        <v>25.972527734217209</v>
      </c>
      <c r="AS463" s="94">
        <v>53.700836146896592</v>
      </c>
      <c r="AT463" s="95" t="s">
        <v>94</v>
      </c>
      <c r="AU463" s="97" t="s">
        <v>94</v>
      </c>
      <c r="AV463" s="94">
        <f t="shared" si="26"/>
        <v>0.60837026775195646</v>
      </c>
      <c r="AW463" s="97" t="s">
        <v>94</v>
      </c>
      <c r="AX463" s="98">
        <v>43.136189999999999</v>
      </c>
      <c r="AZ463" s="70"/>
      <c r="BA463" s="68">
        <f t="shared" si="27"/>
        <v>12244.26</v>
      </c>
      <c r="BB463" s="123">
        <f t="shared" si="28"/>
        <v>0</v>
      </c>
    </row>
    <row r="464" spans="1:54" ht="15" thickBot="1" x14ac:dyDescent="0.35">
      <c r="A464" s="103">
        <v>2016</v>
      </c>
      <c r="B464" s="104" t="s">
        <v>30</v>
      </c>
      <c r="C464" s="105">
        <v>1207.44</v>
      </c>
      <c r="D464" s="106">
        <v>2018.4</v>
      </c>
      <c r="E464" s="107">
        <v>474.73</v>
      </c>
      <c r="F464" s="107" t="s">
        <v>94</v>
      </c>
      <c r="G464" s="107" t="s">
        <v>94</v>
      </c>
      <c r="H464" s="105">
        <v>3700.56</v>
      </c>
      <c r="I464" s="105">
        <v>400.11</v>
      </c>
      <c r="J464" s="106">
        <v>4100.68</v>
      </c>
      <c r="K464" s="108">
        <v>3752.81</v>
      </c>
      <c r="L464" s="108">
        <v>1224.48</v>
      </c>
      <c r="M464" s="108">
        <v>2046.9</v>
      </c>
      <c r="N464" s="109">
        <v>405.76158859805059</v>
      </c>
      <c r="O464" s="109">
        <v>4158.58</v>
      </c>
      <c r="P464" s="109">
        <v>61.081378184456028</v>
      </c>
      <c r="Q464" s="109">
        <v>2028.14</v>
      </c>
      <c r="R464" s="109">
        <v>584.65</v>
      </c>
      <c r="S464" s="109">
        <v>0</v>
      </c>
      <c r="T464" s="109">
        <v>0</v>
      </c>
      <c r="U464" s="107" t="s">
        <v>94</v>
      </c>
      <c r="V464" s="110">
        <v>2612.79</v>
      </c>
      <c r="W464" s="109">
        <v>4337.72</v>
      </c>
      <c r="X464" s="109">
        <v>3001.64</v>
      </c>
      <c r="Y464" s="109">
        <v>3254.37</v>
      </c>
      <c r="Z464" s="109">
        <v>0</v>
      </c>
      <c r="AA464" s="109">
        <v>6713.47</v>
      </c>
      <c r="AB464" s="109">
        <v>4226.51</v>
      </c>
      <c r="AC464" s="107" t="s">
        <v>94</v>
      </c>
      <c r="AD464" s="109">
        <v>21.830196711111554</v>
      </c>
      <c r="AE464" s="109">
        <v>3.6437124834608854</v>
      </c>
      <c r="AF464" s="111" t="s">
        <v>94</v>
      </c>
      <c r="AG464" s="111" t="s">
        <v>94</v>
      </c>
      <c r="AH464" s="111">
        <v>65.66</v>
      </c>
      <c r="AI464" s="111" t="s">
        <v>94</v>
      </c>
      <c r="AJ464" s="111" t="s">
        <v>94</v>
      </c>
      <c r="AK464" s="111" t="s">
        <v>94</v>
      </c>
      <c r="AL464" s="111" t="s">
        <v>94</v>
      </c>
      <c r="AM464" s="111" t="s">
        <v>94</v>
      </c>
      <c r="AN464" s="112" t="s">
        <v>94</v>
      </c>
      <c r="AO464" s="109">
        <v>182719.71</v>
      </c>
      <c r="AP464" s="109">
        <v>30753.114819999999</v>
      </c>
      <c r="AQ464" s="109">
        <v>90.242593911253735</v>
      </c>
      <c r="AR464" s="109">
        <v>9.7571622267526354</v>
      </c>
      <c r="AS464" s="109">
        <v>38.918621815543972</v>
      </c>
      <c r="AT464" s="111" t="s">
        <v>94</v>
      </c>
      <c r="AU464" s="112" t="s">
        <v>94</v>
      </c>
      <c r="AV464" s="109">
        <f t="shared" si="26"/>
        <v>2.567287405105545</v>
      </c>
      <c r="AW464" s="112" t="s">
        <v>94</v>
      </c>
      <c r="AX464" s="113">
        <v>34.272649999999999</v>
      </c>
      <c r="AZ464" s="70"/>
      <c r="BA464" s="68">
        <f t="shared" si="27"/>
        <v>6713.4699999999993</v>
      </c>
      <c r="BB464" s="123">
        <f t="shared" si="28"/>
        <v>0</v>
      </c>
    </row>
    <row r="465" spans="1:54" x14ac:dyDescent="0.3">
      <c r="A465" s="89">
        <v>2017</v>
      </c>
      <c r="B465" s="99" t="s">
        <v>205</v>
      </c>
      <c r="C465" s="101">
        <v>132186.17000000001</v>
      </c>
      <c r="D465" s="91">
        <v>91775.82</v>
      </c>
      <c r="E465" s="91">
        <v>12768.76</v>
      </c>
      <c r="F465" s="92">
        <v>7103.19</v>
      </c>
      <c r="G465" s="92">
        <v>2224.21</v>
      </c>
      <c r="H465" s="101">
        <v>246058.15</v>
      </c>
      <c r="I465" s="101">
        <v>43651.17</v>
      </c>
      <c r="J465" s="94">
        <v>289709.33</v>
      </c>
      <c r="K465" s="93">
        <v>3642.8442388155022</v>
      </c>
      <c r="L465" s="93">
        <v>1956.9912032039388</v>
      </c>
      <c r="M465" s="93">
        <v>1358.7235938261867</v>
      </c>
      <c r="N465" s="94">
        <v>646.24729140448255</v>
      </c>
      <c r="O465" s="94">
        <v>4289.0915302199855</v>
      </c>
      <c r="P465" s="94">
        <v>46.506972536060637</v>
      </c>
      <c r="Q465" s="94">
        <v>244856.03</v>
      </c>
      <c r="R465" s="94">
        <v>52176.6</v>
      </c>
      <c r="S465" s="94">
        <v>13227.24</v>
      </c>
      <c r="T465" s="94">
        <v>19726.91</v>
      </c>
      <c r="U465" s="95">
        <v>3241.29</v>
      </c>
      <c r="V465" s="96">
        <v>333228.07</v>
      </c>
      <c r="W465" s="94">
        <v>5953.4081807122348</v>
      </c>
      <c r="X465" s="94">
        <v>3705.0676921222475</v>
      </c>
      <c r="Y465" s="94">
        <v>3935.9015363085291</v>
      </c>
      <c r="Z465" s="94">
        <v>18967.514651623333</v>
      </c>
      <c r="AA465" s="94">
        <v>622937.4</v>
      </c>
      <c r="AB465" s="94">
        <v>5043.2813639102724</v>
      </c>
      <c r="AC465" s="94">
        <v>51.512461424127466</v>
      </c>
      <c r="AD465" s="94">
        <v>15.846705054834537</v>
      </c>
      <c r="AE465" s="94">
        <v>2.8417066982965289</v>
      </c>
      <c r="AF465" s="95">
        <v>492548.51</v>
      </c>
      <c r="AG465" s="95">
        <v>20303.41</v>
      </c>
      <c r="AH465" s="94">
        <v>66817.42</v>
      </c>
      <c r="AI465" s="95">
        <v>586357.17000000004</v>
      </c>
      <c r="AJ465" s="95">
        <v>4747.129003760675</v>
      </c>
      <c r="AK465" s="102">
        <v>2.6748355513532367</v>
      </c>
      <c r="AL465" s="95">
        <v>1209294.57</v>
      </c>
      <c r="AM465" s="95">
        <v>9790.4103676709456</v>
      </c>
      <c r="AN465" s="95">
        <v>5.516542249649766</v>
      </c>
      <c r="AO465" s="94">
        <v>21921241.899999999</v>
      </c>
      <c r="AP465" s="94">
        <v>3931021.6</v>
      </c>
      <c r="AQ465" s="94">
        <f>H465/J465*100</f>
        <v>84.932766921935169</v>
      </c>
      <c r="AR465" s="94">
        <f>I465/J465*100</f>
        <v>15.067229626329256</v>
      </c>
      <c r="AS465" s="94">
        <f>V465/AA465*100</f>
        <v>53.493026747149877</v>
      </c>
      <c r="AT465" s="86">
        <f>AI465/AL465*100</f>
        <v>48.487538482869397</v>
      </c>
      <c r="AU465" s="86">
        <f>((AF465+AX465)/AL465)*100</f>
        <v>41.283270626113868</v>
      </c>
      <c r="AV465" s="94">
        <f>((AA465/AA432)-1)*100</f>
        <v>5.2413677103188006</v>
      </c>
      <c r="AW465" s="85">
        <f>((AI465/AI432)-1)*100</f>
        <v>9.0169537092176899</v>
      </c>
      <c r="AX465" s="98">
        <v>6687.84</v>
      </c>
      <c r="BA465" s="68">
        <f>C465+D465+I465+Q465+R465+S465+E465+T465+F465+G465+U465</f>
        <v>622937.39</v>
      </c>
      <c r="BB465" s="118">
        <f>AA465-BA465</f>
        <v>1.0000000009313226E-2</v>
      </c>
    </row>
    <row r="466" spans="1:54" x14ac:dyDescent="0.3">
      <c r="A466" s="89">
        <v>2017</v>
      </c>
      <c r="B466" s="90" t="s">
        <v>0</v>
      </c>
      <c r="C466" s="101">
        <v>771.67</v>
      </c>
      <c r="D466" s="91">
        <v>1493.3</v>
      </c>
      <c r="E466" s="92">
        <v>0</v>
      </c>
      <c r="F466" s="92" t="s">
        <v>94</v>
      </c>
      <c r="G466" s="92" t="s">
        <v>94</v>
      </c>
      <c r="H466" s="101">
        <v>2264.96</v>
      </c>
      <c r="I466" s="101">
        <v>597.97</v>
      </c>
      <c r="J466" s="91">
        <v>2862.93</v>
      </c>
      <c r="K466" s="93">
        <v>3757.0318161407577</v>
      </c>
      <c r="L466" s="93">
        <v>1280.0076314212529</v>
      </c>
      <c r="M466" s="93">
        <v>2477.0241847195048</v>
      </c>
      <c r="N466" s="94">
        <v>991.88911189994292</v>
      </c>
      <c r="O466" s="94">
        <v>4748.9209280407003</v>
      </c>
      <c r="P466" s="94">
        <v>38.965930909593609</v>
      </c>
      <c r="Q466" s="94">
        <v>3970.6</v>
      </c>
      <c r="R466" s="94">
        <v>511.66</v>
      </c>
      <c r="S466" s="94">
        <v>2.08</v>
      </c>
      <c r="T466" s="94">
        <v>0</v>
      </c>
      <c r="U466" s="92" t="s">
        <v>94</v>
      </c>
      <c r="V466" s="96">
        <v>4484.34</v>
      </c>
      <c r="W466" s="94">
        <v>6240.4469289291701</v>
      </c>
      <c r="X466" s="94">
        <v>3748.5832606388803</v>
      </c>
      <c r="Y466" s="94">
        <v>3412.4387917753215</v>
      </c>
      <c r="Z466" s="94">
        <v>1710.0904605263161</v>
      </c>
      <c r="AA466" s="94">
        <v>7347.28</v>
      </c>
      <c r="AB466" s="94">
        <v>5559.9979346057844</v>
      </c>
      <c r="AC466" s="92" t="s">
        <v>94</v>
      </c>
      <c r="AD466" s="94">
        <v>26.612171550141632</v>
      </c>
      <c r="AE466" s="94">
        <v>2.5955435377609906</v>
      </c>
      <c r="AF466" s="95" t="s">
        <v>94</v>
      </c>
      <c r="AG466" s="95" t="s">
        <v>94</v>
      </c>
      <c r="AH466" s="95">
        <v>681.74</v>
      </c>
      <c r="AI466" s="95" t="s">
        <v>94</v>
      </c>
      <c r="AJ466" s="95" t="s">
        <v>94</v>
      </c>
      <c r="AK466" s="95" t="s">
        <v>94</v>
      </c>
      <c r="AL466" s="95" t="s">
        <v>94</v>
      </c>
      <c r="AM466" s="95" t="s">
        <v>94</v>
      </c>
      <c r="AN466" s="97" t="s">
        <v>94</v>
      </c>
      <c r="AO466" s="94">
        <v>283072.73</v>
      </c>
      <c r="AP466" s="94">
        <v>27608.71</v>
      </c>
      <c r="AQ466" s="94">
        <f t="shared" ref="AQ466:AQ497" si="29">H466/J466*100</f>
        <v>79.113355897629361</v>
      </c>
      <c r="AR466" s="94">
        <f t="shared" ref="AR466:AR497" si="30">I466/J466*100</f>
        <v>20.886644102370649</v>
      </c>
      <c r="AS466" s="94">
        <f t="shared" ref="AS466:AS497" si="31">V466/AA466*100</f>
        <v>61.03401530906676</v>
      </c>
      <c r="AT466" s="95" t="s">
        <v>94</v>
      </c>
      <c r="AU466" s="97" t="s">
        <v>94</v>
      </c>
      <c r="AV466" s="94">
        <f t="shared" ref="AV466:AV497" si="32">((AA466/AA433)-1)*100</f>
        <v>9.0353256836894111</v>
      </c>
      <c r="AW466" s="97" t="s">
        <v>94</v>
      </c>
      <c r="AX466" s="98">
        <v>239.82</v>
      </c>
      <c r="BA466" s="68">
        <f t="shared" si="27"/>
        <v>7347.2799999999988</v>
      </c>
      <c r="BB466" s="123">
        <f t="shared" si="28"/>
        <v>0</v>
      </c>
    </row>
    <row r="467" spans="1:54" x14ac:dyDescent="0.3">
      <c r="A467" s="89">
        <v>2017</v>
      </c>
      <c r="B467" s="90" t="s">
        <v>1</v>
      </c>
      <c r="C467" s="101">
        <v>2018.97</v>
      </c>
      <c r="D467" s="91">
        <v>2057.4499999999998</v>
      </c>
      <c r="E467" s="92">
        <v>104.48</v>
      </c>
      <c r="F467" s="92" t="s">
        <v>94</v>
      </c>
      <c r="G467" s="92" t="s">
        <v>94</v>
      </c>
      <c r="H467" s="101">
        <v>4180.91</v>
      </c>
      <c r="I467" s="101">
        <v>524.28</v>
      </c>
      <c r="J467" s="91">
        <v>4705.1899999999996</v>
      </c>
      <c r="K467" s="93">
        <v>3065.7527215141645</v>
      </c>
      <c r="L467" s="93">
        <v>1480.461604253326</v>
      </c>
      <c r="M467" s="93">
        <v>1508.6781189459034</v>
      </c>
      <c r="N467" s="94">
        <v>384.4419635327987</v>
      </c>
      <c r="O467" s="94">
        <v>3450.1946850469635</v>
      </c>
      <c r="P467" s="94">
        <v>27.197231407825306</v>
      </c>
      <c r="Q467" s="94">
        <v>9371.74</v>
      </c>
      <c r="R467" s="94">
        <v>1006.37</v>
      </c>
      <c r="S467" s="94">
        <v>2.4500000000000002</v>
      </c>
      <c r="T467" s="94">
        <v>2214.5</v>
      </c>
      <c r="U467" s="92" t="s">
        <v>94</v>
      </c>
      <c r="V467" s="96">
        <v>12595.06</v>
      </c>
      <c r="W467" s="94">
        <v>5671.2566804105982</v>
      </c>
      <c r="X467" s="94">
        <v>3638.4520580227349</v>
      </c>
      <c r="Y467" s="94">
        <v>5263.676951320931</v>
      </c>
      <c r="Z467" s="94">
        <v>738.38399037014756</v>
      </c>
      <c r="AA467" s="94">
        <v>17300.25</v>
      </c>
      <c r="AB467" s="94">
        <v>4826.2641604734854</v>
      </c>
      <c r="AC467" s="92" t="s">
        <v>94</v>
      </c>
      <c r="AD467" s="94">
        <v>24.407772172116317</v>
      </c>
      <c r="AE467" s="94">
        <v>2.4865300497192528</v>
      </c>
      <c r="AF467" s="95" t="s">
        <v>94</v>
      </c>
      <c r="AG467" s="95" t="s">
        <v>94</v>
      </c>
      <c r="AH467" s="95">
        <v>1640.2</v>
      </c>
      <c r="AI467" s="95" t="s">
        <v>94</v>
      </c>
      <c r="AJ467" s="95" t="s">
        <v>94</v>
      </c>
      <c r="AK467" s="95" t="s">
        <v>94</v>
      </c>
      <c r="AL467" s="95" t="s">
        <v>94</v>
      </c>
      <c r="AM467" s="95" t="s">
        <v>94</v>
      </c>
      <c r="AN467" s="97" t="s">
        <v>94</v>
      </c>
      <c r="AO467" s="94">
        <v>695758.76</v>
      </c>
      <c r="AP467" s="94">
        <v>70880.09</v>
      </c>
      <c r="AQ467" s="94">
        <f t="shared" si="29"/>
        <v>88.857410646541382</v>
      </c>
      <c r="AR467" s="94">
        <f t="shared" si="30"/>
        <v>11.142589353458627</v>
      </c>
      <c r="AS467" s="94">
        <f t="shared" si="31"/>
        <v>72.802762965853091</v>
      </c>
      <c r="AT467" s="95" t="s">
        <v>94</v>
      </c>
      <c r="AU467" s="97" t="s">
        <v>94</v>
      </c>
      <c r="AV467" s="94">
        <f t="shared" si="32"/>
        <v>7.2773283494536489</v>
      </c>
      <c r="AW467" s="97" t="s">
        <v>94</v>
      </c>
      <c r="AX467" s="98">
        <v>171.39</v>
      </c>
      <c r="BA467" s="68">
        <f t="shared" si="27"/>
        <v>17300.239999999998</v>
      </c>
      <c r="BB467" s="123">
        <f t="shared" si="28"/>
        <v>1.0000000002037268E-2</v>
      </c>
    </row>
    <row r="468" spans="1:54" s="77" customFormat="1" x14ac:dyDescent="0.3">
      <c r="A468" s="89">
        <v>2017</v>
      </c>
      <c r="B468" s="90" t="s">
        <v>2</v>
      </c>
      <c r="C468" s="101">
        <v>342.56</v>
      </c>
      <c r="D468" s="91">
        <v>941.38</v>
      </c>
      <c r="E468" s="92">
        <v>4.7</v>
      </c>
      <c r="F468" s="92" t="s">
        <v>94</v>
      </c>
      <c r="G468" s="92" t="s">
        <v>94</v>
      </c>
      <c r="H468" s="101">
        <v>1288.6400000000001</v>
      </c>
      <c r="I468" s="101">
        <v>316.06</v>
      </c>
      <c r="J468" s="91">
        <v>1604.7</v>
      </c>
      <c r="K468" s="93">
        <v>4045.773549628434</v>
      </c>
      <c r="L468" s="93">
        <v>1075.4782417151478</v>
      </c>
      <c r="M468" s="93">
        <v>2955.5383262954656</v>
      </c>
      <c r="N468" s="94">
        <v>992.29276486193783</v>
      </c>
      <c r="O468" s="94">
        <v>5038.066314490371</v>
      </c>
      <c r="P468" s="94">
        <v>30.864686039740064</v>
      </c>
      <c r="Q468" s="94">
        <v>2645.45</v>
      </c>
      <c r="R468" s="94">
        <v>949</v>
      </c>
      <c r="S468" s="94">
        <v>0</v>
      </c>
      <c r="T468" s="94">
        <v>0</v>
      </c>
      <c r="U468" s="92" t="s">
        <v>94</v>
      </c>
      <c r="V468" s="96">
        <v>3594.45</v>
      </c>
      <c r="W468" s="94">
        <v>7315.9237398182049</v>
      </c>
      <c r="X468" s="94">
        <v>5166.1240518985478</v>
      </c>
      <c r="Y468" s="94">
        <v>6099.5788770053477</v>
      </c>
      <c r="Z468" s="94"/>
      <c r="AA468" s="94">
        <v>5199.1400000000003</v>
      </c>
      <c r="AB468" s="94">
        <v>6420.0208094260188</v>
      </c>
      <c r="AC468" s="92" t="s">
        <v>94</v>
      </c>
      <c r="AD468" s="94">
        <v>20.241176061243483</v>
      </c>
      <c r="AE468" s="94">
        <v>2.7767764403672355</v>
      </c>
      <c r="AF468" s="95" t="s">
        <v>94</v>
      </c>
      <c r="AG468" s="95" t="s">
        <v>94</v>
      </c>
      <c r="AH468" s="95">
        <v>200.13</v>
      </c>
      <c r="AI468" s="95" t="s">
        <v>94</v>
      </c>
      <c r="AJ468" s="95" t="s">
        <v>94</v>
      </c>
      <c r="AK468" s="95" t="s">
        <v>94</v>
      </c>
      <c r="AL468" s="95" t="s">
        <v>94</v>
      </c>
      <c r="AM468" s="95" t="s">
        <v>94</v>
      </c>
      <c r="AN468" s="97" t="s">
        <v>94</v>
      </c>
      <c r="AO468" s="94">
        <v>187236.71</v>
      </c>
      <c r="AP468" s="94">
        <v>25685.98</v>
      </c>
      <c r="AQ468" s="94">
        <f t="shared" si="29"/>
        <v>80.304106686608094</v>
      </c>
      <c r="AR468" s="94">
        <f t="shared" si="30"/>
        <v>19.69589331339191</v>
      </c>
      <c r="AS468" s="94">
        <f t="shared" si="31"/>
        <v>69.135472405051601</v>
      </c>
      <c r="AT468" s="95" t="s">
        <v>94</v>
      </c>
      <c r="AU468" s="97" t="s">
        <v>94</v>
      </c>
      <c r="AV468" s="94">
        <f t="shared" si="32"/>
        <v>9.8979471049783552</v>
      </c>
      <c r="AW468" s="97" t="s">
        <v>94</v>
      </c>
      <c r="AX468" s="98">
        <v>59.5</v>
      </c>
      <c r="BA468" s="68">
        <f t="shared" si="27"/>
        <v>5199.1499999999996</v>
      </c>
      <c r="BB468" s="123">
        <f t="shared" si="28"/>
        <v>-9.999999999308784E-3</v>
      </c>
    </row>
    <row r="469" spans="1:54" x14ac:dyDescent="0.3">
      <c r="A469" s="89">
        <v>2017</v>
      </c>
      <c r="B469" s="90" t="s">
        <v>3</v>
      </c>
      <c r="C469" s="101">
        <v>729.33</v>
      </c>
      <c r="D469" s="91">
        <v>1508.04</v>
      </c>
      <c r="E469" s="92">
        <v>194.33</v>
      </c>
      <c r="F469" s="92" t="s">
        <v>94</v>
      </c>
      <c r="G469" s="92" t="s">
        <v>94</v>
      </c>
      <c r="H469" s="101">
        <v>2431.6999999999998</v>
      </c>
      <c r="I469" s="101">
        <v>367.24</v>
      </c>
      <c r="J469" s="91">
        <v>2798.94</v>
      </c>
      <c r="K469" s="93">
        <v>4975.6191380425498</v>
      </c>
      <c r="L469" s="93">
        <v>1492.3168993511028</v>
      </c>
      <c r="M469" s="93">
        <v>3085.6742981197935</v>
      </c>
      <c r="N469" s="94">
        <v>751.42360805609724</v>
      </c>
      <c r="O469" s="94">
        <v>5727.0427460986466</v>
      </c>
      <c r="P469" s="94">
        <v>50.822765051772357</v>
      </c>
      <c r="Q469" s="94">
        <v>1600.4</v>
      </c>
      <c r="R469" s="94">
        <v>425.07</v>
      </c>
      <c r="S469" s="94">
        <v>678.54</v>
      </c>
      <c r="T469" s="94">
        <v>4.3</v>
      </c>
      <c r="U469" s="92" t="s">
        <v>94</v>
      </c>
      <c r="V469" s="96">
        <v>2708.31</v>
      </c>
      <c r="W469" s="94">
        <v>6068.0448060153676</v>
      </c>
      <c r="X469" s="94">
        <v>3822.3866526865945</v>
      </c>
      <c r="Y469" s="94">
        <v>3978.7070022557727</v>
      </c>
      <c r="Z469" s="94">
        <v>27087.341716566876</v>
      </c>
      <c r="AA469" s="94">
        <v>5507.25</v>
      </c>
      <c r="AB469" s="94">
        <v>5889.8125356282326</v>
      </c>
      <c r="AC469" s="92" t="s">
        <v>94</v>
      </c>
      <c r="AD469" s="94">
        <v>3.871372851987394</v>
      </c>
      <c r="AE469" s="94">
        <v>1.1142014932405111</v>
      </c>
      <c r="AF469" s="95" t="s">
        <v>94</v>
      </c>
      <c r="AG469" s="95" t="s">
        <v>94</v>
      </c>
      <c r="AH469" s="95">
        <v>131.59</v>
      </c>
      <c r="AI469" s="95" t="s">
        <v>94</v>
      </c>
      <c r="AJ469" s="95" t="s">
        <v>94</v>
      </c>
      <c r="AK469" s="95" t="s">
        <v>94</v>
      </c>
      <c r="AL469" s="95" t="s">
        <v>94</v>
      </c>
      <c r="AM469" s="95" t="s">
        <v>94</v>
      </c>
      <c r="AN469" s="97" t="s">
        <v>94</v>
      </c>
      <c r="AO469" s="94">
        <v>494277.88</v>
      </c>
      <c r="AP469" s="94">
        <v>142255.78</v>
      </c>
      <c r="AQ469" s="94">
        <f t="shared" si="29"/>
        <v>86.879318599183961</v>
      </c>
      <c r="AR469" s="94">
        <f t="shared" si="30"/>
        <v>13.120681400816023</v>
      </c>
      <c r="AS469" s="94">
        <f t="shared" si="31"/>
        <v>49.177175541331877</v>
      </c>
      <c r="AT469" s="95" t="s">
        <v>94</v>
      </c>
      <c r="AU469" s="97" t="s">
        <v>94</v>
      </c>
      <c r="AV469" s="94">
        <f t="shared" si="32"/>
        <v>3.8600150493062868</v>
      </c>
      <c r="AW469" s="97" t="s">
        <v>94</v>
      </c>
      <c r="AX469" s="98">
        <v>32.54</v>
      </c>
      <c r="BA469" s="68">
        <f t="shared" si="27"/>
        <v>5507.25</v>
      </c>
      <c r="BB469" s="123">
        <f t="shared" si="28"/>
        <v>0</v>
      </c>
    </row>
    <row r="470" spans="1:54" x14ac:dyDescent="0.3">
      <c r="A470" s="89">
        <v>2017</v>
      </c>
      <c r="B470" s="90" t="s">
        <v>4</v>
      </c>
      <c r="C470" s="101">
        <v>2311.6999999999998</v>
      </c>
      <c r="D470" s="91">
        <v>1862.44</v>
      </c>
      <c r="E470" s="92">
        <v>288.26</v>
      </c>
      <c r="F470" s="92" t="s">
        <v>94</v>
      </c>
      <c r="G470" s="92" t="s">
        <v>94</v>
      </c>
      <c r="H470" s="101">
        <v>4462.3999999999996</v>
      </c>
      <c r="I470" s="101">
        <v>348.8</v>
      </c>
      <c r="J470" s="91">
        <v>4811.2</v>
      </c>
      <c r="K470" s="93">
        <v>4886.0418896897818</v>
      </c>
      <c r="L470" s="93">
        <v>2531.1591738093721</v>
      </c>
      <c r="M470" s="93">
        <v>2039.2538883931256</v>
      </c>
      <c r="N470" s="94">
        <v>381.91121160194683</v>
      </c>
      <c r="O470" s="94">
        <v>5267.9531012917287</v>
      </c>
      <c r="P470" s="94">
        <v>31.131661498801389</v>
      </c>
      <c r="Q470" s="94">
        <v>8813.16</v>
      </c>
      <c r="R470" s="94">
        <v>1311.59</v>
      </c>
      <c r="S470" s="94">
        <v>3.53</v>
      </c>
      <c r="T470" s="94">
        <v>514.88</v>
      </c>
      <c r="U470" s="92" t="s">
        <v>94</v>
      </c>
      <c r="V470" s="96">
        <v>10643.15</v>
      </c>
      <c r="W470" s="94">
        <v>5028.7876698898253</v>
      </c>
      <c r="X470" s="94">
        <v>3528.9541860786267</v>
      </c>
      <c r="Y470" s="94">
        <v>3783.740058100791</v>
      </c>
      <c r="Z470" s="94">
        <v>2032.9469434832758</v>
      </c>
      <c r="AA470" s="94">
        <v>15454.35</v>
      </c>
      <c r="AB470" s="94">
        <v>5100.8825006912148</v>
      </c>
      <c r="AC470" s="92" t="s">
        <v>94</v>
      </c>
      <c r="AD470" s="94">
        <v>22.072489566403995</v>
      </c>
      <c r="AE470" s="94">
        <v>1.9951124340741235</v>
      </c>
      <c r="AF470" s="95" t="s">
        <v>94</v>
      </c>
      <c r="AG470" s="95" t="s">
        <v>94</v>
      </c>
      <c r="AH470" s="95">
        <v>2101.75</v>
      </c>
      <c r="AI470" s="95" t="s">
        <v>94</v>
      </c>
      <c r="AJ470" s="95" t="s">
        <v>94</v>
      </c>
      <c r="AK470" s="95" t="s">
        <v>94</v>
      </c>
      <c r="AL470" s="95" t="s">
        <v>94</v>
      </c>
      <c r="AM470" s="95" t="s">
        <v>94</v>
      </c>
      <c r="AN470" s="97" t="s">
        <v>94</v>
      </c>
      <c r="AO470" s="94">
        <v>774610.37</v>
      </c>
      <c r="AP470" s="94">
        <v>70016.33</v>
      </c>
      <c r="AQ470" s="94">
        <f t="shared" si="29"/>
        <v>92.750249418024609</v>
      </c>
      <c r="AR470" s="94">
        <f t="shared" si="30"/>
        <v>7.2497505819753911</v>
      </c>
      <c r="AS470" s="94">
        <f t="shared" si="31"/>
        <v>68.868312158065521</v>
      </c>
      <c r="AT470" s="95" t="s">
        <v>94</v>
      </c>
      <c r="AU470" s="97" t="s">
        <v>94</v>
      </c>
      <c r="AV470" s="94">
        <f t="shared" si="32"/>
        <v>3.3314857024797195</v>
      </c>
      <c r="AW470" s="97" t="s">
        <v>94</v>
      </c>
      <c r="AX470" s="98">
        <v>289.44</v>
      </c>
      <c r="BA470" s="68">
        <f t="shared" si="27"/>
        <v>15454.359999999999</v>
      </c>
      <c r="BB470" s="123">
        <f t="shared" si="28"/>
        <v>-9.9999999983992893E-3</v>
      </c>
    </row>
    <row r="471" spans="1:54" x14ac:dyDescent="0.3">
      <c r="A471" s="89">
        <v>2017</v>
      </c>
      <c r="B471" s="90" t="s">
        <v>5</v>
      </c>
      <c r="C471" s="101">
        <v>420.25</v>
      </c>
      <c r="D471" s="91">
        <v>1337.13</v>
      </c>
      <c r="E471" s="92">
        <v>0</v>
      </c>
      <c r="F471" s="92" t="s">
        <v>94</v>
      </c>
      <c r="G471" s="92" t="s">
        <v>94</v>
      </c>
      <c r="H471" s="101">
        <v>1757.38</v>
      </c>
      <c r="I471" s="101">
        <v>151.19999999999999</v>
      </c>
      <c r="J471" s="91">
        <v>1908.58</v>
      </c>
      <c r="K471" s="93">
        <v>5391.3182246635797</v>
      </c>
      <c r="L471" s="93">
        <v>1289.2407010030636</v>
      </c>
      <c r="M471" s="93">
        <v>4102.077523660515</v>
      </c>
      <c r="N471" s="94">
        <v>463.85093491632568</v>
      </c>
      <c r="O471" s="94">
        <v>5855.1691595799048</v>
      </c>
      <c r="P471" s="94">
        <v>41.932137564192878</v>
      </c>
      <c r="Q471" s="94">
        <v>2073.7399999999998</v>
      </c>
      <c r="R471" s="94">
        <v>569.28</v>
      </c>
      <c r="S471" s="94">
        <v>0</v>
      </c>
      <c r="T471" s="94">
        <v>0</v>
      </c>
      <c r="U471" s="92" t="s">
        <v>94</v>
      </c>
      <c r="V471" s="96">
        <v>2643.01</v>
      </c>
      <c r="W471" s="94">
        <v>6265.4982742108332</v>
      </c>
      <c r="X471" s="94">
        <v>4607.0024459763599</v>
      </c>
      <c r="Y471" s="94">
        <v>6689.1866422259827</v>
      </c>
      <c r="Z471" s="94">
        <v>0</v>
      </c>
      <c r="AA471" s="94">
        <v>4551.59</v>
      </c>
      <c r="AB471" s="94">
        <v>6086.6366120163857</v>
      </c>
      <c r="AC471" s="92" t="s">
        <v>94</v>
      </c>
      <c r="AD471" s="94">
        <v>12.45997498897445</v>
      </c>
      <c r="AE471" s="94">
        <v>3.5611040189897558</v>
      </c>
      <c r="AF471" s="95" t="s">
        <v>94</v>
      </c>
      <c r="AG471" s="95" t="s">
        <v>94</v>
      </c>
      <c r="AH471" s="95">
        <v>206.66</v>
      </c>
      <c r="AI471" s="95" t="s">
        <v>94</v>
      </c>
      <c r="AJ471" s="95" t="s">
        <v>94</v>
      </c>
      <c r="AK471" s="95" t="s">
        <v>94</v>
      </c>
      <c r="AL471" s="95" t="s">
        <v>94</v>
      </c>
      <c r="AM471" s="95" t="s">
        <v>94</v>
      </c>
      <c r="AN471" s="97" t="s">
        <v>94</v>
      </c>
      <c r="AO471" s="94">
        <v>127814.1</v>
      </c>
      <c r="AP471" s="94">
        <v>36529.71</v>
      </c>
      <c r="AQ471" s="94">
        <f t="shared" si="29"/>
        <v>92.077879889760979</v>
      </c>
      <c r="AR471" s="94">
        <f t="shared" si="30"/>
        <v>7.9221201102390255</v>
      </c>
      <c r="AS471" s="94">
        <f t="shared" si="31"/>
        <v>58.067840029528149</v>
      </c>
      <c r="AT471" s="95" t="s">
        <v>94</v>
      </c>
      <c r="AU471" s="97" t="s">
        <v>94</v>
      </c>
      <c r="AV471" s="94">
        <f t="shared" si="32"/>
        <v>16.073200027541823</v>
      </c>
      <c r="AW471" s="97" t="s">
        <v>94</v>
      </c>
      <c r="AX471" s="98">
        <v>15.01</v>
      </c>
      <c r="BA471" s="68">
        <f t="shared" si="27"/>
        <v>4551.5999999999995</v>
      </c>
      <c r="BB471" s="123">
        <f t="shared" si="28"/>
        <v>-9.999999999308784E-3</v>
      </c>
    </row>
    <row r="472" spans="1:54" x14ac:dyDescent="0.3">
      <c r="A472" s="89">
        <v>2017</v>
      </c>
      <c r="B472" s="90" t="s">
        <v>6</v>
      </c>
      <c r="C472" s="101">
        <v>6935.08</v>
      </c>
      <c r="D472" s="91">
        <v>4158.79</v>
      </c>
      <c r="E472" s="92">
        <v>1729.06</v>
      </c>
      <c r="F472" s="92" t="s">
        <v>94</v>
      </c>
      <c r="G472" s="92" t="s">
        <v>94</v>
      </c>
      <c r="H472" s="101">
        <v>12822.93</v>
      </c>
      <c r="I472" s="101">
        <v>122.81</v>
      </c>
      <c r="J472" s="91">
        <v>12945.74</v>
      </c>
      <c r="K472" s="93">
        <v>3051.3724157963184</v>
      </c>
      <c r="L472" s="93">
        <v>1650.2870918501162</v>
      </c>
      <c r="M472" s="93">
        <v>989.6354586446771</v>
      </c>
      <c r="N472" s="94">
        <v>29.22337483155254</v>
      </c>
      <c r="O472" s="94">
        <v>3080.5957906278709</v>
      </c>
      <c r="P472" s="94">
        <v>71.033065426145413</v>
      </c>
      <c r="Q472" s="94">
        <v>3151.74</v>
      </c>
      <c r="R472" s="94">
        <v>999.61</v>
      </c>
      <c r="S472" s="94">
        <v>90.64</v>
      </c>
      <c r="T472" s="94">
        <v>1037.23</v>
      </c>
      <c r="U472" s="92" t="s">
        <v>94</v>
      </c>
      <c r="V472" s="96">
        <v>5279.21</v>
      </c>
      <c r="W472" s="94">
        <v>4474.914277286236</v>
      </c>
      <c r="X472" s="94">
        <v>3436.0734260016361</v>
      </c>
      <c r="Y472" s="94">
        <v>2684.3599583223677</v>
      </c>
      <c r="Z472" s="94">
        <v>9117.5515541696022</v>
      </c>
      <c r="AA472" s="94">
        <v>18224.95</v>
      </c>
      <c r="AB472" s="94">
        <v>3386.2255859207748</v>
      </c>
      <c r="AC472" s="92" t="s">
        <v>94</v>
      </c>
      <c r="AD472" s="94">
        <v>19.371447754148541</v>
      </c>
      <c r="AE472" s="94">
        <v>5.4879275452433571</v>
      </c>
      <c r="AF472" s="95" t="s">
        <v>94</v>
      </c>
      <c r="AG472" s="95" t="s">
        <v>94</v>
      </c>
      <c r="AH472" s="95">
        <v>256.91000000000003</v>
      </c>
      <c r="AI472" s="95" t="s">
        <v>94</v>
      </c>
      <c r="AJ472" s="95" t="s">
        <v>94</v>
      </c>
      <c r="AK472" s="95" t="s">
        <v>94</v>
      </c>
      <c r="AL472" s="95" t="s">
        <v>94</v>
      </c>
      <c r="AM472" s="95" t="s">
        <v>94</v>
      </c>
      <c r="AN472" s="97" t="s">
        <v>94</v>
      </c>
      <c r="AO472" s="94">
        <v>332091.61</v>
      </c>
      <c r="AP472" s="94">
        <v>94081.49</v>
      </c>
      <c r="AQ472" s="94">
        <f t="shared" si="29"/>
        <v>99.051348165496918</v>
      </c>
      <c r="AR472" s="94">
        <f t="shared" si="30"/>
        <v>0.94865183450308743</v>
      </c>
      <c r="AS472" s="94">
        <f t="shared" si="31"/>
        <v>28.96693818090036</v>
      </c>
      <c r="AT472" s="95" t="s">
        <v>94</v>
      </c>
      <c r="AU472" s="97" t="s">
        <v>94</v>
      </c>
      <c r="AV472" s="94">
        <f t="shared" si="32"/>
        <v>5.6346150948076934</v>
      </c>
      <c r="AW472" s="97" t="s">
        <v>94</v>
      </c>
      <c r="AX472" s="98">
        <v>0.96</v>
      </c>
      <c r="BA472" s="68">
        <f t="shared" si="27"/>
        <v>18224.96</v>
      </c>
      <c r="BB472" s="123">
        <f t="shared" si="28"/>
        <v>-9.9999999983992893E-3</v>
      </c>
    </row>
    <row r="473" spans="1:54" x14ac:dyDescent="0.3">
      <c r="A473" s="89">
        <v>2017</v>
      </c>
      <c r="B473" s="90" t="s">
        <v>7</v>
      </c>
      <c r="C473" s="101">
        <v>2589.4899999999998</v>
      </c>
      <c r="D473" s="91">
        <v>2683.59</v>
      </c>
      <c r="E473" s="92">
        <v>417.8</v>
      </c>
      <c r="F473" s="92" t="s">
        <v>94</v>
      </c>
      <c r="G473" s="92" t="s">
        <v>94</v>
      </c>
      <c r="H473" s="101">
        <v>5690.89</v>
      </c>
      <c r="I473" s="101">
        <v>1018.67</v>
      </c>
      <c r="J473" s="91">
        <v>6709.56</v>
      </c>
      <c r="K473" s="93">
        <v>3723.3144994413365</v>
      </c>
      <c r="L473" s="93">
        <v>1694.2006478561329</v>
      </c>
      <c r="M473" s="93">
        <v>1755.7648618269786</v>
      </c>
      <c r="N473" s="94">
        <v>666.47508646036533</v>
      </c>
      <c r="O473" s="94">
        <v>4389.7895859017017</v>
      </c>
      <c r="P473" s="94">
        <v>37.648732220536225</v>
      </c>
      <c r="Q473" s="94">
        <v>9858.25</v>
      </c>
      <c r="R473" s="94">
        <v>1210.53</v>
      </c>
      <c r="S473" s="94">
        <v>43.13</v>
      </c>
      <c r="T473" s="94">
        <v>0</v>
      </c>
      <c r="U473" s="92" t="s">
        <v>94</v>
      </c>
      <c r="V473" s="96">
        <v>11111.91</v>
      </c>
      <c r="W473" s="94">
        <v>4930.7989804630006</v>
      </c>
      <c r="X473" s="94">
        <v>3611.0339057799843</v>
      </c>
      <c r="Y473" s="94">
        <v>3953.9351903265629</v>
      </c>
      <c r="Z473" s="94">
        <v>10747.338649389483</v>
      </c>
      <c r="AA473" s="94">
        <v>17821.47</v>
      </c>
      <c r="AB473" s="94">
        <v>4712.1581265380228</v>
      </c>
      <c r="AC473" s="92" t="s">
        <v>94</v>
      </c>
      <c r="AD473" s="94">
        <v>24.266245926701323</v>
      </c>
      <c r="AE473" s="94">
        <v>2.521527617040757</v>
      </c>
      <c r="AF473" s="95" t="s">
        <v>94</v>
      </c>
      <c r="AG473" s="95" t="s">
        <v>94</v>
      </c>
      <c r="AH473" s="95">
        <v>2116.2800000000002</v>
      </c>
      <c r="AI473" s="95" t="s">
        <v>94</v>
      </c>
      <c r="AJ473" s="95" t="s">
        <v>94</v>
      </c>
      <c r="AK473" s="95" t="s">
        <v>94</v>
      </c>
      <c r="AL473" s="95" t="s">
        <v>94</v>
      </c>
      <c r="AM473" s="95" t="s">
        <v>94</v>
      </c>
      <c r="AN473" s="97" t="s">
        <v>94</v>
      </c>
      <c r="AO473" s="94">
        <v>706772.62</v>
      </c>
      <c r="AP473" s="94">
        <v>73441.38</v>
      </c>
      <c r="AQ473" s="94">
        <f t="shared" si="29"/>
        <v>84.817633347045103</v>
      </c>
      <c r="AR473" s="94">
        <f t="shared" si="30"/>
        <v>15.182366652954887</v>
      </c>
      <c r="AS473" s="94">
        <f t="shared" si="31"/>
        <v>62.351253852796653</v>
      </c>
      <c r="AT473" s="95" t="s">
        <v>94</v>
      </c>
      <c r="AU473" s="97" t="s">
        <v>94</v>
      </c>
      <c r="AV473" s="94">
        <f t="shared" si="32"/>
        <v>6.446786372590374</v>
      </c>
      <c r="AW473" s="97" t="s">
        <v>94</v>
      </c>
      <c r="AX473" s="98">
        <v>22.17</v>
      </c>
      <c r="BA473" s="68">
        <f t="shared" si="27"/>
        <v>17821.46</v>
      </c>
      <c r="BB473" s="123">
        <f t="shared" si="28"/>
        <v>1.0000000002037268E-2</v>
      </c>
    </row>
    <row r="474" spans="1:54" x14ac:dyDescent="0.3">
      <c r="A474" s="89">
        <v>2017</v>
      </c>
      <c r="B474" s="90" t="s">
        <v>250</v>
      </c>
      <c r="C474" s="101">
        <v>17128.21</v>
      </c>
      <c r="D474" s="91">
        <v>4186.01</v>
      </c>
      <c r="E474" s="92">
        <v>910.18</v>
      </c>
      <c r="F474" s="92" t="s">
        <v>94</v>
      </c>
      <c r="G474" s="92" t="s">
        <v>94</v>
      </c>
      <c r="H474" s="101">
        <v>22224.41</v>
      </c>
      <c r="I474" s="101">
        <v>7893</v>
      </c>
      <c r="J474" s="91">
        <v>30117.41</v>
      </c>
      <c r="K474" s="93">
        <v>5780.2193053592264</v>
      </c>
      <c r="L474" s="93">
        <v>4454.7796939459977</v>
      </c>
      <c r="M474" s="93">
        <v>1088.7165463299896</v>
      </c>
      <c r="N474" s="94">
        <v>2052.845842565242</v>
      </c>
      <c r="O474" s="94">
        <v>7833.0651479244689</v>
      </c>
      <c r="P474" s="94">
        <v>30.379130859658176</v>
      </c>
      <c r="Q474" s="94">
        <v>48515.62</v>
      </c>
      <c r="R474" s="94">
        <v>17502.150000000001</v>
      </c>
      <c r="S474" s="94">
        <v>3003.3</v>
      </c>
      <c r="T474" s="94">
        <v>0</v>
      </c>
      <c r="U474" s="92" t="s">
        <v>94</v>
      </c>
      <c r="V474" s="96">
        <v>69021.070000000007</v>
      </c>
      <c r="W474" s="94">
        <v>13897.720215151583</v>
      </c>
      <c r="X474" s="94">
        <v>4719.6614660094347</v>
      </c>
      <c r="Y474" s="94">
        <v>5195.0027797277262</v>
      </c>
      <c r="Z474" s="94">
        <v>39886.094133896426</v>
      </c>
      <c r="AA474" s="94">
        <v>99138.47</v>
      </c>
      <c r="AB474" s="94">
        <v>11251.331521339933</v>
      </c>
      <c r="AC474" s="92" t="s">
        <v>94</v>
      </c>
      <c r="AD474" s="94">
        <v>6.8106486339915246</v>
      </c>
      <c r="AE474" s="94">
        <v>2.9081258594383939</v>
      </c>
      <c r="AF474" s="95" t="s">
        <v>94</v>
      </c>
      <c r="AG474" s="95" t="s">
        <v>94</v>
      </c>
      <c r="AH474" s="95">
        <v>26046.37</v>
      </c>
      <c r="AI474" s="95" t="s">
        <v>94</v>
      </c>
      <c r="AJ474" s="95" t="s">
        <v>94</v>
      </c>
      <c r="AK474" s="95" t="s">
        <v>94</v>
      </c>
      <c r="AL474" s="95" t="s">
        <v>94</v>
      </c>
      <c r="AM474" s="95" t="s">
        <v>94</v>
      </c>
      <c r="AN474" s="97" t="s">
        <v>94</v>
      </c>
      <c r="AO474" s="94">
        <v>3409015.97</v>
      </c>
      <c r="AP474" s="94">
        <v>1455639.25</v>
      </c>
      <c r="AQ474" s="94">
        <f t="shared" si="29"/>
        <v>73.792567156339146</v>
      </c>
      <c r="AR474" s="94">
        <f t="shared" si="30"/>
        <v>26.207432843660861</v>
      </c>
      <c r="AS474" s="94">
        <f t="shared" si="31"/>
        <v>69.620874721992394</v>
      </c>
      <c r="AT474" s="95" t="s">
        <v>94</v>
      </c>
      <c r="AU474" s="97" t="s">
        <v>94</v>
      </c>
      <c r="AV474" s="94">
        <f t="shared" si="32"/>
        <v>3.286583122082587</v>
      </c>
      <c r="AW474" s="97" t="s">
        <v>94</v>
      </c>
      <c r="AX474" s="98">
        <v>11.48</v>
      </c>
      <c r="BA474" s="68">
        <f t="shared" si="27"/>
        <v>99138.469999999987</v>
      </c>
      <c r="BB474" s="123">
        <f t="shared" si="28"/>
        <v>0</v>
      </c>
    </row>
    <row r="475" spans="1:54" x14ac:dyDescent="0.3">
      <c r="A475" s="89">
        <v>2017</v>
      </c>
      <c r="B475" s="90" t="s">
        <v>8</v>
      </c>
      <c r="C475" s="101">
        <v>1132.2</v>
      </c>
      <c r="D475" s="91">
        <v>2115.37</v>
      </c>
      <c r="E475" s="92">
        <v>405.36</v>
      </c>
      <c r="F475" s="92" t="s">
        <v>94</v>
      </c>
      <c r="G475" s="92" t="s">
        <v>94</v>
      </c>
      <c r="H475" s="101">
        <v>3652.93</v>
      </c>
      <c r="I475" s="101">
        <v>1178.54</v>
      </c>
      <c r="J475" s="91">
        <v>4831.47</v>
      </c>
      <c r="K475" s="93">
        <v>4409.3863087511963</v>
      </c>
      <c r="L475" s="93">
        <v>1366.6527745593864</v>
      </c>
      <c r="M475" s="93">
        <v>2553.4268701324418</v>
      </c>
      <c r="N475" s="94">
        <v>1422.5938023571903</v>
      </c>
      <c r="O475" s="94">
        <v>5831.9801111083871</v>
      </c>
      <c r="P475" s="94">
        <v>51.813707135163433</v>
      </c>
      <c r="Q475" s="94">
        <v>3546.04</v>
      </c>
      <c r="R475" s="94">
        <v>944.36</v>
      </c>
      <c r="S475" s="94">
        <v>2.83</v>
      </c>
      <c r="T475" s="94">
        <v>0</v>
      </c>
      <c r="U475" s="92" t="s">
        <v>94</v>
      </c>
      <c r="V475" s="96">
        <v>4493.22</v>
      </c>
      <c r="W475" s="94">
        <v>4628.0098591375254</v>
      </c>
      <c r="X475" s="94">
        <v>3943.1606226259041</v>
      </c>
      <c r="Y475" s="94">
        <v>2624.5094671546844</v>
      </c>
      <c r="Z475" s="94">
        <v>1380.76171875</v>
      </c>
      <c r="AA475" s="94">
        <v>9324.69</v>
      </c>
      <c r="AB475" s="94">
        <v>5182.3425689522046</v>
      </c>
      <c r="AC475" s="92" t="s">
        <v>94</v>
      </c>
      <c r="AD475" s="94">
        <v>19.621114828902389</v>
      </c>
      <c r="AE475" s="94">
        <v>3.7411504706845724</v>
      </c>
      <c r="AF475" s="95" t="s">
        <v>94</v>
      </c>
      <c r="AG475" s="95" t="s">
        <v>94</v>
      </c>
      <c r="AH475" s="95">
        <v>337.99</v>
      </c>
      <c r="AI475" s="95" t="s">
        <v>94</v>
      </c>
      <c r="AJ475" s="95" t="s">
        <v>94</v>
      </c>
      <c r="AK475" s="95" t="s">
        <v>94</v>
      </c>
      <c r="AL475" s="95" t="s">
        <v>94</v>
      </c>
      <c r="AM475" s="95" t="s">
        <v>94</v>
      </c>
      <c r="AN475" s="97" t="s">
        <v>94</v>
      </c>
      <c r="AO475" s="94">
        <v>249246.66</v>
      </c>
      <c r="AP475" s="94">
        <v>47523.77</v>
      </c>
      <c r="AQ475" s="94">
        <f t="shared" si="29"/>
        <v>75.607009874841395</v>
      </c>
      <c r="AR475" s="94">
        <f t="shared" si="30"/>
        <v>24.392990125158594</v>
      </c>
      <c r="AS475" s="94">
        <f t="shared" si="31"/>
        <v>48.186266782059242</v>
      </c>
      <c r="AT475" s="95" t="s">
        <v>94</v>
      </c>
      <c r="AU475" s="97" t="s">
        <v>94</v>
      </c>
      <c r="AV475" s="94">
        <f t="shared" si="32"/>
        <v>15.947869596898334</v>
      </c>
      <c r="AW475" s="97" t="s">
        <v>94</v>
      </c>
      <c r="AX475" s="98">
        <v>50.22</v>
      </c>
      <c r="BA475" s="68">
        <f t="shared" si="27"/>
        <v>9324.7000000000007</v>
      </c>
      <c r="BB475" s="123">
        <f t="shared" si="28"/>
        <v>-1.0000000000218279E-2</v>
      </c>
    </row>
    <row r="476" spans="1:54" x14ac:dyDescent="0.3">
      <c r="A476" s="89">
        <v>2017</v>
      </c>
      <c r="B476" s="90" t="s">
        <v>9</v>
      </c>
      <c r="C476" s="101">
        <v>7545.05</v>
      </c>
      <c r="D476" s="91">
        <v>3249.38</v>
      </c>
      <c r="E476" s="92">
        <v>6.77</v>
      </c>
      <c r="F476" s="92" t="s">
        <v>94</v>
      </c>
      <c r="G476" s="92" t="s">
        <v>94</v>
      </c>
      <c r="H476" s="101">
        <v>10801.19</v>
      </c>
      <c r="I476" s="101">
        <v>2919.83</v>
      </c>
      <c r="J476" s="91">
        <v>13721.02</v>
      </c>
      <c r="K476" s="93">
        <v>3061.5474155262959</v>
      </c>
      <c r="L476" s="93">
        <v>2138.6085824824549</v>
      </c>
      <c r="M476" s="93">
        <v>921.02109514242568</v>
      </c>
      <c r="N476" s="94">
        <v>827.61334699162353</v>
      </c>
      <c r="O476" s="94">
        <v>3889.1607625179195</v>
      </c>
      <c r="P476" s="94">
        <v>55.4593671850402</v>
      </c>
      <c r="Q476" s="94">
        <v>8848.76</v>
      </c>
      <c r="R476" s="94">
        <v>1460.28</v>
      </c>
      <c r="S476" s="94">
        <v>710.62</v>
      </c>
      <c r="T476" s="94">
        <v>0</v>
      </c>
      <c r="U476" s="92" t="s">
        <v>94</v>
      </c>
      <c r="V476" s="96">
        <v>11019.65</v>
      </c>
      <c r="W476" s="94">
        <v>4628.4940623623088</v>
      </c>
      <c r="X476" s="94">
        <v>2704.4187541240508</v>
      </c>
      <c r="Y476" s="94">
        <v>2886.9996559986716</v>
      </c>
      <c r="Z476" s="94">
        <v>21954.26717745922</v>
      </c>
      <c r="AA476" s="94">
        <v>24740.67</v>
      </c>
      <c r="AB476" s="94">
        <v>4187.0575868440301</v>
      </c>
      <c r="AC476" s="92" t="s">
        <v>94</v>
      </c>
      <c r="AD476" s="94">
        <v>26.773372055014416</v>
      </c>
      <c r="AE476" s="94">
        <v>2.7057671451009297</v>
      </c>
      <c r="AF476" s="95" t="s">
        <v>94</v>
      </c>
      <c r="AG476" s="95" t="s">
        <v>94</v>
      </c>
      <c r="AH476" s="95">
        <v>1671.01</v>
      </c>
      <c r="AI476" s="95" t="s">
        <v>94</v>
      </c>
      <c r="AJ476" s="95" t="s">
        <v>94</v>
      </c>
      <c r="AK476" s="95" t="s">
        <v>94</v>
      </c>
      <c r="AL476" s="95" t="s">
        <v>94</v>
      </c>
      <c r="AM476" s="95" t="s">
        <v>94</v>
      </c>
      <c r="AN476" s="97" t="s">
        <v>94</v>
      </c>
      <c r="AO476" s="94">
        <v>914368.2</v>
      </c>
      <c r="AP476" s="94">
        <v>92407.76</v>
      </c>
      <c r="AQ476" s="94">
        <f t="shared" si="29"/>
        <v>78.720022272396662</v>
      </c>
      <c r="AR476" s="94">
        <f t="shared" si="30"/>
        <v>21.279977727603342</v>
      </c>
      <c r="AS476" s="94">
        <f t="shared" si="31"/>
        <v>44.540628851199259</v>
      </c>
      <c r="AT476" s="95" t="s">
        <v>94</v>
      </c>
      <c r="AU476" s="97" t="s">
        <v>94</v>
      </c>
      <c r="AV476" s="94">
        <f t="shared" si="32"/>
        <v>10.215752407061984</v>
      </c>
      <c r="AW476" s="97" t="s">
        <v>94</v>
      </c>
      <c r="AX476" s="98">
        <v>32.409999999999997</v>
      </c>
      <c r="BA476" s="68">
        <f t="shared" si="27"/>
        <v>24740.69</v>
      </c>
      <c r="BB476" s="123">
        <f t="shared" si="28"/>
        <v>-2.0000000000436557E-2</v>
      </c>
    </row>
    <row r="477" spans="1:54" x14ac:dyDescent="0.3">
      <c r="A477" s="89">
        <v>2017</v>
      </c>
      <c r="B477" s="90" t="s">
        <v>10</v>
      </c>
      <c r="C477" s="101">
        <v>4895.8900000000003</v>
      </c>
      <c r="D477" s="91">
        <v>4705.47</v>
      </c>
      <c r="E477" s="92">
        <v>296.39999999999998</v>
      </c>
      <c r="F477" s="92" t="s">
        <v>94</v>
      </c>
      <c r="G477" s="92" t="s">
        <v>94</v>
      </c>
      <c r="H477" s="101">
        <v>9897.76</v>
      </c>
      <c r="I477" s="101">
        <v>52.08</v>
      </c>
      <c r="J477" s="91">
        <v>9949.84</v>
      </c>
      <c r="K477" s="93">
        <v>3566.4809560132044</v>
      </c>
      <c r="L477" s="93">
        <v>1764.1469475374709</v>
      </c>
      <c r="M477" s="93">
        <v>1695.5323637755175</v>
      </c>
      <c r="N477" s="94">
        <v>18.767462148005002</v>
      </c>
      <c r="O477" s="94">
        <v>3585.2484181612094</v>
      </c>
      <c r="P477" s="94">
        <v>66.572070113044546</v>
      </c>
      <c r="Q477" s="94">
        <v>3551.25</v>
      </c>
      <c r="R477" s="94">
        <v>1444.88</v>
      </c>
      <c r="S477" s="94">
        <v>0</v>
      </c>
      <c r="T477" s="94">
        <v>0</v>
      </c>
      <c r="U477" s="92" t="s">
        <v>94</v>
      </c>
      <c r="V477" s="96">
        <v>4996.13</v>
      </c>
      <c r="W477" s="94">
        <v>6005.0129508301134</v>
      </c>
      <c r="X477" s="94">
        <v>5059.8811701745663</v>
      </c>
      <c r="Y477" s="94">
        <v>2410.835969619307</v>
      </c>
      <c r="Z477" s="94">
        <v>0</v>
      </c>
      <c r="AA477" s="94">
        <v>14945.97</v>
      </c>
      <c r="AB477" s="94">
        <v>4143.3604085440256</v>
      </c>
      <c r="AC477" s="92" t="s">
        <v>94</v>
      </c>
      <c r="AD477" s="94">
        <v>17.568102103471787</v>
      </c>
      <c r="AE477" s="94">
        <v>5.1963362397713686</v>
      </c>
      <c r="AF477" s="95" t="s">
        <v>94</v>
      </c>
      <c r="AG477" s="95" t="s">
        <v>94</v>
      </c>
      <c r="AH477" s="95">
        <v>146.27000000000001</v>
      </c>
      <c r="AI477" s="95" t="s">
        <v>94</v>
      </c>
      <c r="AJ477" s="95" t="s">
        <v>94</v>
      </c>
      <c r="AK477" s="95" t="s">
        <v>94</v>
      </c>
      <c r="AL477" s="95" t="s">
        <v>94</v>
      </c>
      <c r="AM477" s="95" t="s">
        <v>94</v>
      </c>
      <c r="AN477" s="97" t="s">
        <v>94</v>
      </c>
      <c r="AO477" s="94">
        <v>287625.17</v>
      </c>
      <c r="AP477" s="94">
        <v>85074.48</v>
      </c>
      <c r="AQ477" s="94">
        <f t="shared" si="29"/>
        <v>99.476574497680375</v>
      </c>
      <c r="AR477" s="94">
        <f t="shared" si="30"/>
        <v>0.52342550231963525</v>
      </c>
      <c r="AS477" s="94">
        <f t="shared" si="31"/>
        <v>33.427940776008519</v>
      </c>
      <c r="AT477" s="95" t="s">
        <v>94</v>
      </c>
      <c r="AU477" s="97" t="s">
        <v>94</v>
      </c>
      <c r="AV477" s="94">
        <f t="shared" si="32"/>
        <v>7.3098810585402019</v>
      </c>
      <c r="AW477" s="97" t="s">
        <v>94</v>
      </c>
      <c r="AX477" s="98">
        <v>11.31</v>
      </c>
      <c r="BA477" s="68">
        <f t="shared" si="27"/>
        <v>14945.97</v>
      </c>
      <c r="BB477" s="123">
        <f t="shared" si="28"/>
        <v>0</v>
      </c>
    </row>
    <row r="478" spans="1:54" x14ac:dyDescent="0.3">
      <c r="A478" s="89">
        <v>2017</v>
      </c>
      <c r="B478" s="90" t="s">
        <v>11</v>
      </c>
      <c r="C478" s="101">
        <v>3304.96</v>
      </c>
      <c r="D478" s="91">
        <v>2820.27</v>
      </c>
      <c r="E478" s="92">
        <v>640.1</v>
      </c>
      <c r="F478" s="92" t="s">
        <v>94</v>
      </c>
      <c r="G478" s="92" t="s">
        <v>94</v>
      </c>
      <c r="H478" s="101">
        <v>6765.33</v>
      </c>
      <c r="I478" s="101">
        <v>707.38</v>
      </c>
      <c r="J478" s="91">
        <v>7472.71</v>
      </c>
      <c r="K478" s="93">
        <v>3465.3533959561746</v>
      </c>
      <c r="L478" s="93">
        <v>1692.8761975243931</v>
      </c>
      <c r="M478" s="93">
        <v>1444.6035400696012</v>
      </c>
      <c r="N478" s="94">
        <v>362.33454456793544</v>
      </c>
      <c r="O478" s="94">
        <v>3827.6879405241098</v>
      </c>
      <c r="P478" s="94">
        <v>62.467066189452744</v>
      </c>
      <c r="Q478" s="94">
        <v>3236.6</v>
      </c>
      <c r="R478" s="94">
        <v>802.56</v>
      </c>
      <c r="S478" s="94">
        <v>450.77</v>
      </c>
      <c r="T478" s="94">
        <v>0</v>
      </c>
      <c r="U478" s="92" t="s">
        <v>94</v>
      </c>
      <c r="V478" s="96">
        <v>4489.93</v>
      </c>
      <c r="W478" s="94">
        <v>4512.8191989772222</v>
      </c>
      <c r="X478" s="94">
        <v>3434.4680699796054</v>
      </c>
      <c r="Y478" s="94">
        <v>2448.4447285085816</v>
      </c>
      <c r="Z478" s="94">
        <v>21957.676457693997</v>
      </c>
      <c r="AA478" s="94">
        <v>11962.64</v>
      </c>
      <c r="AB478" s="94">
        <v>4058.976921582861</v>
      </c>
      <c r="AC478" s="92" t="s">
        <v>94</v>
      </c>
      <c r="AD478" s="94">
        <v>16.589758643996387</v>
      </c>
      <c r="AE478" s="94">
        <v>3.5318690869866485</v>
      </c>
      <c r="AF478" s="95" t="s">
        <v>94</v>
      </c>
      <c r="AG478" s="95" t="s">
        <v>94</v>
      </c>
      <c r="AH478" s="95">
        <v>285.92</v>
      </c>
      <c r="AI478" s="95" t="s">
        <v>94</v>
      </c>
      <c r="AJ478" s="95" t="s">
        <v>94</v>
      </c>
      <c r="AK478" s="95" t="s">
        <v>94</v>
      </c>
      <c r="AL478" s="95" t="s">
        <v>94</v>
      </c>
      <c r="AM478" s="95" t="s">
        <v>94</v>
      </c>
      <c r="AN478" s="97" t="s">
        <v>94</v>
      </c>
      <c r="AO478" s="94">
        <v>338705.68</v>
      </c>
      <c r="AP478" s="94">
        <v>72108.59</v>
      </c>
      <c r="AQ478" s="94">
        <f t="shared" si="29"/>
        <v>90.533822401779275</v>
      </c>
      <c r="AR478" s="94">
        <f t="shared" si="30"/>
        <v>9.4661775982207264</v>
      </c>
      <c r="AS478" s="94">
        <f t="shared" si="31"/>
        <v>37.532935873686753</v>
      </c>
      <c r="AT478" s="95" t="s">
        <v>94</v>
      </c>
      <c r="AU478" s="97" t="s">
        <v>94</v>
      </c>
      <c r="AV478" s="94">
        <f t="shared" si="32"/>
        <v>7.1764607857454532</v>
      </c>
      <c r="AW478" s="97" t="s">
        <v>94</v>
      </c>
      <c r="AX478" s="98">
        <v>275.29000000000002</v>
      </c>
      <c r="BA478" s="68">
        <f t="shared" si="27"/>
        <v>11962.64</v>
      </c>
      <c r="BB478" s="123">
        <f t="shared" si="28"/>
        <v>0</v>
      </c>
    </row>
    <row r="479" spans="1:54" x14ac:dyDescent="0.3">
      <c r="A479" s="89">
        <v>2017</v>
      </c>
      <c r="B479" s="90" t="s">
        <v>12</v>
      </c>
      <c r="C479" s="101">
        <v>6035.76</v>
      </c>
      <c r="D479" s="91">
        <v>4938.2</v>
      </c>
      <c r="E479" s="92">
        <v>6.37</v>
      </c>
      <c r="F479" s="92" t="s">
        <v>94</v>
      </c>
      <c r="G479" s="92" t="s">
        <v>94</v>
      </c>
      <c r="H479" s="101">
        <v>10980.34</v>
      </c>
      <c r="I479" s="101">
        <v>4389.95</v>
      </c>
      <c r="J479" s="91">
        <v>15370.29</v>
      </c>
      <c r="K479" s="93">
        <v>2768.4906632043389</v>
      </c>
      <c r="L479" s="93">
        <v>1521.8067843505703</v>
      </c>
      <c r="M479" s="93">
        <v>1245.0767287028175</v>
      </c>
      <c r="N479" s="94">
        <v>1106.8460726209739</v>
      </c>
      <c r="O479" s="94">
        <v>3875.3367358253131</v>
      </c>
      <c r="P479" s="94">
        <v>42.005009084902873</v>
      </c>
      <c r="Q479" s="94">
        <v>19317.91</v>
      </c>
      <c r="R479" s="94">
        <v>1756.44</v>
      </c>
      <c r="S479" s="94">
        <v>146.93</v>
      </c>
      <c r="T479" s="94">
        <v>0</v>
      </c>
      <c r="U479" s="92" t="s">
        <v>94</v>
      </c>
      <c r="V479" s="96">
        <v>21221.279999999999</v>
      </c>
      <c r="W479" s="94">
        <v>5120.0239603683012</v>
      </c>
      <c r="X479" s="94">
        <v>3470.8781516402446</v>
      </c>
      <c r="Y479" s="94">
        <v>4327.8</v>
      </c>
      <c r="Z479" s="94">
        <v>26709.025631703327</v>
      </c>
      <c r="AA479" s="94">
        <v>36591.57</v>
      </c>
      <c r="AB479" s="94">
        <v>4511.3825156420407</v>
      </c>
      <c r="AC479" s="92" t="s">
        <v>94</v>
      </c>
      <c r="AD479" s="94">
        <v>27.61191371648551</v>
      </c>
      <c r="AE479" s="94">
        <v>2.4953065327900572</v>
      </c>
      <c r="AF479" s="95" t="s">
        <v>94</v>
      </c>
      <c r="AG479" s="95" t="s">
        <v>94</v>
      </c>
      <c r="AH479" s="95">
        <v>5098.7</v>
      </c>
      <c r="AI479" s="95" t="s">
        <v>94</v>
      </c>
      <c r="AJ479" s="95" t="s">
        <v>94</v>
      </c>
      <c r="AK479" s="95" t="s">
        <v>94</v>
      </c>
      <c r="AL479" s="95" t="s">
        <v>94</v>
      </c>
      <c r="AM479" s="95" t="s">
        <v>94</v>
      </c>
      <c r="AN479" s="97" t="s">
        <v>94</v>
      </c>
      <c r="AO479" s="94">
        <v>1466415.69</v>
      </c>
      <c r="AP479" s="94">
        <v>132520.94</v>
      </c>
      <c r="AQ479" s="94">
        <f t="shared" si="29"/>
        <v>71.438730173601144</v>
      </c>
      <c r="AR479" s="94">
        <f t="shared" si="30"/>
        <v>28.561269826398849</v>
      </c>
      <c r="AS479" s="94">
        <f t="shared" si="31"/>
        <v>57.994997208373398</v>
      </c>
      <c r="AT479" s="95" t="s">
        <v>94</v>
      </c>
      <c r="AU479" s="97" t="s">
        <v>94</v>
      </c>
      <c r="AV479" s="94">
        <f t="shared" si="32"/>
        <v>10.351617219662668</v>
      </c>
      <c r="AW479" s="97" t="s">
        <v>94</v>
      </c>
      <c r="AX479" s="98">
        <v>92.66</v>
      </c>
      <c r="BA479" s="68">
        <f t="shared" si="27"/>
        <v>36591.560000000005</v>
      </c>
      <c r="BB479" s="123">
        <f t="shared" si="28"/>
        <v>9.9999999947613105E-3</v>
      </c>
    </row>
    <row r="480" spans="1:54" x14ac:dyDescent="0.3">
      <c r="A480" s="89">
        <v>2017</v>
      </c>
      <c r="B480" s="90" t="s">
        <v>13</v>
      </c>
      <c r="C480" s="101">
        <v>23867.279999999999</v>
      </c>
      <c r="D480" s="91">
        <v>9597.9599999999991</v>
      </c>
      <c r="E480" s="92">
        <v>404.26</v>
      </c>
      <c r="F480" s="92" t="s">
        <v>94</v>
      </c>
      <c r="G480" s="92" t="s">
        <v>94</v>
      </c>
      <c r="H480" s="101">
        <v>33869.5</v>
      </c>
      <c r="I480" s="101">
        <v>4551.01</v>
      </c>
      <c r="J480" s="91">
        <v>38420.51</v>
      </c>
      <c r="K480" s="93">
        <v>3492.8979747873059</v>
      </c>
      <c r="L480" s="93">
        <v>2461.387931551872</v>
      </c>
      <c r="M480" s="93">
        <v>989.81936696657669</v>
      </c>
      <c r="N480" s="94">
        <v>469.33662731434964</v>
      </c>
      <c r="O480" s="94">
        <v>3962.2346021016551</v>
      </c>
      <c r="P480" s="94">
        <v>52.63719094888183</v>
      </c>
      <c r="Q480" s="94">
        <v>20711.53</v>
      </c>
      <c r="R480" s="94">
        <v>2307.23</v>
      </c>
      <c r="S480" s="94">
        <v>64.8</v>
      </c>
      <c r="T480" s="94">
        <v>11487.12</v>
      </c>
      <c r="U480" s="92" t="s">
        <v>94</v>
      </c>
      <c r="V480" s="96">
        <v>34570.67</v>
      </c>
      <c r="W480" s="94">
        <v>4509.1919794550831</v>
      </c>
      <c r="X480" s="94">
        <v>3504.2999175340556</v>
      </c>
      <c r="Y480" s="94">
        <v>2255.7426553763457</v>
      </c>
      <c r="Z480" s="94">
        <v>3766.0428895217046</v>
      </c>
      <c r="AA480" s="94">
        <v>72991.179999999993</v>
      </c>
      <c r="AB480" s="94">
        <v>4203.7407173248366</v>
      </c>
      <c r="AC480" s="92" t="s">
        <v>94</v>
      </c>
      <c r="AD480" s="94">
        <v>29.319168936741764</v>
      </c>
      <c r="AE480" s="94">
        <v>3.9345368950644035</v>
      </c>
      <c r="AF480" s="95" t="s">
        <v>94</v>
      </c>
      <c r="AG480" s="95" t="s">
        <v>94</v>
      </c>
      <c r="AH480" s="95">
        <v>4859.24</v>
      </c>
      <c r="AI480" s="95" t="s">
        <v>94</v>
      </c>
      <c r="AJ480" s="95" t="s">
        <v>94</v>
      </c>
      <c r="AK480" s="95" t="s">
        <v>94</v>
      </c>
      <c r="AL480" s="95" t="s">
        <v>94</v>
      </c>
      <c r="AM480" s="95" t="s">
        <v>94</v>
      </c>
      <c r="AN480" s="97" t="s">
        <v>94</v>
      </c>
      <c r="AO480" s="94">
        <v>1855140.23</v>
      </c>
      <c r="AP480" s="94">
        <v>248953.77</v>
      </c>
      <c r="AQ480" s="94">
        <f t="shared" si="29"/>
        <v>88.154738185411901</v>
      </c>
      <c r="AR480" s="94">
        <f t="shared" si="30"/>
        <v>11.845261814588094</v>
      </c>
      <c r="AS480" s="94">
        <f t="shared" si="31"/>
        <v>47.362804656672218</v>
      </c>
      <c r="AT480" s="95" t="s">
        <v>94</v>
      </c>
      <c r="AU480" s="97" t="s">
        <v>94</v>
      </c>
      <c r="AV480" s="94">
        <f t="shared" si="32"/>
        <v>1.4450579446359857</v>
      </c>
      <c r="AW480" s="97" t="s">
        <v>94</v>
      </c>
      <c r="AX480" s="98">
        <v>195.36</v>
      </c>
      <c r="BA480" s="68">
        <f t="shared" si="27"/>
        <v>72991.19</v>
      </c>
      <c r="BB480" s="123">
        <f t="shared" si="28"/>
        <v>-1.0000000009313226E-2</v>
      </c>
    </row>
    <row r="481" spans="1:54" x14ac:dyDescent="0.3">
      <c r="A481" s="89">
        <v>2017</v>
      </c>
      <c r="B481" s="90" t="s">
        <v>14</v>
      </c>
      <c r="C481" s="101">
        <v>5211.41</v>
      </c>
      <c r="D481" s="91">
        <v>3286.48</v>
      </c>
      <c r="E481" s="92">
        <v>939.56</v>
      </c>
      <c r="F481" s="92" t="s">
        <v>94</v>
      </c>
      <c r="G481" s="92" t="s">
        <v>94</v>
      </c>
      <c r="H481" s="101">
        <v>9437.4500000000007</v>
      </c>
      <c r="I481" s="101">
        <v>358.87</v>
      </c>
      <c r="J481" s="91">
        <v>9796.32</v>
      </c>
      <c r="K481" s="93">
        <v>3000.4877818083555</v>
      </c>
      <c r="L481" s="93">
        <v>1656.8864553869121</v>
      </c>
      <c r="M481" s="93">
        <v>1044.8833165623046</v>
      </c>
      <c r="N481" s="94">
        <v>114.09684911320205</v>
      </c>
      <c r="O481" s="94">
        <v>3114.5846309215581</v>
      </c>
      <c r="P481" s="94">
        <v>56.416203836753112</v>
      </c>
      <c r="Q481" s="94">
        <v>5714.98</v>
      </c>
      <c r="R481" s="94">
        <v>1850.14</v>
      </c>
      <c r="S481" s="94">
        <v>2.93</v>
      </c>
      <c r="T481" s="94">
        <v>0</v>
      </c>
      <c r="U481" s="92" t="s">
        <v>94</v>
      </c>
      <c r="V481" s="96">
        <v>7568.05</v>
      </c>
      <c r="W481" s="94">
        <v>5002.4997851742473</v>
      </c>
      <c r="X481" s="94">
        <v>3376.7916290727717</v>
      </c>
      <c r="Y481" s="94">
        <v>4241.2048689911289</v>
      </c>
      <c r="Z481" s="94">
        <v>1066.9566800145619</v>
      </c>
      <c r="AA481" s="94">
        <v>17364.37</v>
      </c>
      <c r="AB481" s="94">
        <v>3727.7324416278475</v>
      </c>
      <c r="AC481" s="92" t="s">
        <v>94</v>
      </c>
      <c r="AD481" s="94">
        <v>23.281415679747631</v>
      </c>
      <c r="AE481" s="94">
        <v>3.2955067476662698</v>
      </c>
      <c r="AF481" s="95" t="s">
        <v>94</v>
      </c>
      <c r="AG481" s="95" t="s">
        <v>94</v>
      </c>
      <c r="AH481" s="95">
        <v>468.24</v>
      </c>
      <c r="AI481" s="95" t="s">
        <v>94</v>
      </c>
      <c r="AJ481" s="95" t="s">
        <v>94</v>
      </c>
      <c r="AK481" s="95" t="s">
        <v>94</v>
      </c>
      <c r="AL481" s="95" t="s">
        <v>94</v>
      </c>
      <c r="AM481" s="95" t="s">
        <v>94</v>
      </c>
      <c r="AN481" s="97" t="s">
        <v>94</v>
      </c>
      <c r="AO481" s="94">
        <v>526910.48</v>
      </c>
      <c r="AP481" s="94">
        <v>74584.679999999993</v>
      </c>
      <c r="AQ481" s="94">
        <f t="shared" si="29"/>
        <v>96.336685612556565</v>
      </c>
      <c r="AR481" s="94">
        <f t="shared" si="30"/>
        <v>3.6633143874434482</v>
      </c>
      <c r="AS481" s="94">
        <f t="shared" si="31"/>
        <v>43.58378680021216</v>
      </c>
      <c r="AT481" s="95" t="s">
        <v>94</v>
      </c>
      <c r="AU481" s="97" t="s">
        <v>94</v>
      </c>
      <c r="AV481" s="94">
        <f t="shared" si="32"/>
        <v>5.6173563013546035</v>
      </c>
      <c r="AW481" s="97" t="s">
        <v>94</v>
      </c>
      <c r="AX481" s="98">
        <v>29.35</v>
      </c>
      <c r="BA481" s="68">
        <f t="shared" si="27"/>
        <v>17364.370000000003</v>
      </c>
      <c r="BB481" s="123">
        <f t="shared" si="28"/>
        <v>0</v>
      </c>
    </row>
    <row r="482" spans="1:54" x14ac:dyDescent="0.3">
      <c r="A482" s="89">
        <v>2017</v>
      </c>
      <c r="B482" s="90" t="s">
        <v>15</v>
      </c>
      <c r="C482" s="101">
        <v>2170.1999999999998</v>
      </c>
      <c r="D482" s="91">
        <v>1596.25</v>
      </c>
      <c r="E482" s="92">
        <v>8.58</v>
      </c>
      <c r="F482" s="92" t="s">
        <v>94</v>
      </c>
      <c r="G482" s="92" t="s">
        <v>94</v>
      </c>
      <c r="H482" s="101">
        <v>3775.03</v>
      </c>
      <c r="I482" s="101">
        <v>302.35000000000002</v>
      </c>
      <c r="J482" s="91">
        <v>4077.38</v>
      </c>
      <c r="K482" s="93">
        <v>3243.6805902491637</v>
      </c>
      <c r="L482" s="93">
        <v>1864.7332268026935</v>
      </c>
      <c r="M482" s="93">
        <v>1371.5727124077703</v>
      </c>
      <c r="N482" s="94">
        <v>259.78876295205998</v>
      </c>
      <c r="O482" s="94">
        <v>3503.4693532012238</v>
      </c>
      <c r="P482" s="94">
        <v>47.220546814054934</v>
      </c>
      <c r="Q482" s="94">
        <v>3206.36</v>
      </c>
      <c r="R482" s="94">
        <v>1348.93</v>
      </c>
      <c r="S482" s="94">
        <v>2.09</v>
      </c>
      <c r="T482" s="94">
        <v>0</v>
      </c>
      <c r="U482" s="92" t="s">
        <v>94</v>
      </c>
      <c r="V482" s="96">
        <v>4557.37</v>
      </c>
      <c r="W482" s="94">
        <v>5684.8076280192927</v>
      </c>
      <c r="X482" s="94">
        <v>4079.1686725222298</v>
      </c>
      <c r="Y482" s="94">
        <v>5815.7185108538661</v>
      </c>
      <c r="Z482" s="94">
        <v>1285.3013530135302</v>
      </c>
      <c r="AA482" s="94">
        <v>8634.75</v>
      </c>
      <c r="AB482" s="94">
        <v>4393.1860202679864</v>
      </c>
      <c r="AC482" s="92" t="s">
        <v>94</v>
      </c>
      <c r="AD482" s="94">
        <v>22.668701518502704</v>
      </c>
      <c r="AE482" s="94">
        <v>3.5735035089048011</v>
      </c>
      <c r="AF482" s="95" t="s">
        <v>94</v>
      </c>
      <c r="AG482" s="95" t="s">
        <v>94</v>
      </c>
      <c r="AH482" s="95">
        <v>496.59</v>
      </c>
      <c r="AI482" s="95" t="s">
        <v>94</v>
      </c>
      <c r="AJ482" s="95" t="s">
        <v>94</v>
      </c>
      <c r="AK482" s="95" t="s">
        <v>94</v>
      </c>
      <c r="AL482" s="95" t="s">
        <v>94</v>
      </c>
      <c r="AM482" s="95" t="s">
        <v>94</v>
      </c>
      <c r="AN482" s="97" t="s">
        <v>94</v>
      </c>
      <c r="AO482" s="94">
        <v>241632.62</v>
      </c>
      <c r="AP482" s="94">
        <v>38091.07</v>
      </c>
      <c r="AQ482" s="94">
        <f t="shared" si="29"/>
        <v>92.584698997885894</v>
      </c>
      <c r="AR482" s="94">
        <f t="shared" si="30"/>
        <v>7.4153010021141021</v>
      </c>
      <c r="AS482" s="94">
        <f t="shared" si="31"/>
        <v>52.779408784272853</v>
      </c>
      <c r="AT482" s="95" t="s">
        <v>94</v>
      </c>
      <c r="AU482" s="97" t="s">
        <v>94</v>
      </c>
      <c r="AV482" s="94">
        <f t="shared" si="32"/>
        <v>5.8490170527887519</v>
      </c>
      <c r="AW482" s="97" t="s">
        <v>94</v>
      </c>
      <c r="AX482" s="98">
        <v>24.63</v>
      </c>
      <c r="BA482" s="68">
        <f t="shared" si="27"/>
        <v>8634.76</v>
      </c>
      <c r="BB482" s="123">
        <f t="shared" si="28"/>
        <v>-1.0000000000218279E-2</v>
      </c>
    </row>
    <row r="483" spans="1:54" x14ac:dyDescent="0.3">
      <c r="A483" s="89">
        <v>2017</v>
      </c>
      <c r="B483" s="90" t="s">
        <v>16</v>
      </c>
      <c r="C483" s="101">
        <v>891.55</v>
      </c>
      <c r="D483" s="91">
        <v>1601.88</v>
      </c>
      <c r="E483" s="92">
        <v>202.02</v>
      </c>
      <c r="F483" s="92" t="s">
        <v>94</v>
      </c>
      <c r="G483" s="92" t="s">
        <v>94</v>
      </c>
      <c r="H483" s="101">
        <v>2695.45</v>
      </c>
      <c r="I483" s="101">
        <v>380.57</v>
      </c>
      <c r="J483" s="91">
        <v>3076.01</v>
      </c>
      <c r="K483" s="93">
        <v>4014.2757245841435</v>
      </c>
      <c r="L483" s="93">
        <v>1327.7616248172153</v>
      </c>
      <c r="M483" s="93">
        <v>2385.644672469899</v>
      </c>
      <c r="N483" s="94">
        <v>566.77149218499835</v>
      </c>
      <c r="O483" s="94">
        <v>4581.0472167691423</v>
      </c>
      <c r="P483" s="94">
        <v>50.176145831643325</v>
      </c>
      <c r="Q483" s="94">
        <v>2292.59</v>
      </c>
      <c r="R483" s="94">
        <v>761.82</v>
      </c>
      <c r="S483" s="94">
        <v>0</v>
      </c>
      <c r="T483" s="94">
        <v>0</v>
      </c>
      <c r="U483" s="92" t="s">
        <v>94</v>
      </c>
      <c r="V483" s="96">
        <v>3054.42</v>
      </c>
      <c r="W483" s="94">
        <v>5116.3173560917594</v>
      </c>
      <c r="X483" s="94">
        <v>4386.0000535672943</v>
      </c>
      <c r="Y483" s="94">
        <v>3918.7617024341062</v>
      </c>
      <c r="Z483" s="94">
        <v>0</v>
      </c>
      <c r="AA483" s="94">
        <v>6130.43</v>
      </c>
      <c r="AB483" s="94">
        <v>4832.9697029531017</v>
      </c>
      <c r="AC483" s="92" t="s">
        <v>94</v>
      </c>
      <c r="AD483" s="94">
        <v>23.593870233373543</v>
      </c>
      <c r="AE483" s="94">
        <v>4.0732154718075106</v>
      </c>
      <c r="AF483" s="95" t="s">
        <v>94</v>
      </c>
      <c r="AG483" s="95" t="s">
        <v>94</v>
      </c>
      <c r="AH483" s="95">
        <v>130.16</v>
      </c>
      <c r="AI483" s="95" t="s">
        <v>94</v>
      </c>
      <c r="AJ483" s="95" t="s">
        <v>94</v>
      </c>
      <c r="AK483" s="95" t="s">
        <v>94</v>
      </c>
      <c r="AL483" s="95" t="s">
        <v>94</v>
      </c>
      <c r="AM483" s="95" t="s">
        <v>94</v>
      </c>
      <c r="AN483" s="97" t="s">
        <v>94</v>
      </c>
      <c r="AO483" s="94">
        <v>150505.88</v>
      </c>
      <c r="AP483" s="94">
        <v>25983.14</v>
      </c>
      <c r="AQ483" s="94">
        <f t="shared" si="29"/>
        <v>87.628128647176041</v>
      </c>
      <c r="AR483" s="94">
        <f t="shared" si="30"/>
        <v>12.372196449296327</v>
      </c>
      <c r="AS483" s="94">
        <f t="shared" si="31"/>
        <v>49.823911210143493</v>
      </c>
      <c r="AT483" s="95" t="s">
        <v>94</v>
      </c>
      <c r="AU483" s="97" t="s">
        <v>94</v>
      </c>
      <c r="AV483" s="94">
        <f t="shared" si="32"/>
        <v>13.205522860187124</v>
      </c>
      <c r="AW483" s="97" t="s">
        <v>94</v>
      </c>
      <c r="AX483" s="98">
        <v>20.68</v>
      </c>
      <c r="BA483" s="68">
        <f t="shared" si="27"/>
        <v>6130.43</v>
      </c>
      <c r="BB483" s="123">
        <f t="shared" si="28"/>
        <v>0</v>
      </c>
    </row>
    <row r="484" spans="1:54" x14ac:dyDescent="0.3">
      <c r="A484" s="89">
        <v>2017</v>
      </c>
      <c r="B484" s="90" t="s">
        <v>17</v>
      </c>
      <c r="C484" s="101">
        <v>2216.7600000000002</v>
      </c>
      <c r="D484" s="91">
        <v>2573.91</v>
      </c>
      <c r="E484" s="92">
        <v>2</v>
      </c>
      <c r="F484" s="92" t="s">
        <v>94</v>
      </c>
      <c r="G484" s="92" t="s">
        <v>94</v>
      </c>
      <c r="H484" s="101">
        <v>4792.67</v>
      </c>
      <c r="I484" s="101">
        <v>722.92</v>
      </c>
      <c r="J484" s="91">
        <v>5515.59</v>
      </c>
      <c r="K484" s="93">
        <v>2985.5498577103949</v>
      </c>
      <c r="L484" s="93">
        <v>1380.9083943975588</v>
      </c>
      <c r="M484" s="93">
        <v>1603.3954945184321</v>
      </c>
      <c r="N484" s="94">
        <v>450.33740342081683</v>
      </c>
      <c r="O484" s="94">
        <v>3435.8872611312117</v>
      </c>
      <c r="P484" s="94">
        <v>22.297931643805178</v>
      </c>
      <c r="Q484" s="94">
        <v>15859.78</v>
      </c>
      <c r="R484" s="94">
        <v>1285.6400000000001</v>
      </c>
      <c r="S484" s="94">
        <v>438.64</v>
      </c>
      <c r="T484" s="94">
        <v>1636.23</v>
      </c>
      <c r="U484" s="92" t="s">
        <v>94</v>
      </c>
      <c r="V484" s="96">
        <v>19220.3</v>
      </c>
      <c r="W484" s="94">
        <v>5303.3173886782743</v>
      </c>
      <c r="X484" s="94">
        <v>3286.7380585225533</v>
      </c>
      <c r="Y484" s="94">
        <v>4716.1222056741226</v>
      </c>
      <c r="Z484" s="94">
        <v>18289.781928866287</v>
      </c>
      <c r="AA484" s="94">
        <v>24735.89</v>
      </c>
      <c r="AB484" s="94">
        <v>4730.0752760562664</v>
      </c>
      <c r="AC484" s="92" t="s">
        <v>94</v>
      </c>
      <c r="AD484" s="94">
        <v>23.465147132074275</v>
      </c>
      <c r="AE484" s="94">
        <v>1.5865093852240806</v>
      </c>
      <c r="AF484" s="95" t="s">
        <v>94</v>
      </c>
      <c r="AG484" s="95" t="s">
        <v>94</v>
      </c>
      <c r="AH484" s="95">
        <v>9276.2199999999993</v>
      </c>
      <c r="AI484" s="95" t="s">
        <v>94</v>
      </c>
      <c r="AJ484" s="95" t="s">
        <v>94</v>
      </c>
      <c r="AK484" s="95" t="s">
        <v>94</v>
      </c>
      <c r="AL484" s="95" t="s">
        <v>94</v>
      </c>
      <c r="AM484" s="95" t="s">
        <v>94</v>
      </c>
      <c r="AN484" s="97" t="s">
        <v>94</v>
      </c>
      <c r="AO484" s="94">
        <v>1559139.27</v>
      </c>
      <c r="AP484" s="94">
        <v>105415.45</v>
      </c>
      <c r="AQ484" s="94">
        <f t="shared" si="29"/>
        <v>86.893151956544983</v>
      </c>
      <c r="AR484" s="94">
        <f t="shared" si="30"/>
        <v>13.106848043455004</v>
      </c>
      <c r="AS484" s="94">
        <f t="shared" si="31"/>
        <v>77.702075809683819</v>
      </c>
      <c r="AT484" s="95" t="s">
        <v>94</v>
      </c>
      <c r="AU484" s="97" t="s">
        <v>94</v>
      </c>
      <c r="AV484" s="94">
        <f t="shared" si="32"/>
        <v>5.2570460322904244</v>
      </c>
      <c r="AW484" s="97" t="s">
        <v>94</v>
      </c>
      <c r="AX484" s="98">
        <v>93</v>
      </c>
      <c r="BA484" s="68">
        <f t="shared" si="27"/>
        <v>24735.88</v>
      </c>
      <c r="BB484" s="123">
        <f t="shared" si="28"/>
        <v>9.9999999983992893E-3</v>
      </c>
    </row>
    <row r="485" spans="1:54" x14ac:dyDescent="0.3">
      <c r="A485" s="89">
        <v>2017</v>
      </c>
      <c r="B485" s="90" t="s">
        <v>18</v>
      </c>
      <c r="C485" s="101">
        <v>5838.43</v>
      </c>
      <c r="D485" s="91">
        <v>4163.1499999999996</v>
      </c>
      <c r="E485" s="92">
        <v>1464.75</v>
      </c>
      <c r="F485" s="92" t="s">
        <v>94</v>
      </c>
      <c r="G485" s="92" t="s">
        <v>94</v>
      </c>
      <c r="H485" s="101">
        <v>11466.33</v>
      </c>
      <c r="I485" s="101">
        <v>72.569999999999993</v>
      </c>
      <c r="J485" s="91">
        <v>11538.9</v>
      </c>
      <c r="K485" s="93">
        <v>3852.8524860879729</v>
      </c>
      <c r="L485" s="93">
        <v>1961.7963756977997</v>
      </c>
      <c r="M485" s="93">
        <v>1398.8782155748099</v>
      </c>
      <c r="N485" s="94">
        <v>24.385694921678368</v>
      </c>
      <c r="O485" s="94">
        <v>3877.2381810096508</v>
      </c>
      <c r="P485" s="94">
        <v>72.761022591529652</v>
      </c>
      <c r="Q485" s="94">
        <v>2481.5</v>
      </c>
      <c r="R485" s="94">
        <v>1408.53</v>
      </c>
      <c r="S485" s="94">
        <v>429.7</v>
      </c>
      <c r="T485" s="94">
        <v>0</v>
      </c>
      <c r="U485" s="92" t="s">
        <v>94</v>
      </c>
      <c r="V485" s="96">
        <v>4319.7299999999996</v>
      </c>
      <c r="W485" s="94">
        <v>3979.7211164187629</v>
      </c>
      <c r="X485" s="94">
        <v>2917.1292845840785</v>
      </c>
      <c r="Y485" s="94">
        <v>3092.1037264694587</v>
      </c>
      <c r="Z485" s="94">
        <v>17211.220860370107</v>
      </c>
      <c r="AA485" s="94">
        <v>15858.63</v>
      </c>
      <c r="AB485" s="94">
        <v>3904.626743649434</v>
      </c>
      <c r="AC485" s="92" t="s">
        <v>94</v>
      </c>
      <c r="AD485" s="94">
        <v>19.485675883828183</v>
      </c>
      <c r="AE485" s="94">
        <v>5.1918896375818457</v>
      </c>
      <c r="AF485" s="95" t="s">
        <v>94</v>
      </c>
      <c r="AG485" s="95" t="s">
        <v>94</v>
      </c>
      <c r="AH485" s="95">
        <v>147.93</v>
      </c>
      <c r="AI485" s="95" t="s">
        <v>94</v>
      </c>
      <c r="AJ485" s="95" t="s">
        <v>94</v>
      </c>
      <c r="AK485" s="95" t="s">
        <v>94</v>
      </c>
      <c r="AL485" s="95" t="s">
        <v>94</v>
      </c>
      <c r="AM485" s="95" t="s">
        <v>94</v>
      </c>
      <c r="AN485" s="97" t="s">
        <v>94</v>
      </c>
      <c r="AO485" s="94">
        <v>305450.06</v>
      </c>
      <c r="AP485" s="94">
        <v>81386.09</v>
      </c>
      <c r="AQ485" s="94">
        <f t="shared" si="29"/>
        <v>99.371083898811847</v>
      </c>
      <c r="AR485" s="94">
        <f t="shared" si="30"/>
        <v>0.62891610118815489</v>
      </c>
      <c r="AS485" s="94">
        <f t="shared" si="31"/>
        <v>27.238985965370272</v>
      </c>
      <c r="AT485" s="95" t="s">
        <v>94</v>
      </c>
      <c r="AU485" s="97" t="s">
        <v>94</v>
      </c>
      <c r="AV485" s="94">
        <f t="shared" si="32"/>
        <v>4.5089008285648768</v>
      </c>
      <c r="AW485" s="97" t="s">
        <v>94</v>
      </c>
      <c r="AX485" s="98">
        <v>36.450000000000003</v>
      </c>
      <c r="BA485" s="68">
        <f t="shared" si="27"/>
        <v>15858.630000000001</v>
      </c>
      <c r="BB485" s="123">
        <f t="shared" si="28"/>
        <v>0</v>
      </c>
    </row>
    <row r="486" spans="1:54" x14ac:dyDescent="0.3">
      <c r="A486" s="89">
        <v>2017</v>
      </c>
      <c r="B486" s="90" t="s">
        <v>19</v>
      </c>
      <c r="C486" s="101">
        <v>7706.4</v>
      </c>
      <c r="D486" s="91">
        <v>3551.27</v>
      </c>
      <c r="E486" s="92">
        <v>1029.07</v>
      </c>
      <c r="F486" s="92" t="s">
        <v>94</v>
      </c>
      <c r="G486" s="92" t="s">
        <v>94</v>
      </c>
      <c r="H486" s="101">
        <v>12286.74</v>
      </c>
      <c r="I486" s="101">
        <v>1758.44</v>
      </c>
      <c r="J486" s="91">
        <v>14045.19</v>
      </c>
      <c r="K486" s="93">
        <v>2744.4448896988961</v>
      </c>
      <c r="L486" s="93">
        <v>1721.3502270379333</v>
      </c>
      <c r="M486" s="93">
        <v>793.23465305620948</v>
      </c>
      <c r="N486" s="94">
        <v>392.77743776454952</v>
      </c>
      <c r="O486" s="94">
        <v>3137.2223274634457</v>
      </c>
      <c r="P486" s="94">
        <v>59.219971748949732</v>
      </c>
      <c r="Q486" s="94">
        <v>8031.57</v>
      </c>
      <c r="R486" s="94">
        <v>1311.39</v>
      </c>
      <c r="S486" s="94">
        <v>328.83</v>
      </c>
      <c r="T486" s="94">
        <v>0</v>
      </c>
      <c r="U486" s="92" t="s">
        <v>94</v>
      </c>
      <c r="V486" s="96">
        <v>9671.7900000000009</v>
      </c>
      <c r="W486" s="94">
        <v>5265.4534284169686</v>
      </c>
      <c r="X486" s="94">
        <v>3432.1152734279335</v>
      </c>
      <c r="Y486" s="94">
        <v>3513.8367715503728</v>
      </c>
      <c r="Z486" s="94">
        <v>21384.524939845225</v>
      </c>
      <c r="AA486" s="94">
        <v>23716.98</v>
      </c>
      <c r="AB486" s="94">
        <v>3756.3779386573524</v>
      </c>
      <c r="AC486" s="92" t="s">
        <v>94</v>
      </c>
      <c r="AD486" s="94">
        <v>26.927232807365847</v>
      </c>
      <c r="AE486" s="94">
        <v>3.3163950376103162</v>
      </c>
      <c r="AF486" s="95" t="s">
        <v>94</v>
      </c>
      <c r="AG486" s="95" t="s">
        <v>94</v>
      </c>
      <c r="AH486" s="95">
        <v>1408.98</v>
      </c>
      <c r="AI486" s="95" t="s">
        <v>94</v>
      </c>
      <c r="AJ486" s="95" t="s">
        <v>94</v>
      </c>
      <c r="AK486" s="95" t="s">
        <v>94</v>
      </c>
      <c r="AL486" s="95" t="s">
        <v>94</v>
      </c>
      <c r="AM486" s="95" t="s">
        <v>94</v>
      </c>
      <c r="AN486" s="97" t="s">
        <v>94</v>
      </c>
      <c r="AO486" s="94">
        <v>715143.32</v>
      </c>
      <c r="AP486" s="94">
        <v>88078.04</v>
      </c>
      <c r="AQ486" s="94">
        <f t="shared" si="29"/>
        <v>87.480055449588079</v>
      </c>
      <c r="AR486" s="94">
        <f t="shared" si="30"/>
        <v>12.519873351659891</v>
      </c>
      <c r="AS486" s="94">
        <f t="shared" si="31"/>
        <v>40.780023426254111</v>
      </c>
      <c r="AT486" s="95" t="s">
        <v>94</v>
      </c>
      <c r="AU486" s="97" t="s">
        <v>94</v>
      </c>
      <c r="AV486" s="94">
        <f t="shared" si="32"/>
        <v>8.8696950250496407</v>
      </c>
      <c r="AW486" s="97" t="s">
        <v>94</v>
      </c>
      <c r="AX486" s="98">
        <v>44.99</v>
      </c>
      <c r="BA486" s="68">
        <f t="shared" si="27"/>
        <v>23716.97</v>
      </c>
      <c r="BB486" s="123">
        <f t="shared" si="28"/>
        <v>9.9999999983992893E-3</v>
      </c>
    </row>
    <row r="487" spans="1:54" x14ac:dyDescent="0.3">
      <c r="A487" s="89">
        <v>2017</v>
      </c>
      <c r="B487" s="90" t="s">
        <v>20</v>
      </c>
      <c r="C487" s="101">
        <v>1610.81</v>
      </c>
      <c r="D487" s="91">
        <v>1908.66</v>
      </c>
      <c r="E487" s="92">
        <v>5.34</v>
      </c>
      <c r="F487" s="92" t="s">
        <v>94</v>
      </c>
      <c r="G487" s="92" t="s">
        <v>94</v>
      </c>
      <c r="H487" s="101">
        <v>3524.8</v>
      </c>
      <c r="I487" s="101">
        <v>880.03</v>
      </c>
      <c r="J487" s="91">
        <v>4404.83</v>
      </c>
      <c r="K487" s="93">
        <v>3569.8193972769764</v>
      </c>
      <c r="L487" s="93">
        <v>1631.3811829561769</v>
      </c>
      <c r="M487" s="93">
        <v>1933.0332624730477</v>
      </c>
      <c r="N487" s="94">
        <v>891.27436096614417</v>
      </c>
      <c r="O487" s="94">
        <v>4461.0937582431206</v>
      </c>
      <c r="P487" s="94">
        <v>48.071995896977441</v>
      </c>
      <c r="Q487" s="94">
        <v>4170.1899999999996</v>
      </c>
      <c r="R487" s="94">
        <v>584.36</v>
      </c>
      <c r="S487" s="94">
        <v>3.61</v>
      </c>
      <c r="T487" s="94">
        <v>0</v>
      </c>
      <c r="U487" s="92" t="s">
        <v>94</v>
      </c>
      <c r="V487" s="96">
        <v>4758.16</v>
      </c>
      <c r="W487" s="94">
        <v>4423.0731697341098</v>
      </c>
      <c r="X487" s="94">
        <v>2481.2558927146606</v>
      </c>
      <c r="Y487" s="94">
        <v>3859.6759598681651</v>
      </c>
      <c r="Z487" s="94">
        <v>932.6775109734059</v>
      </c>
      <c r="AA487" s="94">
        <v>9163</v>
      </c>
      <c r="AB487" s="94">
        <v>4441.2692035946593</v>
      </c>
      <c r="AC487" s="92" t="s">
        <v>94</v>
      </c>
      <c r="AD487" s="94">
        <v>23.622795477773632</v>
      </c>
      <c r="AE487" s="94">
        <v>1.8900324857934359</v>
      </c>
      <c r="AF487" s="95" t="s">
        <v>94</v>
      </c>
      <c r="AG487" s="95" t="s">
        <v>94</v>
      </c>
      <c r="AH487" s="95">
        <v>1727.11</v>
      </c>
      <c r="AI487" s="95" t="s">
        <v>94</v>
      </c>
      <c r="AJ487" s="95" t="s">
        <v>94</v>
      </c>
      <c r="AK487" s="95" t="s">
        <v>94</v>
      </c>
      <c r="AL487" s="95" t="s">
        <v>94</v>
      </c>
      <c r="AM487" s="95" t="s">
        <v>94</v>
      </c>
      <c r="AN487" s="97" t="s">
        <v>94</v>
      </c>
      <c r="AO487" s="94">
        <v>484806.25</v>
      </c>
      <c r="AP487" s="94">
        <v>38788.79</v>
      </c>
      <c r="AQ487" s="94">
        <f t="shared" si="29"/>
        <v>80.021249401225475</v>
      </c>
      <c r="AR487" s="94">
        <f t="shared" si="30"/>
        <v>19.978750598774528</v>
      </c>
      <c r="AS487" s="94">
        <f t="shared" si="31"/>
        <v>51.927971188475382</v>
      </c>
      <c r="AT487" s="95" t="s">
        <v>94</v>
      </c>
      <c r="AU487" s="97" t="s">
        <v>94</v>
      </c>
      <c r="AV487" s="94">
        <f t="shared" si="32"/>
        <v>18.964774066899672</v>
      </c>
      <c r="AW487" s="97" t="s">
        <v>94</v>
      </c>
      <c r="AX487" s="98">
        <v>119.77</v>
      </c>
      <c r="BA487" s="68">
        <f t="shared" si="27"/>
        <v>9163</v>
      </c>
      <c r="BB487" s="123">
        <f t="shared" si="28"/>
        <v>0</v>
      </c>
    </row>
    <row r="488" spans="1:54" x14ac:dyDescent="0.3">
      <c r="A488" s="89">
        <v>2017</v>
      </c>
      <c r="B488" s="90" t="s">
        <v>21</v>
      </c>
      <c r="C488" s="101">
        <v>1129.4100000000001</v>
      </c>
      <c r="D488" s="91">
        <v>1502.97</v>
      </c>
      <c r="E488" s="92">
        <v>0</v>
      </c>
      <c r="F488" s="92" t="s">
        <v>94</v>
      </c>
      <c r="G488" s="92" t="s">
        <v>94</v>
      </c>
      <c r="H488" s="101">
        <v>2632.38</v>
      </c>
      <c r="I488" s="101">
        <v>727.47</v>
      </c>
      <c r="J488" s="91">
        <v>3359.85</v>
      </c>
      <c r="K488" s="93">
        <v>3750.0811744096568</v>
      </c>
      <c r="L488" s="93">
        <v>1608.9570234705611</v>
      </c>
      <c r="M488" s="93">
        <v>2141.1241509390961</v>
      </c>
      <c r="N488" s="94">
        <v>1036.3508758433627</v>
      </c>
      <c r="O488" s="94">
        <v>4786.43205025302</v>
      </c>
      <c r="P488" s="94">
        <v>44.973852897976272</v>
      </c>
      <c r="Q488" s="94">
        <v>3565.61</v>
      </c>
      <c r="R488" s="94">
        <v>545.21</v>
      </c>
      <c r="S488" s="94">
        <v>0</v>
      </c>
      <c r="T488" s="94">
        <v>0</v>
      </c>
      <c r="U488" s="92" t="s">
        <v>94</v>
      </c>
      <c r="V488" s="96">
        <v>4110.82</v>
      </c>
      <c r="W488" s="94">
        <v>4270.0266433991428</v>
      </c>
      <c r="X488" s="94">
        <v>3094.8429492966011</v>
      </c>
      <c r="Y488" s="94">
        <v>2947.0495073052871</v>
      </c>
      <c r="Z488" s="94"/>
      <c r="AA488" s="94">
        <v>7470.66</v>
      </c>
      <c r="AB488" s="94">
        <v>4487.7829923577592</v>
      </c>
      <c r="AC488" s="92" t="s">
        <v>94</v>
      </c>
      <c r="AD488" s="94">
        <v>26.972181059426852</v>
      </c>
      <c r="AE488" s="94">
        <v>2.2838785684624567</v>
      </c>
      <c r="AF488" s="95" t="s">
        <v>94</v>
      </c>
      <c r="AG488" s="95" t="s">
        <v>94</v>
      </c>
      <c r="AH488" s="95">
        <v>701.85</v>
      </c>
      <c r="AI488" s="95" t="s">
        <v>94</v>
      </c>
      <c r="AJ488" s="95" t="s">
        <v>94</v>
      </c>
      <c r="AK488" s="95" t="s">
        <v>94</v>
      </c>
      <c r="AL488" s="95" t="s">
        <v>94</v>
      </c>
      <c r="AM488" s="95" t="s">
        <v>94</v>
      </c>
      <c r="AN488" s="97" t="s">
        <v>94</v>
      </c>
      <c r="AO488" s="94">
        <v>327104.27</v>
      </c>
      <c r="AP488" s="94">
        <v>27697.66</v>
      </c>
      <c r="AQ488" s="94">
        <f t="shared" si="29"/>
        <v>78.348140541988485</v>
      </c>
      <c r="AR488" s="94">
        <f t="shared" si="30"/>
        <v>21.651859458011518</v>
      </c>
      <c r="AS488" s="94">
        <f t="shared" si="31"/>
        <v>55.026195811347321</v>
      </c>
      <c r="AT488" s="95" t="s">
        <v>94</v>
      </c>
      <c r="AU488" s="97" t="s">
        <v>94</v>
      </c>
      <c r="AV488" s="94">
        <f t="shared" si="32"/>
        <v>9.8269532990013619</v>
      </c>
      <c r="AW488" s="97" t="s">
        <v>94</v>
      </c>
      <c r="AX488" s="98">
        <v>0.63</v>
      </c>
      <c r="BA488" s="68">
        <f t="shared" si="27"/>
        <v>7470.670000000001</v>
      </c>
      <c r="BB488" s="123">
        <f t="shared" si="28"/>
        <v>-1.0000000001127773E-2</v>
      </c>
    </row>
    <row r="489" spans="1:54" x14ac:dyDescent="0.3">
      <c r="A489" s="89">
        <v>2017</v>
      </c>
      <c r="B489" s="90" t="s">
        <v>22</v>
      </c>
      <c r="C489" s="101">
        <v>2720.73</v>
      </c>
      <c r="D489" s="91">
        <v>1838.01</v>
      </c>
      <c r="E489" s="92">
        <v>669.91</v>
      </c>
      <c r="F489" s="92" t="s">
        <v>94</v>
      </c>
      <c r="G489" s="92" t="s">
        <v>94</v>
      </c>
      <c r="H489" s="101">
        <v>5228.6400000000003</v>
      </c>
      <c r="I489" s="101">
        <v>219.77</v>
      </c>
      <c r="J489" s="91">
        <v>5448.42</v>
      </c>
      <c r="K489" s="93">
        <v>3393.3826770881515</v>
      </c>
      <c r="L489" s="93">
        <v>1765.7482580880637</v>
      </c>
      <c r="M489" s="93">
        <v>1192.8630255673061</v>
      </c>
      <c r="N489" s="94">
        <v>142.63242981889687</v>
      </c>
      <c r="O489" s="94">
        <v>3536.0151069070484</v>
      </c>
      <c r="P489" s="94">
        <v>49.533794548672361</v>
      </c>
      <c r="Q489" s="94">
        <v>4362.67</v>
      </c>
      <c r="R489" s="94">
        <v>1094.6199999999999</v>
      </c>
      <c r="S489" s="94">
        <v>93.68</v>
      </c>
      <c r="T489" s="94">
        <v>0</v>
      </c>
      <c r="U489" s="92" t="s">
        <v>94</v>
      </c>
      <c r="V489" s="96">
        <v>5550.98</v>
      </c>
      <c r="W489" s="94">
        <v>4402.0283520115681</v>
      </c>
      <c r="X489" s="94">
        <v>2930.8512603675804</v>
      </c>
      <c r="Y489" s="94">
        <v>3711.7919729810383</v>
      </c>
      <c r="Z489" s="94">
        <v>20068.832476435298</v>
      </c>
      <c r="AA489" s="94">
        <v>10999.39</v>
      </c>
      <c r="AB489" s="94">
        <v>3925.775605682953</v>
      </c>
      <c r="AC489" s="92" t="s">
        <v>94</v>
      </c>
      <c r="AD489" s="94">
        <v>18.385408345774813</v>
      </c>
      <c r="AE489" s="94">
        <v>2.4421866125701386</v>
      </c>
      <c r="AF489" s="95" t="s">
        <v>94</v>
      </c>
      <c r="AG489" s="95" t="s">
        <v>94</v>
      </c>
      <c r="AH489" s="95">
        <v>976.51</v>
      </c>
      <c r="AI489" s="95" t="s">
        <v>94</v>
      </c>
      <c r="AJ489" s="95" t="s">
        <v>94</v>
      </c>
      <c r="AK489" s="95" t="s">
        <v>94</v>
      </c>
      <c r="AL489" s="95" t="s">
        <v>94</v>
      </c>
      <c r="AM489" s="95" t="s">
        <v>94</v>
      </c>
      <c r="AN489" s="97" t="s">
        <v>94</v>
      </c>
      <c r="AO489" s="94">
        <v>450391.1</v>
      </c>
      <c r="AP489" s="94">
        <v>59826.74</v>
      </c>
      <c r="AQ489" s="94">
        <f t="shared" si="29"/>
        <v>95.966170008920031</v>
      </c>
      <c r="AR489" s="94">
        <f t="shared" si="30"/>
        <v>4.0336464516318493</v>
      </c>
      <c r="AS489" s="94">
        <f t="shared" si="31"/>
        <v>50.466253128582586</v>
      </c>
      <c r="AT489" s="95" t="s">
        <v>94</v>
      </c>
      <c r="AU489" s="97" t="s">
        <v>94</v>
      </c>
      <c r="AV489" s="94">
        <f t="shared" si="32"/>
        <v>3.2531231108324121</v>
      </c>
      <c r="AW489" s="97" t="s">
        <v>94</v>
      </c>
      <c r="AX489" s="98">
        <v>22.52</v>
      </c>
      <c r="BA489" s="68">
        <f t="shared" si="27"/>
        <v>10999.39</v>
      </c>
      <c r="BB489" s="123">
        <f t="shared" si="28"/>
        <v>0</v>
      </c>
    </row>
    <row r="490" spans="1:54" x14ac:dyDescent="0.3">
      <c r="A490" s="89">
        <v>2017</v>
      </c>
      <c r="B490" s="90" t="s">
        <v>23</v>
      </c>
      <c r="C490" s="101">
        <v>1804.11</v>
      </c>
      <c r="D490" s="91">
        <v>2347.41</v>
      </c>
      <c r="E490" s="92">
        <v>300.3</v>
      </c>
      <c r="F490" s="92" t="s">
        <v>94</v>
      </c>
      <c r="G490" s="92" t="s">
        <v>94</v>
      </c>
      <c r="H490" s="101">
        <v>4451.82</v>
      </c>
      <c r="I490" s="101">
        <v>263.8</v>
      </c>
      <c r="J490" s="91">
        <v>4715.62</v>
      </c>
      <c r="K490" s="93">
        <v>3283.9716335883913</v>
      </c>
      <c r="L490" s="93">
        <v>1330.8384251671509</v>
      </c>
      <c r="M490" s="93">
        <v>1731.6108644015294</v>
      </c>
      <c r="N490" s="94">
        <v>194.59883300629966</v>
      </c>
      <c r="O490" s="94">
        <v>3478.5704665946914</v>
      </c>
      <c r="P490" s="94">
        <v>36.725195400117109</v>
      </c>
      <c r="Q490" s="94">
        <v>6602.58</v>
      </c>
      <c r="R490" s="94">
        <v>1456.8</v>
      </c>
      <c r="S490" s="94">
        <v>65.290000000000006</v>
      </c>
      <c r="T490" s="94">
        <v>0</v>
      </c>
      <c r="U490" s="92" t="s">
        <v>94</v>
      </c>
      <c r="V490" s="96">
        <v>8124.67</v>
      </c>
      <c r="W490" s="94">
        <v>4838.0627062588319</v>
      </c>
      <c r="X490" s="94">
        <v>3288.9319327287349</v>
      </c>
      <c r="Y490" s="94">
        <v>3505.6261776249457</v>
      </c>
      <c r="Z490" s="94">
        <v>16200.178660049627</v>
      </c>
      <c r="AA490" s="94">
        <v>12840.28</v>
      </c>
      <c r="AB490" s="94">
        <v>4230.8172070257315</v>
      </c>
      <c r="AC490" s="92" t="s">
        <v>94</v>
      </c>
      <c r="AD490" s="94">
        <v>18.384141205048817</v>
      </c>
      <c r="AE490" s="94">
        <v>2.8062931002964104</v>
      </c>
      <c r="AF490" s="95" t="s">
        <v>94</v>
      </c>
      <c r="AG490" s="95" t="s">
        <v>94</v>
      </c>
      <c r="AH490" s="95">
        <v>767.45</v>
      </c>
      <c r="AI490" s="95" t="s">
        <v>94</v>
      </c>
      <c r="AJ490" s="95" t="s">
        <v>94</v>
      </c>
      <c r="AK490" s="95" t="s">
        <v>94</v>
      </c>
      <c r="AL490" s="95" t="s">
        <v>94</v>
      </c>
      <c r="AM490" s="95" t="s">
        <v>94</v>
      </c>
      <c r="AN490" s="97" t="s">
        <v>94</v>
      </c>
      <c r="AO490" s="94">
        <v>457553.23</v>
      </c>
      <c r="AP490" s="94">
        <v>69844.350000000006</v>
      </c>
      <c r="AQ490" s="94">
        <f t="shared" si="29"/>
        <v>94.405825745076996</v>
      </c>
      <c r="AR490" s="94">
        <f t="shared" si="30"/>
        <v>5.5941742549230007</v>
      </c>
      <c r="AS490" s="94">
        <f t="shared" si="31"/>
        <v>63.274866280174571</v>
      </c>
      <c r="AT490" s="95" t="s">
        <v>94</v>
      </c>
      <c r="AU490" s="97" t="s">
        <v>94</v>
      </c>
      <c r="AV490" s="94">
        <f t="shared" si="32"/>
        <v>-3.148582975491232</v>
      </c>
      <c r="AW490" s="97" t="s">
        <v>94</v>
      </c>
      <c r="AX490" s="98">
        <v>66.900000000000006</v>
      </c>
      <c r="BA490" s="68">
        <f t="shared" si="27"/>
        <v>12840.289999999999</v>
      </c>
      <c r="BB490" s="123">
        <f t="shared" si="28"/>
        <v>-9.9999999983992893E-3</v>
      </c>
    </row>
    <row r="491" spans="1:54" x14ac:dyDescent="0.3">
      <c r="A491" s="89">
        <v>2017</v>
      </c>
      <c r="B491" s="90" t="s">
        <v>24</v>
      </c>
      <c r="C491" s="101">
        <v>1530.14</v>
      </c>
      <c r="D491" s="91">
        <v>2393.75</v>
      </c>
      <c r="E491" s="92">
        <v>2.98</v>
      </c>
      <c r="F491" s="92" t="s">
        <v>94</v>
      </c>
      <c r="G491" s="92" t="s">
        <v>94</v>
      </c>
      <c r="H491" s="101">
        <v>3926.88</v>
      </c>
      <c r="I491" s="101">
        <v>1411.95</v>
      </c>
      <c r="J491" s="91">
        <v>5338.83</v>
      </c>
      <c r="K491" s="93">
        <v>3295.6963801836132</v>
      </c>
      <c r="L491" s="93">
        <v>1284.1944712725358</v>
      </c>
      <c r="M491" s="93">
        <v>2008.9974041495</v>
      </c>
      <c r="N491" s="94">
        <v>1184.9999538403563</v>
      </c>
      <c r="O491" s="94">
        <v>4480.696334023969</v>
      </c>
      <c r="P491" s="94">
        <v>30.740234804363244</v>
      </c>
      <c r="Q491" s="94">
        <v>8585.6299999999992</v>
      </c>
      <c r="R491" s="94">
        <v>993.57</v>
      </c>
      <c r="S491" s="94">
        <v>3.02</v>
      </c>
      <c r="T491" s="94">
        <v>2446.5</v>
      </c>
      <c r="U491" s="92" t="s">
        <v>94</v>
      </c>
      <c r="V491" s="96">
        <v>12028.72</v>
      </c>
      <c r="W491" s="94">
        <v>6608.1256204358278</v>
      </c>
      <c r="X491" s="94">
        <v>4464.1904396941973</v>
      </c>
      <c r="Y491" s="94">
        <v>3925.8582130834034</v>
      </c>
      <c r="Z491" s="94">
        <v>683.52128623188401</v>
      </c>
      <c r="AA491" s="94">
        <v>17367.55</v>
      </c>
      <c r="AB491" s="94">
        <v>5766.4828338531424</v>
      </c>
      <c r="AC491" s="92" t="s">
        <v>94</v>
      </c>
      <c r="AD491" s="94">
        <v>25.867970537922595</v>
      </c>
      <c r="AE491" s="94">
        <v>2.4363497319732357</v>
      </c>
      <c r="AF491" s="95" t="s">
        <v>94</v>
      </c>
      <c r="AG491" s="95" t="s">
        <v>94</v>
      </c>
      <c r="AH491" s="95">
        <v>1356.55</v>
      </c>
      <c r="AI491" s="95" t="s">
        <v>94</v>
      </c>
      <c r="AJ491" s="95" t="s">
        <v>94</v>
      </c>
      <c r="AK491" s="95" t="s">
        <v>94</v>
      </c>
      <c r="AL491" s="95" t="s">
        <v>94</v>
      </c>
      <c r="AM491" s="95" t="s">
        <v>94</v>
      </c>
      <c r="AN491" s="97" t="s">
        <v>94</v>
      </c>
      <c r="AO491" s="94">
        <v>712851.3</v>
      </c>
      <c r="AP491" s="94">
        <v>67139.210000000006</v>
      </c>
      <c r="AQ491" s="94">
        <f t="shared" si="29"/>
        <v>73.553194239187235</v>
      </c>
      <c r="AR491" s="94">
        <f t="shared" si="30"/>
        <v>26.446805760812765</v>
      </c>
      <c r="AS491" s="94">
        <f t="shared" si="31"/>
        <v>69.259740147574064</v>
      </c>
      <c r="AT491" s="95" t="s">
        <v>94</v>
      </c>
      <c r="AU491" s="97" t="s">
        <v>94</v>
      </c>
      <c r="AV491" s="94">
        <f t="shared" si="32"/>
        <v>-13.879803477426089</v>
      </c>
      <c r="AW491" s="97" t="s">
        <v>94</v>
      </c>
      <c r="AX491" s="98">
        <v>197.26</v>
      </c>
      <c r="BA491" s="68">
        <f t="shared" si="27"/>
        <v>17367.54</v>
      </c>
      <c r="BB491" s="123">
        <f t="shared" si="28"/>
        <v>9.9999999983992893E-3</v>
      </c>
    </row>
    <row r="492" spans="1:54" x14ac:dyDescent="0.3">
      <c r="A492" s="89">
        <v>2017</v>
      </c>
      <c r="B492" s="90" t="s">
        <v>25</v>
      </c>
      <c r="C492" s="101">
        <v>2875.01</v>
      </c>
      <c r="D492" s="91">
        <v>2583.9899999999998</v>
      </c>
      <c r="E492" s="92">
        <v>0</v>
      </c>
      <c r="F492" s="92" t="s">
        <v>94</v>
      </c>
      <c r="G492" s="92" t="s">
        <v>94</v>
      </c>
      <c r="H492" s="101">
        <v>5458.99</v>
      </c>
      <c r="I492" s="101">
        <v>2545.16</v>
      </c>
      <c r="J492" s="91">
        <v>8004.15</v>
      </c>
      <c r="K492" s="93">
        <v>3519.8887738359695</v>
      </c>
      <c r="L492" s="93">
        <v>1853.766840686229</v>
      </c>
      <c r="M492" s="93">
        <v>1666.1219331497407</v>
      </c>
      <c r="N492" s="94">
        <v>1641.0886782440375</v>
      </c>
      <c r="O492" s="94">
        <v>5160.9774520800074</v>
      </c>
      <c r="P492" s="94">
        <v>61.97203042957198</v>
      </c>
      <c r="Q492" s="94">
        <v>2546.23</v>
      </c>
      <c r="R492" s="94">
        <v>549.80999999999995</v>
      </c>
      <c r="S492" s="94">
        <v>1815.56</v>
      </c>
      <c r="T492" s="94">
        <v>0</v>
      </c>
      <c r="U492" s="92" t="s">
        <v>94</v>
      </c>
      <c r="V492" s="96">
        <v>4911.6000000000004</v>
      </c>
      <c r="W492" s="94">
        <v>5578.5730543819054</v>
      </c>
      <c r="X492" s="94">
        <v>3608.0766979876857</v>
      </c>
      <c r="Y492" s="94">
        <v>2953.0567401789649</v>
      </c>
      <c r="Z492" s="94">
        <v>17101.165156453102</v>
      </c>
      <c r="AA492" s="94">
        <v>12915.75</v>
      </c>
      <c r="AB492" s="94">
        <v>5312.1977763912955</v>
      </c>
      <c r="AC492" s="92" t="s">
        <v>94</v>
      </c>
      <c r="AD492" s="94">
        <v>13.701896753555404</v>
      </c>
      <c r="AE492" s="94">
        <v>2.6390637838378521</v>
      </c>
      <c r="AF492" s="95" t="s">
        <v>94</v>
      </c>
      <c r="AG492" s="95" t="s">
        <v>94</v>
      </c>
      <c r="AH492" s="95">
        <v>310.51</v>
      </c>
      <c r="AI492" s="95" t="s">
        <v>94</v>
      </c>
      <c r="AJ492" s="95" t="s">
        <v>94</v>
      </c>
      <c r="AK492" s="95" t="s">
        <v>94</v>
      </c>
      <c r="AL492" s="95" t="s">
        <v>94</v>
      </c>
      <c r="AM492" s="95" t="s">
        <v>94</v>
      </c>
      <c r="AN492" s="97" t="s">
        <v>94</v>
      </c>
      <c r="AO492" s="94">
        <v>489406.65</v>
      </c>
      <c r="AP492" s="94">
        <v>94262.52</v>
      </c>
      <c r="AQ492" s="94">
        <f t="shared" si="29"/>
        <v>68.201995214982219</v>
      </c>
      <c r="AR492" s="94">
        <f t="shared" si="30"/>
        <v>31.798004785017771</v>
      </c>
      <c r="AS492" s="94">
        <f t="shared" si="31"/>
        <v>38.027989083096223</v>
      </c>
      <c r="AT492" s="95" t="s">
        <v>94</v>
      </c>
      <c r="AU492" s="97" t="s">
        <v>94</v>
      </c>
      <c r="AV492" s="94">
        <f t="shared" si="32"/>
        <v>1.5907487389399178</v>
      </c>
      <c r="AW492" s="97" t="s">
        <v>94</v>
      </c>
      <c r="AX492" s="98">
        <v>1.88</v>
      </c>
      <c r="BA492" s="68">
        <f t="shared" si="27"/>
        <v>12915.759999999998</v>
      </c>
      <c r="BB492" s="123">
        <f t="shared" si="28"/>
        <v>-9.9999999983992893E-3</v>
      </c>
    </row>
    <row r="493" spans="1:54" x14ac:dyDescent="0.3">
      <c r="A493" s="89">
        <v>2017</v>
      </c>
      <c r="B493" s="90" t="s">
        <v>26</v>
      </c>
      <c r="C493" s="101">
        <v>2833.52</v>
      </c>
      <c r="D493" s="91">
        <v>2870.72</v>
      </c>
      <c r="E493" s="92">
        <v>357.95</v>
      </c>
      <c r="F493" s="92" t="s">
        <v>94</v>
      </c>
      <c r="G493" s="92" t="s">
        <v>94</v>
      </c>
      <c r="H493" s="101">
        <v>6062.19</v>
      </c>
      <c r="I493" s="101">
        <v>2743.22</v>
      </c>
      <c r="J493" s="91">
        <v>8805.41</v>
      </c>
      <c r="K493" s="93">
        <v>3814.369784850368</v>
      </c>
      <c r="L493" s="93">
        <v>1782.8688114670833</v>
      </c>
      <c r="M493" s="93">
        <v>1806.279184195326</v>
      </c>
      <c r="N493" s="94">
        <v>1726.0533240378488</v>
      </c>
      <c r="O493" s="94">
        <v>5540.4231088882161</v>
      </c>
      <c r="P493" s="94">
        <v>45.524092996130939</v>
      </c>
      <c r="Q493" s="94">
        <v>7589.09</v>
      </c>
      <c r="R493" s="94">
        <v>1225.7</v>
      </c>
      <c r="S493" s="94">
        <v>1722.1</v>
      </c>
      <c r="T493" s="94">
        <v>0</v>
      </c>
      <c r="U493" s="92" t="s">
        <v>94</v>
      </c>
      <c r="V493" s="96">
        <v>10536.89</v>
      </c>
      <c r="W493" s="94">
        <v>5182.1553551044735</v>
      </c>
      <c r="X493" s="94">
        <v>3483.6940040211848</v>
      </c>
      <c r="Y493" s="94">
        <v>2969.8451231479348</v>
      </c>
      <c r="Z493" s="94">
        <v>20770.517301684948</v>
      </c>
      <c r="AA493" s="94">
        <v>19342.3</v>
      </c>
      <c r="AB493" s="94">
        <v>5339.3338654924428</v>
      </c>
      <c r="AC493" s="92" t="s">
        <v>94</v>
      </c>
      <c r="AD493" s="94">
        <v>18.173027910292287</v>
      </c>
      <c r="AE493" s="94">
        <v>3.1818741374451842</v>
      </c>
      <c r="AF493" s="95" t="s">
        <v>94</v>
      </c>
      <c r="AG493" s="95" t="s">
        <v>94</v>
      </c>
      <c r="AH493" s="95">
        <v>1544.72</v>
      </c>
      <c r="AI493" s="95" t="s">
        <v>94</v>
      </c>
      <c r="AJ493" s="95" t="s">
        <v>94</v>
      </c>
      <c r="AK493" s="95" t="s">
        <v>94</v>
      </c>
      <c r="AL493" s="95" t="s">
        <v>94</v>
      </c>
      <c r="AM493" s="95" t="s">
        <v>94</v>
      </c>
      <c r="AN493" s="97" t="s">
        <v>94</v>
      </c>
      <c r="AO493" s="94">
        <v>607890.09</v>
      </c>
      <c r="AP493" s="94">
        <v>106434.09</v>
      </c>
      <c r="AQ493" s="94">
        <f t="shared" si="29"/>
        <v>68.846197962389027</v>
      </c>
      <c r="AR493" s="94">
        <f t="shared" si="30"/>
        <v>31.153802037610966</v>
      </c>
      <c r="AS493" s="94">
        <f t="shared" si="31"/>
        <v>54.475889630498955</v>
      </c>
      <c r="AT493" s="95" t="s">
        <v>94</v>
      </c>
      <c r="AU493" s="97" t="s">
        <v>94</v>
      </c>
      <c r="AV493" s="94">
        <f t="shared" si="32"/>
        <v>2.9112328565963574</v>
      </c>
      <c r="AW493" s="97" t="s">
        <v>94</v>
      </c>
      <c r="AX493" s="98">
        <v>143.65</v>
      </c>
      <c r="BA493" s="68">
        <f t="shared" si="27"/>
        <v>19342.3</v>
      </c>
      <c r="BB493" s="123">
        <f t="shared" si="28"/>
        <v>0</v>
      </c>
    </row>
    <row r="494" spans="1:54" x14ac:dyDescent="0.3">
      <c r="A494" s="89">
        <v>2017</v>
      </c>
      <c r="B494" s="90" t="s">
        <v>27</v>
      </c>
      <c r="C494" s="101">
        <v>1726.1</v>
      </c>
      <c r="D494" s="91">
        <v>1593.4</v>
      </c>
      <c r="E494" s="92">
        <v>8.23</v>
      </c>
      <c r="F494" s="92" t="s">
        <v>94</v>
      </c>
      <c r="G494" s="92" t="s">
        <v>94</v>
      </c>
      <c r="H494" s="101">
        <v>3327.73</v>
      </c>
      <c r="I494" s="101">
        <v>187.1</v>
      </c>
      <c r="J494" s="91">
        <v>3514.83</v>
      </c>
      <c r="K494" s="93">
        <v>3652.9181482835211</v>
      </c>
      <c r="L494" s="93">
        <v>1894.7761933098059</v>
      </c>
      <c r="M494" s="93">
        <v>1749.105698375045</v>
      </c>
      <c r="N494" s="94">
        <v>205.38081558411344</v>
      </c>
      <c r="O494" s="94">
        <v>3858.2989638676345</v>
      </c>
      <c r="P494" s="94">
        <v>61.193793988851155</v>
      </c>
      <c r="Q494" s="94">
        <v>1577.98</v>
      </c>
      <c r="R494" s="94">
        <v>650.96</v>
      </c>
      <c r="S494" s="94">
        <v>0</v>
      </c>
      <c r="T494" s="94">
        <v>0</v>
      </c>
      <c r="U494" s="92" t="s">
        <v>94</v>
      </c>
      <c r="V494" s="96">
        <v>2228.94</v>
      </c>
      <c r="W494" s="94">
        <v>5543.4091542150036</v>
      </c>
      <c r="X494" s="94">
        <v>3592.0180422579519</v>
      </c>
      <c r="Y494" s="94">
        <v>4635.6576511137691</v>
      </c>
      <c r="Z494" s="94">
        <v>0</v>
      </c>
      <c r="AA494" s="94">
        <v>5743.77</v>
      </c>
      <c r="AB494" s="94">
        <v>4374.3142062097177</v>
      </c>
      <c r="AC494" s="92" t="s">
        <v>94</v>
      </c>
      <c r="AD494" s="94">
        <v>28.274960162544161</v>
      </c>
      <c r="AE494" s="94">
        <v>4.9772564940401924</v>
      </c>
      <c r="AF494" s="95" t="s">
        <v>94</v>
      </c>
      <c r="AG494" s="95" t="s">
        <v>94</v>
      </c>
      <c r="AH494" s="95">
        <v>54.8</v>
      </c>
      <c r="AI494" s="95" t="s">
        <v>94</v>
      </c>
      <c r="AJ494" s="95" t="s">
        <v>94</v>
      </c>
      <c r="AK494" s="95" t="s">
        <v>94</v>
      </c>
      <c r="AL494" s="95" t="s">
        <v>94</v>
      </c>
      <c r="AM494" s="95" t="s">
        <v>94</v>
      </c>
      <c r="AN494" s="97" t="s">
        <v>94</v>
      </c>
      <c r="AO494" s="94">
        <v>115400.27</v>
      </c>
      <c r="AP494" s="94">
        <v>20313.97</v>
      </c>
      <c r="AQ494" s="94">
        <f t="shared" si="29"/>
        <v>94.676840700688231</v>
      </c>
      <c r="AR494" s="94">
        <f t="shared" si="30"/>
        <v>5.3231592993117731</v>
      </c>
      <c r="AS494" s="94">
        <f t="shared" si="31"/>
        <v>38.806219608375677</v>
      </c>
      <c r="AT494" s="95" t="s">
        <v>94</v>
      </c>
      <c r="AU494" s="97" t="s">
        <v>94</v>
      </c>
      <c r="AV494" s="94">
        <f t="shared" si="32"/>
        <v>10.495363779769939</v>
      </c>
      <c r="AW494" s="97" t="s">
        <v>94</v>
      </c>
      <c r="AX494" s="98">
        <v>16.68</v>
      </c>
      <c r="BA494" s="68">
        <f t="shared" si="27"/>
        <v>5743.7699999999995</v>
      </c>
      <c r="BB494" s="123">
        <f t="shared" si="28"/>
        <v>0</v>
      </c>
    </row>
    <row r="495" spans="1:54" x14ac:dyDescent="0.3">
      <c r="A495" s="89">
        <v>2017</v>
      </c>
      <c r="B495" s="90" t="s">
        <v>28</v>
      </c>
      <c r="C495" s="101">
        <v>8549.44</v>
      </c>
      <c r="D495" s="91">
        <v>6180.15</v>
      </c>
      <c r="E495" s="92">
        <v>1322.4</v>
      </c>
      <c r="F495" s="92" t="s">
        <v>94</v>
      </c>
      <c r="G495" s="92" t="s">
        <v>94</v>
      </c>
      <c r="H495" s="101">
        <v>16051.99</v>
      </c>
      <c r="I495" s="101">
        <v>3933.87</v>
      </c>
      <c r="J495" s="91">
        <v>19985.86</v>
      </c>
      <c r="K495" s="93">
        <v>3043.3792798208983</v>
      </c>
      <c r="L495" s="93">
        <v>1620.9319654544047</v>
      </c>
      <c r="M495" s="93">
        <v>1171.7261552882444</v>
      </c>
      <c r="N495" s="94">
        <v>745.84227811401456</v>
      </c>
      <c r="O495" s="94">
        <v>3789.2215579349131</v>
      </c>
      <c r="P495" s="94">
        <v>54.268994670004332</v>
      </c>
      <c r="Q495" s="94">
        <v>11465.04</v>
      </c>
      <c r="R495" s="94">
        <v>2256.87</v>
      </c>
      <c r="S495" s="94">
        <v>3119.64</v>
      </c>
      <c r="T495" s="94">
        <v>0</v>
      </c>
      <c r="U495" s="92" t="s">
        <v>94</v>
      </c>
      <c r="V495" s="96">
        <v>16841.54</v>
      </c>
      <c r="W495" s="94">
        <v>5828.4007004514187</v>
      </c>
      <c r="X495" s="94">
        <v>4038.5441489194609</v>
      </c>
      <c r="Y495" s="94">
        <v>3967.9891977045118</v>
      </c>
      <c r="Z495" s="94">
        <v>14733.36303957685</v>
      </c>
      <c r="AA495" s="94">
        <v>36827.410000000003</v>
      </c>
      <c r="AB495" s="94">
        <v>4510.9716049336203</v>
      </c>
      <c r="AC495" s="92" t="s">
        <v>94</v>
      </c>
      <c r="AD495" s="94">
        <v>17.513495484208814</v>
      </c>
      <c r="AE495" s="94">
        <v>3.9169067625166032</v>
      </c>
      <c r="AF495" s="95" t="s">
        <v>94</v>
      </c>
      <c r="AG495" s="95" t="s">
        <v>94</v>
      </c>
      <c r="AH495" s="95">
        <v>730.46</v>
      </c>
      <c r="AI495" s="95" t="s">
        <v>94</v>
      </c>
      <c r="AJ495" s="95" t="s">
        <v>94</v>
      </c>
      <c r="AK495" s="95" t="s">
        <v>94</v>
      </c>
      <c r="AL495" s="95" t="s">
        <v>94</v>
      </c>
      <c r="AM495" s="95" t="s">
        <v>94</v>
      </c>
      <c r="AN495" s="97" t="s">
        <v>94</v>
      </c>
      <c r="AO495" s="94">
        <v>940216.54</v>
      </c>
      <c r="AP495" s="94">
        <v>210280.15</v>
      </c>
      <c r="AQ495" s="94">
        <f t="shared" si="29"/>
        <v>80.316733930889143</v>
      </c>
      <c r="AR495" s="94">
        <f t="shared" si="30"/>
        <v>19.683266069110861</v>
      </c>
      <c r="AS495" s="94">
        <f t="shared" si="31"/>
        <v>45.730992214766118</v>
      </c>
      <c r="AT495" s="95" t="s">
        <v>94</v>
      </c>
      <c r="AU495" s="97" t="s">
        <v>94</v>
      </c>
      <c r="AV495" s="94">
        <f t="shared" si="32"/>
        <v>11.40153776998547</v>
      </c>
      <c r="AW495" s="97" t="s">
        <v>94</v>
      </c>
      <c r="AX495" s="98">
        <v>146.13999999999999</v>
      </c>
      <c r="BA495" s="68">
        <f t="shared" si="27"/>
        <v>36827.410000000003</v>
      </c>
      <c r="BB495" s="123">
        <f t="shared" si="28"/>
        <v>0</v>
      </c>
    </row>
    <row r="496" spans="1:54" x14ac:dyDescent="0.3">
      <c r="A496" s="89">
        <v>2017</v>
      </c>
      <c r="B496" s="90" t="s">
        <v>29</v>
      </c>
      <c r="C496" s="101">
        <v>2060.16</v>
      </c>
      <c r="D496" s="91">
        <v>1929.42</v>
      </c>
      <c r="E496" s="92">
        <v>505.05</v>
      </c>
      <c r="F496" s="92" t="s">
        <v>94</v>
      </c>
      <c r="G496" s="92" t="s">
        <v>94</v>
      </c>
      <c r="H496" s="101">
        <v>4494.63</v>
      </c>
      <c r="I496" s="101">
        <v>1428.23</v>
      </c>
      <c r="J496" s="91">
        <v>5922.85</v>
      </c>
      <c r="K496" s="93">
        <v>4177.5393726493912</v>
      </c>
      <c r="L496" s="93">
        <v>1914.8200940527142</v>
      </c>
      <c r="M496" s="93">
        <v>1793.3005670585542</v>
      </c>
      <c r="N496" s="94">
        <v>1327.4687866843012</v>
      </c>
      <c r="O496" s="94">
        <v>5505.0081593336909</v>
      </c>
      <c r="P496" s="94">
        <v>46.391755707954907</v>
      </c>
      <c r="Q496" s="94">
        <v>5412.63</v>
      </c>
      <c r="R496" s="94">
        <v>1042.8599999999999</v>
      </c>
      <c r="S496" s="94">
        <v>2.54</v>
      </c>
      <c r="T496" s="94">
        <v>386.16</v>
      </c>
      <c r="U496" s="92" t="s">
        <v>94</v>
      </c>
      <c r="V496" s="96">
        <v>6844.19</v>
      </c>
      <c r="W496" s="94">
        <v>6239.3675656556061</v>
      </c>
      <c r="X496" s="94">
        <v>4383.7943825621132</v>
      </c>
      <c r="Y496" s="94">
        <v>5624.8166426648977</v>
      </c>
      <c r="Z496" s="94">
        <v>291.39494833524685</v>
      </c>
      <c r="AA496" s="94">
        <v>12767.04</v>
      </c>
      <c r="AB496" s="94">
        <v>5875.7421482454956</v>
      </c>
      <c r="AC496" s="92" t="s">
        <v>94</v>
      </c>
      <c r="AD496" s="94">
        <v>22.314928639785744</v>
      </c>
      <c r="AE496" s="94">
        <v>4.2498543117788845</v>
      </c>
      <c r="AF496" s="95" t="s">
        <v>94</v>
      </c>
      <c r="AG496" s="95" t="s">
        <v>94</v>
      </c>
      <c r="AH496" s="95">
        <v>827.65</v>
      </c>
      <c r="AI496" s="95" t="s">
        <v>94</v>
      </c>
      <c r="AJ496" s="95" t="s">
        <v>94</v>
      </c>
      <c r="AK496" s="95" t="s">
        <v>94</v>
      </c>
      <c r="AL496" s="95" t="s">
        <v>94</v>
      </c>
      <c r="AM496" s="95" t="s">
        <v>94</v>
      </c>
      <c r="AN496" s="97" t="s">
        <v>94</v>
      </c>
      <c r="AO496" s="94">
        <v>300411.28000000003</v>
      </c>
      <c r="AP496" s="94">
        <v>57213.01</v>
      </c>
      <c r="AQ496" s="94">
        <f t="shared" si="29"/>
        <v>75.886270967524084</v>
      </c>
      <c r="AR496" s="94">
        <f t="shared" si="30"/>
        <v>24.113897870113206</v>
      </c>
      <c r="AS496" s="94">
        <f t="shared" si="31"/>
        <v>53.608275684888582</v>
      </c>
      <c r="AT496" s="95" t="s">
        <v>94</v>
      </c>
      <c r="AU496" s="97" t="s">
        <v>94</v>
      </c>
      <c r="AV496" s="94">
        <f t="shared" si="32"/>
        <v>4.2695924457664347</v>
      </c>
      <c r="AW496" s="97" t="s">
        <v>94</v>
      </c>
      <c r="AX496" s="98">
        <v>46.44</v>
      </c>
      <c r="BA496" s="68">
        <f t="shared" si="27"/>
        <v>12767.05</v>
      </c>
      <c r="BB496" s="123">
        <f t="shared" si="28"/>
        <v>-9.9999999983992893E-3</v>
      </c>
    </row>
    <row r="497" spans="1:54" ht="15" thickBot="1" x14ac:dyDescent="0.35">
      <c r="A497" s="103">
        <v>2017</v>
      </c>
      <c r="B497" s="104" t="s">
        <v>30</v>
      </c>
      <c r="C497" s="105">
        <v>1283.6199999999999</v>
      </c>
      <c r="D497" s="106">
        <v>2199.62</v>
      </c>
      <c r="E497" s="107">
        <v>542.54</v>
      </c>
      <c r="F497" s="107" t="s">
        <v>94</v>
      </c>
      <c r="G497" s="107" t="s">
        <v>94</v>
      </c>
      <c r="H497" s="105">
        <v>4025.78</v>
      </c>
      <c r="I497" s="105">
        <v>576.03</v>
      </c>
      <c r="J497" s="106">
        <v>4601.8100000000004</v>
      </c>
      <c r="K497" s="108">
        <v>4056.9402325244405</v>
      </c>
      <c r="L497" s="108">
        <v>1293.5520412151864</v>
      </c>
      <c r="M497" s="108">
        <v>2216.6480066913891</v>
      </c>
      <c r="N497" s="109">
        <v>580.48657691067388</v>
      </c>
      <c r="O497" s="109">
        <v>4637.4268094351137</v>
      </c>
      <c r="P497" s="109">
        <v>62.278902297018767</v>
      </c>
      <c r="Q497" s="109">
        <v>2178.8200000000002</v>
      </c>
      <c r="R497" s="109">
        <v>608.41</v>
      </c>
      <c r="S497" s="109">
        <v>0</v>
      </c>
      <c r="T497" s="109">
        <v>0</v>
      </c>
      <c r="U497" s="107" t="s">
        <v>94</v>
      </c>
      <c r="V497" s="110">
        <v>2787.23</v>
      </c>
      <c r="W497" s="109">
        <v>4583.5597409602515</v>
      </c>
      <c r="X497" s="109">
        <v>3163.2102688883133</v>
      </c>
      <c r="Y497" s="109">
        <v>3239.9628294361041</v>
      </c>
      <c r="Z497" s="109">
        <v>0</v>
      </c>
      <c r="AA497" s="109">
        <v>7389.04</v>
      </c>
      <c r="AB497" s="109">
        <v>4616.9594963913378</v>
      </c>
      <c r="AC497" s="107" t="s">
        <v>94</v>
      </c>
      <c r="AD497" s="109">
        <v>25.65520028136017</v>
      </c>
      <c r="AE497" s="109">
        <v>3.7475246538295015</v>
      </c>
      <c r="AF497" s="111" t="s">
        <v>94</v>
      </c>
      <c r="AG497" s="111" t="s">
        <v>94</v>
      </c>
      <c r="AH497" s="111">
        <v>101.93</v>
      </c>
      <c r="AI497" s="111" t="s">
        <v>94</v>
      </c>
      <c r="AJ497" s="111" t="s">
        <v>94</v>
      </c>
      <c r="AK497" s="111" t="s">
        <v>94</v>
      </c>
      <c r="AL497" s="111" t="s">
        <v>94</v>
      </c>
      <c r="AM497" s="111" t="s">
        <v>94</v>
      </c>
      <c r="AN497" s="112" t="s">
        <v>94</v>
      </c>
      <c r="AO497" s="109">
        <v>197171.15</v>
      </c>
      <c r="AP497" s="109">
        <v>28801.32</v>
      </c>
      <c r="AQ497" s="109">
        <f t="shared" si="29"/>
        <v>87.482534046386093</v>
      </c>
      <c r="AR497" s="109">
        <f t="shared" si="30"/>
        <v>12.517465953613902</v>
      </c>
      <c r="AS497" s="109">
        <f t="shared" si="31"/>
        <v>37.721138334614515</v>
      </c>
      <c r="AT497" s="111" t="s">
        <v>94</v>
      </c>
      <c r="AU497" s="112" t="s">
        <v>94</v>
      </c>
      <c r="AV497" s="109">
        <f t="shared" si="32"/>
        <v>10.062903386773158</v>
      </c>
      <c r="AW497" s="112" t="s">
        <v>94</v>
      </c>
      <c r="AX497" s="113">
        <v>44.14</v>
      </c>
      <c r="BA497" s="68">
        <f t="shared" si="27"/>
        <v>7389.04</v>
      </c>
      <c r="BB497" s="123">
        <f t="shared" si="28"/>
        <v>0</v>
      </c>
    </row>
    <row r="498" spans="1:54" x14ac:dyDescent="0.3">
      <c r="C498" s="78"/>
      <c r="D498" s="78"/>
      <c r="E498" s="78"/>
      <c r="H498" s="79"/>
      <c r="I498" s="79"/>
    </row>
    <row r="499" spans="1:54" x14ac:dyDescent="0.3">
      <c r="C499" s="78"/>
      <c r="D499" s="78"/>
      <c r="E499" s="78"/>
      <c r="H499" s="79"/>
      <c r="I499" s="79"/>
    </row>
    <row r="500" spans="1:54" x14ac:dyDescent="0.3">
      <c r="C500" s="78"/>
      <c r="D500" s="78"/>
      <c r="E500" s="78"/>
      <c r="F500" s="78"/>
      <c r="G500" s="78"/>
      <c r="H500" s="78"/>
      <c r="I500" s="78"/>
      <c r="J500" s="78"/>
      <c r="K500" s="78"/>
      <c r="L500" s="78"/>
      <c r="M500" s="78"/>
      <c r="N500" s="78"/>
      <c r="O500" s="78"/>
      <c r="P500" s="78"/>
      <c r="Q500" s="78"/>
      <c r="R500" s="78"/>
      <c r="S500" s="78"/>
      <c r="T500" s="78"/>
      <c r="U500" s="78"/>
      <c r="V500" s="78"/>
      <c r="W500" s="78"/>
      <c r="X500" s="78"/>
      <c r="Y500" s="78"/>
      <c r="Z500" s="78"/>
      <c r="AA500" s="78"/>
      <c r="AB500" s="78"/>
      <c r="AC500" s="78"/>
      <c r="AD500" s="78"/>
      <c r="AE500" s="78"/>
      <c r="AF500" s="78"/>
      <c r="AG500" s="78"/>
      <c r="AH500" s="78"/>
      <c r="AI500" s="78"/>
      <c r="AJ500" s="78"/>
      <c r="AK500" s="78"/>
      <c r="AL500" s="78"/>
      <c r="AM500" s="78"/>
      <c r="AN500" s="78"/>
      <c r="AO500" s="78"/>
      <c r="AP500" s="78"/>
      <c r="AQ500" s="78"/>
      <c r="AR500" s="78"/>
      <c r="AS500" s="78"/>
      <c r="AT500" s="78"/>
      <c r="AU500" s="78"/>
      <c r="AV500" s="78"/>
      <c r="AW500" s="78"/>
      <c r="AX500" s="78"/>
    </row>
    <row r="501" spans="1:54" x14ac:dyDescent="0.3">
      <c r="C501" s="78"/>
      <c r="D501" s="78"/>
      <c r="E501" s="78"/>
      <c r="F501" s="78"/>
      <c r="G501" s="78"/>
      <c r="H501" s="78"/>
      <c r="I501" s="78"/>
      <c r="J501" s="78"/>
      <c r="K501" s="78"/>
      <c r="L501" s="78"/>
      <c r="M501" s="78"/>
      <c r="N501" s="78"/>
      <c r="O501" s="78"/>
      <c r="P501" s="78"/>
      <c r="Q501" s="78"/>
      <c r="R501" s="78"/>
      <c r="S501" s="78"/>
      <c r="T501" s="78"/>
      <c r="U501" s="78"/>
      <c r="V501" s="78"/>
      <c r="W501" s="78"/>
      <c r="X501" s="78"/>
      <c r="Y501" s="78"/>
      <c r="Z501" s="78"/>
      <c r="AA501" s="78"/>
      <c r="AB501" s="78"/>
      <c r="AC501" s="78"/>
      <c r="AD501" s="78"/>
      <c r="AE501" s="78"/>
      <c r="AF501" s="78"/>
      <c r="AG501" s="78"/>
      <c r="AH501" s="78"/>
      <c r="AI501" s="78"/>
      <c r="AJ501" s="78"/>
      <c r="AK501" s="78"/>
      <c r="AL501" s="78"/>
      <c r="AM501" s="78"/>
      <c r="AN501" s="78"/>
      <c r="AO501" s="78"/>
      <c r="AP501" s="78"/>
      <c r="AQ501" s="78"/>
      <c r="AR501" s="78"/>
      <c r="AS501" s="78"/>
      <c r="AT501" s="78"/>
      <c r="AU501" s="78"/>
      <c r="AV501" s="78"/>
      <c r="AW501" s="78"/>
      <c r="AX501" s="78"/>
    </row>
    <row r="502" spans="1:54" x14ac:dyDescent="0.3">
      <c r="C502" s="78"/>
      <c r="D502" s="78"/>
      <c r="E502" s="78"/>
      <c r="F502" s="78"/>
      <c r="G502" s="78"/>
      <c r="H502" s="78"/>
      <c r="I502" s="78"/>
      <c r="J502" s="78"/>
      <c r="K502" s="78"/>
      <c r="L502" s="78"/>
      <c r="M502" s="78"/>
      <c r="N502" s="78"/>
      <c r="O502" s="78"/>
      <c r="P502" s="78"/>
      <c r="Q502" s="78"/>
      <c r="R502" s="78"/>
      <c r="S502" s="78"/>
      <c r="T502" s="78"/>
      <c r="U502" s="78"/>
      <c r="V502" s="78"/>
      <c r="W502" s="78"/>
      <c r="X502" s="78"/>
      <c r="Y502" s="78"/>
      <c r="Z502" s="78"/>
      <c r="AA502" s="78"/>
      <c r="AB502" s="78"/>
      <c r="AC502" s="78"/>
      <c r="AD502" s="78"/>
      <c r="AE502" s="78"/>
      <c r="AF502" s="78"/>
      <c r="AG502" s="78"/>
      <c r="AH502" s="78"/>
      <c r="AI502" s="78"/>
      <c r="AJ502" s="78"/>
      <c r="AK502" s="78"/>
      <c r="AL502" s="78"/>
      <c r="AM502" s="78"/>
      <c r="AN502" s="78"/>
      <c r="AO502" s="78"/>
      <c r="AP502" s="78"/>
      <c r="AQ502" s="78"/>
      <c r="AR502" s="78"/>
      <c r="AS502" s="78"/>
      <c r="AT502" s="78"/>
      <c r="AU502" s="78"/>
      <c r="AV502" s="78"/>
      <c r="AW502" s="78"/>
      <c r="AX502" s="78"/>
    </row>
    <row r="503" spans="1:54" x14ac:dyDescent="0.3">
      <c r="C503" s="78"/>
      <c r="D503" s="78"/>
      <c r="E503" s="78"/>
      <c r="F503" s="78"/>
      <c r="G503" s="78"/>
      <c r="H503" s="78"/>
      <c r="I503" s="78"/>
      <c r="J503" s="78"/>
      <c r="K503" s="78"/>
      <c r="L503" s="78"/>
      <c r="M503" s="78"/>
      <c r="N503" s="78"/>
      <c r="O503" s="78"/>
      <c r="P503" s="78"/>
      <c r="Q503" s="78"/>
      <c r="R503" s="78"/>
      <c r="S503" s="78"/>
      <c r="T503" s="78"/>
      <c r="U503" s="78"/>
      <c r="V503" s="78"/>
      <c r="W503" s="78"/>
      <c r="X503" s="78"/>
      <c r="Y503" s="78"/>
      <c r="Z503" s="78"/>
      <c r="AA503" s="78"/>
      <c r="AB503" s="78"/>
      <c r="AC503" s="78"/>
      <c r="AD503" s="78"/>
      <c r="AE503" s="78"/>
      <c r="AF503" s="78"/>
      <c r="AG503" s="78"/>
      <c r="AH503" s="78"/>
      <c r="AI503" s="78"/>
      <c r="AJ503" s="78"/>
      <c r="AK503" s="78"/>
      <c r="AL503" s="78"/>
      <c r="AM503" s="78"/>
      <c r="AN503" s="78"/>
      <c r="AO503" s="78"/>
      <c r="AP503" s="78"/>
      <c r="AQ503" s="78"/>
      <c r="AR503" s="78"/>
      <c r="AS503" s="78"/>
      <c r="AT503" s="78"/>
      <c r="AU503" s="78"/>
      <c r="AV503" s="78"/>
      <c r="AW503" s="78"/>
      <c r="AX503" s="78"/>
    </row>
    <row r="504" spans="1:54" x14ac:dyDescent="0.3">
      <c r="C504" s="78"/>
      <c r="D504" s="78"/>
      <c r="E504" s="78"/>
      <c r="F504" s="78"/>
      <c r="G504" s="78"/>
      <c r="H504" s="78"/>
      <c r="I504" s="78"/>
      <c r="J504" s="78"/>
      <c r="K504" s="78"/>
      <c r="L504" s="78"/>
      <c r="M504" s="78"/>
      <c r="N504" s="78"/>
      <c r="O504" s="78"/>
      <c r="P504" s="78"/>
      <c r="Q504" s="78"/>
      <c r="R504" s="78"/>
      <c r="S504" s="78"/>
      <c r="T504" s="78"/>
      <c r="U504" s="78"/>
      <c r="V504" s="78"/>
      <c r="W504" s="78"/>
      <c r="X504" s="78"/>
      <c r="Y504" s="78"/>
      <c r="Z504" s="78"/>
      <c r="AA504" s="78"/>
      <c r="AB504" s="78"/>
      <c r="AC504" s="78"/>
      <c r="AD504" s="78"/>
      <c r="AE504" s="78"/>
      <c r="AF504" s="78"/>
      <c r="AG504" s="78"/>
      <c r="AH504" s="78"/>
      <c r="AI504" s="78"/>
      <c r="AJ504" s="78"/>
      <c r="AK504" s="78"/>
      <c r="AL504" s="78"/>
      <c r="AM504" s="78"/>
      <c r="AN504" s="78"/>
      <c r="AO504" s="78"/>
      <c r="AP504" s="78"/>
      <c r="AQ504" s="78"/>
      <c r="AR504" s="78"/>
      <c r="AS504" s="78"/>
      <c r="AT504" s="78"/>
      <c r="AU504" s="78"/>
      <c r="AV504" s="78"/>
      <c r="AW504" s="78"/>
      <c r="AX504" s="78"/>
    </row>
    <row r="505" spans="1:54" x14ac:dyDescent="0.3">
      <c r="C505" s="78"/>
      <c r="D505" s="78"/>
      <c r="E505" s="78"/>
      <c r="F505" s="78"/>
      <c r="G505" s="78"/>
      <c r="H505" s="78"/>
      <c r="I505" s="78"/>
      <c r="J505" s="78"/>
      <c r="K505" s="78"/>
      <c r="L505" s="78"/>
      <c r="M505" s="78"/>
      <c r="N505" s="78"/>
      <c r="O505" s="78"/>
      <c r="P505" s="78"/>
      <c r="Q505" s="78"/>
      <c r="R505" s="78"/>
      <c r="S505" s="78"/>
      <c r="T505" s="78"/>
      <c r="U505" s="78"/>
      <c r="V505" s="78"/>
      <c r="W505" s="78"/>
      <c r="X505" s="78"/>
      <c r="Y505" s="78"/>
      <c r="Z505" s="78"/>
      <c r="AA505" s="78"/>
      <c r="AB505" s="78"/>
      <c r="AC505" s="78"/>
      <c r="AD505" s="78"/>
      <c r="AE505" s="78"/>
      <c r="AF505" s="78"/>
      <c r="AG505" s="78"/>
      <c r="AH505" s="78"/>
      <c r="AI505" s="78"/>
      <c r="AJ505" s="78"/>
      <c r="AK505" s="78"/>
      <c r="AL505" s="78"/>
      <c r="AM505" s="78"/>
      <c r="AN505" s="78"/>
      <c r="AO505" s="78"/>
      <c r="AP505" s="78"/>
      <c r="AQ505" s="78"/>
      <c r="AR505" s="78"/>
      <c r="AS505" s="78"/>
      <c r="AT505" s="78"/>
      <c r="AU505" s="78"/>
      <c r="AV505" s="78"/>
      <c r="AW505" s="78"/>
      <c r="AX505" s="78"/>
    </row>
    <row r="506" spans="1:54" x14ac:dyDescent="0.3">
      <c r="C506" s="78"/>
      <c r="D506" s="78"/>
      <c r="E506" s="78"/>
      <c r="F506" s="78"/>
      <c r="G506" s="78"/>
      <c r="H506" s="78"/>
      <c r="I506" s="78"/>
      <c r="J506" s="78"/>
      <c r="K506" s="78"/>
      <c r="L506" s="78"/>
      <c r="M506" s="78"/>
      <c r="N506" s="78"/>
      <c r="O506" s="78"/>
      <c r="P506" s="78"/>
      <c r="Q506" s="78"/>
      <c r="R506" s="78"/>
      <c r="S506" s="78"/>
      <c r="T506" s="78"/>
      <c r="U506" s="78"/>
      <c r="V506" s="78"/>
      <c r="W506" s="78"/>
      <c r="X506" s="78"/>
      <c r="Y506" s="78"/>
      <c r="Z506" s="78"/>
      <c r="AA506" s="78"/>
      <c r="AB506" s="78"/>
      <c r="AC506" s="78"/>
      <c r="AD506" s="78"/>
      <c r="AE506" s="78"/>
      <c r="AF506" s="78"/>
      <c r="AG506" s="78"/>
      <c r="AH506" s="78"/>
      <c r="AI506" s="78"/>
      <c r="AJ506" s="78"/>
      <c r="AK506" s="78"/>
      <c r="AL506" s="78"/>
      <c r="AM506" s="78"/>
      <c r="AN506" s="78"/>
      <c r="AO506" s="78"/>
      <c r="AP506" s="78"/>
      <c r="AQ506" s="78"/>
      <c r="AR506" s="78"/>
      <c r="AS506" s="78"/>
      <c r="AT506" s="78"/>
      <c r="AU506" s="78"/>
      <c r="AV506" s="78"/>
      <c r="AW506" s="78"/>
      <c r="AX506" s="78"/>
    </row>
    <row r="507" spans="1:54" x14ac:dyDescent="0.3">
      <c r="C507" s="78"/>
      <c r="D507" s="78"/>
      <c r="E507" s="78"/>
      <c r="F507" s="78"/>
      <c r="G507" s="78"/>
      <c r="H507" s="78"/>
      <c r="I507" s="78"/>
      <c r="J507" s="78"/>
      <c r="K507" s="78"/>
      <c r="L507" s="78"/>
      <c r="M507" s="78"/>
      <c r="N507" s="78"/>
      <c r="O507" s="78"/>
      <c r="P507" s="78"/>
      <c r="Q507" s="78"/>
      <c r="R507" s="78"/>
      <c r="S507" s="78"/>
      <c r="T507" s="78"/>
      <c r="U507" s="78"/>
      <c r="V507" s="78"/>
      <c r="W507" s="78"/>
      <c r="X507" s="78"/>
      <c r="Y507" s="78"/>
      <c r="Z507" s="78"/>
      <c r="AA507" s="78"/>
      <c r="AB507" s="78"/>
      <c r="AC507" s="78"/>
      <c r="AD507" s="78"/>
      <c r="AE507" s="78"/>
      <c r="AF507" s="78"/>
      <c r="AG507" s="78"/>
      <c r="AH507" s="78"/>
      <c r="AI507" s="78"/>
      <c r="AJ507" s="78"/>
      <c r="AK507" s="78"/>
      <c r="AL507" s="78"/>
      <c r="AM507" s="78"/>
      <c r="AN507" s="78"/>
      <c r="AO507" s="78"/>
      <c r="AP507" s="78"/>
      <c r="AQ507" s="78"/>
      <c r="AR507" s="78"/>
      <c r="AS507" s="78"/>
      <c r="AT507" s="78"/>
      <c r="AU507" s="78"/>
      <c r="AV507" s="78"/>
      <c r="AW507" s="78"/>
      <c r="AX507" s="78"/>
    </row>
    <row r="508" spans="1:54" x14ac:dyDescent="0.3">
      <c r="C508" s="78"/>
      <c r="D508" s="78"/>
      <c r="E508" s="78"/>
      <c r="F508" s="78"/>
      <c r="G508" s="78"/>
      <c r="H508" s="78"/>
      <c r="I508" s="78"/>
      <c r="J508" s="78"/>
      <c r="K508" s="78"/>
      <c r="L508" s="78"/>
      <c r="M508" s="78"/>
      <c r="N508" s="78"/>
      <c r="O508" s="78"/>
      <c r="P508" s="78"/>
      <c r="Q508" s="78"/>
      <c r="R508" s="78"/>
      <c r="S508" s="78"/>
      <c r="T508" s="78"/>
      <c r="U508" s="78"/>
      <c r="V508" s="78"/>
      <c r="W508" s="78"/>
      <c r="X508" s="78"/>
      <c r="Y508" s="78"/>
      <c r="Z508" s="78"/>
      <c r="AA508" s="78"/>
      <c r="AB508" s="78"/>
      <c r="AC508" s="78"/>
      <c r="AD508" s="78"/>
      <c r="AE508" s="78"/>
      <c r="AF508" s="78"/>
      <c r="AG508" s="78"/>
      <c r="AH508" s="78"/>
      <c r="AI508" s="78"/>
      <c r="AJ508" s="78"/>
      <c r="AK508" s="78"/>
      <c r="AL508" s="78"/>
      <c r="AM508" s="78"/>
      <c r="AN508" s="78"/>
      <c r="AO508" s="78"/>
      <c r="AP508" s="78"/>
      <c r="AQ508" s="78"/>
      <c r="AR508" s="78"/>
      <c r="AS508" s="78"/>
      <c r="AT508" s="78"/>
      <c r="AU508" s="78"/>
      <c r="AV508" s="78"/>
      <c r="AW508" s="78"/>
      <c r="AX508" s="78"/>
    </row>
    <row r="509" spans="1:54" x14ac:dyDescent="0.3">
      <c r="C509" s="78"/>
      <c r="D509" s="78"/>
      <c r="E509" s="78"/>
      <c r="F509" s="78"/>
      <c r="G509" s="78"/>
      <c r="H509" s="78"/>
      <c r="I509" s="78"/>
      <c r="J509" s="78"/>
      <c r="K509" s="78"/>
      <c r="L509" s="78"/>
      <c r="M509" s="78"/>
      <c r="N509" s="78"/>
      <c r="O509" s="78"/>
      <c r="P509" s="78"/>
      <c r="Q509" s="78"/>
      <c r="R509" s="78"/>
      <c r="S509" s="78"/>
      <c r="T509" s="78"/>
      <c r="U509" s="78"/>
      <c r="V509" s="78"/>
      <c r="W509" s="78"/>
      <c r="X509" s="78"/>
      <c r="Y509" s="78"/>
      <c r="Z509" s="78"/>
      <c r="AA509" s="78"/>
      <c r="AB509" s="78"/>
      <c r="AC509" s="78"/>
      <c r="AD509" s="78"/>
      <c r="AE509" s="78"/>
      <c r="AF509" s="78"/>
      <c r="AG509" s="78"/>
      <c r="AH509" s="78"/>
      <c r="AI509" s="78"/>
      <c r="AJ509" s="78"/>
      <c r="AK509" s="78"/>
      <c r="AL509" s="78"/>
      <c r="AM509" s="78"/>
      <c r="AN509" s="78"/>
      <c r="AO509" s="78"/>
      <c r="AP509" s="78"/>
      <c r="AQ509" s="78"/>
      <c r="AR509" s="78"/>
      <c r="AS509" s="78"/>
      <c r="AT509" s="78"/>
      <c r="AU509" s="78"/>
      <c r="AV509" s="78"/>
      <c r="AW509" s="78"/>
      <c r="AX509" s="78"/>
    </row>
    <row r="510" spans="1:54" x14ac:dyDescent="0.3">
      <c r="C510" s="78"/>
      <c r="D510" s="78"/>
      <c r="E510" s="78"/>
      <c r="F510" s="78"/>
      <c r="G510" s="78"/>
      <c r="H510" s="78"/>
      <c r="I510" s="78"/>
      <c r="J510" s="78"/>
      <c r="K510" s="78"/>
      <c r="L510" s="78"/>
      <c r="M510" s="78"/>
      <c r="N510" s="78"/>
      <c r="O510" s="78"/>
      <c r="P510" s="78"/>
      <c r="Q510" s="78"/>
      <c r="R510" s="78"/>
      <c r="S510" s="78"/>
      <c r="T510" s="78"/>
      <c r="U510" s="78"/>
      <c r="V510" s="78"/>
      <c r="W510" s="78"/>
      <c r="X510" s="78"/>
      <c r="Y510" s="78"/>
      <c r="Z510" s="78"/>
      <c r="AA510" s="78"/>
      <c r="AB510" s="78"/>
      <c r="AC510" s="78"/>
      <c r="AD510" s="78"/>
      <c r="AE510" s="78"/>
      <c r="AF510" s="78"/>
      <c r="AG510" s="78"/>
      <c r="AH510" s="78"/>
      <c r="AI510" s="78"/>
      <c r="AJ510" s="78"/>
      <c r="AK510" s="78"/>
      <c r="AL510" s="78"/>
      <c r="AM510" s="78"/>
      <c r="AN510" s="78"/>
      <c r="AO510" s="78"/>
      <c r="AP510" s="78"/>
      <c r="AQ510" s="78"/>
      <c r="AR510" s="78"/>
      <c r="AS510" s="78"/>
      <c r="AT510" s="78"/>
      <c r="AU510" s="78"/>
      <c r="AV510" s="78"/>
      <c r="AW510" s="78"/>
      <c r="AX510" s="78"/>
    </row>
    <row r="511" spans="1:54" x14ac:dyDescent="0.3">
      <c r="C511" s="78"/>
      <c r="D511" s="78"/>
      <c r="E511" s="78"/>
      <c r="F511" s="78"/>
      <c r="G511" s="78"/>
      <c r="H511" s="78"/>
      <c r="I511" s="78"/>
      <c r="J511" s="78"/>
      <c r="K511" s="78"/>
      <c r="L511" s="78"/>
      <c r="M511" s="78"/>
      <c r="N511" s="78"/>
      <c r="O511" s="78"/>
      <c r="P511" s="78"/>
      <c r="Q511" s="78"/>
      <c r="R511" s="78"/>
      <c r="S511" s="78"/>
      <c r="T511" s="78"/>
      <c r="U511" s="78"/>
      <c r="V511" s="78"/>
      <c r="W511" s="78"/>
      <c r="X511" s="78"/>
      <c r="Y511" s="78"/>
      <c r="Z511" s="78"/>
      <c r="AA511" s="78"/>
      <c r="AB511" s="78"/>
      <c r="AC511" s="78"/>
      <c r="AD511" s="78"/>
      <c r="AE511" s="78"/>
      <c r="AF511" s="78"/>
      <c r="AG511" s="78"/>
      <c r="AH511" s="78"/>
      <c r="AI511" s="78"/>
      <c r="AJ511" s="78"/>
      <c r="AK511" s="78"/>
      <c r="AL511" s="78"/>
      <c r="AM511" s="78"/>
      <c r="AN511" s="78"/>
      <c r="AO511" s="78"/>
      <c r="AP511" s="78"/>
      <c r="AQ511" s="78"/>
      <c r="AR511" s="78"/>
      <c r="AS511" s="78"/>
      <c r="AT511" s="78"/>
      <c r="AU511" s="78"/>
      <c r="AV511" s="78"/>
      <c r="AW511" s="78"/>
      <c r="AX511" s="78"/>
    </row>
    <row r="512" spans="1:54" x14ac:dyDescent="0.3">
      <c r="C512" s="78"/>
      <c r="D512" s="78"/>
      <c r="E512" s="78"/>
      <c r="F512" s="78"/>
      <c r="G512" s="78"/>
      <c r="H512" s="78"/>
      <c r="I512" s="78"/>
      <c r="J512" s="78"/>
      <c r="K512" s="78"/>
      <c r="L512" s="78"/>
      <c r="M512" s="78"/>
      <c r="N512" s="78"/>
      <c r="O512" s="78"/>
      <c r="P512" s="78"/>
      <c r="Q512" s="78"/>
      <c r="R512" s="78"/>
      <c r="S512" s="78"/>
      <c r="T512" s="78"/>
      <c r="U512" s="78"/>
      <c r="V512" s="78"/>
      <c r="W512" s="78"/>
      <c r="X512" s="78"/>
      <c r="Y512" s="78"/>
      <c r="Z512" s="78"/>
      <c r="AA512" s="78"/>
      <c r="AB512" s="78"/>
      <c r="AC512" s="78"/>
      <c r="AD512" s="78"/>
      <c r="AE512" s="78"/>
      <c r="AF512" s="78"/>
      <c r="AG512" s="78"/>
      <c r="AH512" s="78"/>
      <c r="AI512" s="78"/>
      <c r="AJ512" s="78"/>
      <c r="AK512" s="78"/>
      <c r="AL512" s="78"/>
      <c r="AM512" s="78"/>
      <c r="AN512" s="78"/>
      <c r="AO512" s="78"/>
      <c r="AP512" s="78"/>
      <c r="AQ512" s="78"/>
      <c r="AR512" s="78"/>
      <c r="AS512" s="78"/>
      <c r="AT512" s="78"/>
      <c r="AU512" s="78"/>
      <c r="AV512" s="78"/>
      <c r="AW512" s="78"/>
      <c r="AX512" s="78"/>
    </row>
    <row r="513" spans="3:50" x14ac:dyDescent="0.3">
      <c r="C513" s="78"/>
      <c r="D513" s="78"/>
      <c r="E513" s="78"/>
      <c r="F513" s="78"/>
      <c r="G513" s="78"/>
      <c r="H513" s="78"/>
      <c r="I513" s="78"/>
      <c r="J513" s="78"/>
      <c r="K513" s="78"/>
      <c r="L513" s="78"/>
      <c r="M513" s="78"/>
      <c r="N513" s="78"/>
      <c r="O513" s="78"/>
      <c r="P513" s="78"/>
      <c r="Q513" s="78"/>
      <c r="R513" s="78"/>
      <c r="S513" s="78"/>
      <c r="T513" s="78"/>
      <c r="U513" s="78"/>
      <c r="V513" s="78"/>
      <c r="W513" s="78"/>
      <c r="X513" s="78"/>
      <c r="Y513" s="78"/>
      <c r="Z513" s="78"/>
      <c r="AA513" s="78"/>
      <c r="AB513" s="78"/>
      <c r="AC513" s="78"/>
      <c r="AD513" s="78"/>
      <c r="AE513" s="78"/>
      <c r="AF513" s="78"/>
      <c r="AG513" s="78"/>
      <c r="AH513" s="78"/>
      <c r="AI513" s="78"/>
      <c r="AJ513" s="78"/>
      <c r="AK513" s="78"/>
      <c r="AL513" s="78"/>
      <c r="AM513" s="78"/>
      <c r="AN513" s="78"/>
      <c r="AO513" s="78"/>
      <c r="AP513" s="78"/>
      <c r="AQ513" s="78"/>
      <c r="AR513" s="78"/>
      <c r="AS513" s="78"/>
      <c r="AT513" s="78"/>
      <c r="AU513" s="78"/>
      <c r="AV513" s="78"/>
      <c r="AW513" s="78"/>
      <c r="AX513" s="78"/>
    </row>
    <row r="514" spans="3:50" x14ac:dyDescent="0.3">
      <c r="C514" s="78"/>
      <c r="D514" s="78"/>
      <c r="E514" s="78"/>
      <c r="F514" s="78"/>
      <c r="G514" s="78"/>
      <c r="H514" s="78"/>
      <c r="I514" s="78"/>
      <c r="J514" s="78"/>
      <c r="K514" s="78"/>
      <c r="L514" s="78"/>
      <c r="M514" s="78"/>
      <c r="N514" s="78"/>
      <c r="O514" s="78"/>
      <c r="P514" s="78"/>
      <c r="Q514" s="78"/>
      <c r="R514" s="78"/>
      <c r="S514" s="78"/>
      <c r="T514" s="78"/>
      <c r="U514" s="78"/>
      <c r="V514" s="78"/>
      <c r="W514" s="78"/>
      <c r="X514" s="78"/>
      <c r="Y514" s="78"/>
      <c r="Z514" s="78"/>
      <c r="AA514" s="78"/>
      <c r="AB514" s="78"/>
      <c r="AC514" s="78"/>
      <c r="AD514" s="78"/>
      <c r="AE514" s="78"/>
      <c r="AF514" s="78"/>
      <c r="AG514" s="78"/>
      <c r="AH514" s="78"/>
      <c r="AI514" s="78"/>
      <c r="AJ514" s="78"/>
      <c r="AK514" s="78"/>
      <c r="AL514" s="78"/>
      <c r="AM514" s="78"/>
      <c r="AN514" s="78"/>
      <c r="AO514" s="78"/>
      <c r="AP514" s="78"/>
      <c r="AQ514" s="78"/>
      <c r="AR514" s="78"/>
      <c r="AS514" s="78"/>
      <c r="AT514" s="78"/>
      <c r="AU514" s="78"/>
      <c r="AV514" s="78"/>
      <c r="AW514" s="78"/>
      <c r="AX514" s="78"/>
    </row>
    <row r="515" spans="3:50" x14ac:dyDescent="0.3">
      <c r="C515" s="78"/>
      <c r="D515" s="78"/>
      <c r="E515" s="78"/>
      <c r="F515" s="78"/>
      <c r="G515" s="78"/>
      <c r="H515" s="78"/>
      <c r="I515" s="78"/>
      <c r="J515" s="78"/>
      <c r="K515" s="78"/>
      <c r="L515" s="78"/>
      <c r="M515" s="78"/>
      <c r="N515" s="78"/>
      <c r="O515" s="78"/>
      <c r="P515" s="78"/>
      <c r="Q515" s="78"/>
      <c r="R515" s="78"/>
      <c r="S515" s="78"/>
      <c r="T515" s="78"/>
      <c r="U515" s="78"/>
      <c r="V515" s="78"/>
      <c r="W515" s="78"/>
      <c r="X515" s="78"/>
      <c r="Y515" s="78"/>
      <c r="Z515" s="78"/>
      <c r="AA515" s="78"/>
      <c r="AB515" s="78"/>
      <c r="AC515" s="78"/>
      <c r="AD515" s="78"/>
      <c r="AE515" s="78"/>
      <c r="AF515" s="78"/>
      <c r="AG515" s="78"/>
      <c r="AH515" s="78"/>
      <c r="AI515" s="78"/>
      <c r="AJ515" s="78"/>
      <c r="AK515" s="78"/>
      <c r="AL515" s="78"/>
      <c r="AM515" s="78"/>
      <c r="AN515" s="78"/>
      <c r="AO515" s="78"/>
      <c r="AP515" s="78"/>
      <c r="AQ515" s="78"/>
      <c r="AR515" s="78"/>
      <c r="AS515" s="78"/>
      <c r="AT515" s="78"/>
      <c r="AU515" s="78"/>
      <c r="AV515" s="78"/>
      <c r="AW515" s="78"/>
      <c r="AX515" s="78"/>
    </row>
    <row r="516" spans="3:50" x14ac:dyDescent="0.3">
      <c r="C516" s="78"/>
      <c r="D516" s="78"/>
      <c r="E516" s="78"/>
      <c r="F516" s="78"/>
      <c r="G516" s="78"/>
      <c r="H516" s="78"/>
      <c r="I516" s="78"/>
      <c r="J516" s="78"/>
      <c r="K516" s="78"/>
      <c r="L516" s="78"/>
      <c r="M516" s="78"/>
      <c r="N516" s="78"/>
      <c r="O516" s="78"/>
      <c r="P516" s="78"/>
      <c r="Q516" s="78"/>
      <c r="R516" s="78"/>
      <c r="S516" s="78"/>
      <c r="T516" s="78"/>
      <c r="U516" s="78"/>
      <c r="V516" s="78"/>
      <c r="W516" s="78"/>
      <c r="X516" s="78"/>
      <c r="Y516" s="78"/>
      <c r="Z516" s="78"/>
      <c r="AA516" s="78"/>
      <c r="AB516" s="78"/>
      <c r="AC516" s="78"/>
      <c r="AD516" s="78"/>
      <c r="AE516" s="78"/>
      <c r="AF516" s="78"/>
      <c r="AG516" s="78"/>
      <c r="AH516" s="78"/>
      <c r="AI516" s="78"/>
      <c r="AJ516" s="78"/>
      <c r="AK516" s="78"/>
      <c r="AL516" s="78"/>
      <c r="AM516" s="78"/>
      <c r="AN516" s="78"/>
      <c r="AO516" s="78"/>
      <c r="AP516" s="78"/>
      <c r="AQ516" s="78"/>
      <c r="AR516" s="78"/>
      <c r="AS516" s="78"/>
      <c r="AT516" s="78"/>
      <c r="AU516" s="78"/>
      <c r="AV516" s="78"/>
      <c r="AW516" s="78"/>
      <c r="AX516" s="78"/>
    </row>
    <row r="517" spans="3:50" x14ac:dyDescent="0.3">
      <c r="C517" s="78"/>
      <c r="D517" s="78"/>
      <c r="E517" s="78"/>
      <c r="F517" s="78"/>
      <c r="G517" s="78"/>
      <c r="H517" s="78"/>
      <c r="I517" s="78"/>
      <c r="J517" s="78"/>
      <c r="K517" s="78"/>
      <c r="L517" s="78"/>
      <c r="M517" s="78"/>
      <c r="N517" s="78"/>
      <c r="O517" s="78"/>
      <c r="P517" s="78"/>
      <c r="Q517" s="78"/>
      <c r="R517" s="78"/>
      <c r="S517" s="78"/>
      <c r="T517" s="78"/>
      <c r="U517" s="78"/>
      <c r="V517" s="78"/>
      <c r="W517" s="78"/>
      <c r="X517" s="78"/>
      <c r="Y517" s="78"/>
      <c r="Z517" s="78"/>
      <c r="AA517" s="78"/>
      <c r="AB517" s="78"/>
      <c r="AC517" s="78"/>
      <c r="AD517" s="78"/>
      <c r="AE517" s="78"/>
      <c r="AF517" s="78"/>
      <c r="AG517" s="78"/>
      <c r="AH517" s="78"/>
      <c r="AI517" s="78"/>
      <c r="AJ517" s="78"/>
      <c r="AK517" s="78"/>
      <c r="AL517" s="78"/>
      <c r="AM517" s="78"/>
      <c r="AN517" s="78"/>
      <c r="AO517" s="78"/>
      <c r="AP517" s="78"/>
      <c r="AQ517" s="78"/>
      <c r="AR517" s="78"/>
      <c r="AS517" s="78"/>
      <c r="AT517" s="78"/>
      <c r="AU517" s="78"/>
      <c r="AV517" s="78"/>
      <c r="AW517" s="78"/>
      <c r="AX517" s="78"/>
    </row>
    <row r="518" spans="3:50" x14ac:dyDescent="0.3">
      <c r="C518" s="78"/>
      <c r="D518" s="78"/>
      <c r="E518" s="78"/>
      <c r="F518" s="78"/>
      <c r="G518" s="78"/>
      <c r="H518" s="78"/>
      <c r="I518" s="78"/>
      <c r="J518" s="78"/>
      <c r="K518" s="78"/>
      <c r="L518" s="78"/>
      <c r="M518" s="78"/>
      <c r="N518" s="78"/>
      <c r="O518" s="78"/>
      <c r="P518" s="78"/>
      <c r="Q518" s="78"/>
      <c r="R518" s="78"/>
      <c r="S518" s="78"/>
      <c r="T518" s="78"/>
      <c r="U518" s="78"/>
      <c r="V518" s="78"/>
      <c r="W518" s="78"/>
      <c r="X518" s="78"/>
      <c r="Y518" s="78"/>
      <c r="Z518" s="78"/>
      <c r="AA518" s="78"/>
      <c r="AB518" s="78"/>
      <c r="AC518" s="78"/>
      <c r="AD518" s="78"/>
      <c r="AE518" s="78"/>
      <c r="AF518" s="78"/>
      <c r="AG518" s="78"/>
      <c r="AH518" s="78"/>
      <c r="AI518" s="78"/>
      <c r="AJ518" s="78"/>
      <c r="AK518" s="78"/>
      <c r="AL518" s="78"/>
      <c r="AM518" s="78"/>
      <c r="AN518" s="78"/>
      <c r="AO518" s="78"/>
      <c r="AP518" s="78"/>
      <c r="AQ518" s="78"/>
      <c r="AR518" s="78"/>
      <c r="AS518" s="78"/>
      <c r="AT518" s="78"/>
      <c r="AU518" s="78"/>
      <c r="AV518" s="78"/>
      <c r="AW518" s="78"/>
      <c r="AX518" s="78"/>
    </row>
    <row r="519" spans="3:50" x14ac:dyDescent="0.3">
      <c r="C519" s="78"/>
      <c r="D519" s="78"/>
      <c r="E519" s="78"/>
      <c r="F519" s="78"/>
      <c r="G519" s="78"/>
      <c r="H519" s="78"/>
      <c r="I519" s="78"/>
      <c r="J519" s="78"/>
      <c r="K519" s="78"/>
      <c r="L519" s="78"/>
      <c r="M519" s="78"/>
      <c r="N519" s="78"/>
      <c r="O519" s="78"/>
      <c r="P519" s="78"/>
      <c r="Q519" s="78"/>
      <c r="R519" s="78"/>
      <c r="S519" s="78"/>
      <c r="T519" s="78"/>
      <c r="U519" s="78"/>
      <c r="V519" s="78"/>
      <c r="W519" s="78"/>
      <c r="X519" s="78"/>
      <c r="Y519" s="78"/>
      <c r="Z519" s="78"/>
      <c r="AA519" s="78"/>
      <c r="AB519" s="78"/>
      <c r="AC519" s="78"/>
      <c r="AD519" s="78"/>
      <c r="AE519" s="78"/>
      <c r="AF519" s="78"/>
      <c r="AG519" s="78"/>
      <c r="AH519" s="78"/>
      <c r="AI519" s="78"/>
      <c r="AJ519" s="78"/>
      <c r="AK519" s="78"/>
      <c r="AL519" s="78"/>
      <c r="AM519" s="78"/>
      <c r="AN519" s="78"/>
      <c r="AO519" s="78"/>
      <c r="AP519" s="78"/>
      <c r="AQ519" s="78"/>
      <c r="AR519" s="78"/>
      <c r="AS519" s="78"/>
      <c r="AT519" s="78"/>
      <c r="AU519" s="78"/>
      <c r="AV519" s="78"/>
      <c r="AW519" s="78"/>
      <c r="AX519" s="78"/>
    </row>
    <row r="520" spans="3:50" x14ac:dyDescent="0.3">
      <c r="C520" s="78"/>
      <c r="D520" s="78"/>
      <c r="E520" s="78"/>
      <c r="F520" s="78"/>
      <c r="G520" s="78"/>
      <c r="H520" s="78"/>
      <c r="I520" s="78"/>
      <c r="J520" s="78"/>
      <c r="K520" s="78"/>
      <c r="L520" s="78"/>
      <c r="M520" s="78"/>
      <c r="N520" s="78"/>
      <c r="O520" s="78"/>
      <c r="P520" s="78"/>
      <c r="Q520" s="78"/>
      <c r="R520" s="78"/>
      <c r="S520" s="78"/>
      <c r="T520" s="78"/>
      <c r="U520" s="78"/>
      <c r="V520" s="78"/>
      <c r="W520" s="78"/>
      <c r="X520" s="78"/>
      <c r="Y520" s="78"/>
      <c r="Z520" s="78"/>
      <c r="AA520" s="78"/>
      <c r="AB520" s="78"/>
      <c r="AC520" s="78"/>
      <c r="AD520" s="78"/>
      <c r="AE520" s="78"/>
      <c r="AF520" s="78"/>
      <c r="AG520" s="78"/>
      <c r="AH520" s="78"/>
      <c r="AI520" s="78"/>
      <c r="AJ520" s="78"/>
      <c r="AK520" s="78"/>
      <c r="AL520" s="78"/>
      <c r="AM520" s="78"/>
      <c r="AN520" s="78"/>
      <c r="AO520" s="78"/>
      <c r="AP520" s="78"/>
      <c r="AQ520" s="78"/>
      <c r="AR520" s="78"/>
      <c r="AS520" s="78"/>
      <c r="AT520" s="78"/>
      <c r="AU520" s="78"/>
      <c r="AV520" s="78"/>
      <c r="AW520" s="78"/>
      <c r="AX520" s="78"/>
    </row>
    <row r="521" spans="3:50" x14ac:dyDescent="0.3">
      <c r="C521" s="78"/>
      <c r="D521" s="78"/>
      <c r="E521" s="78"/>
      <c r="F521" s="78"/>
      <c r="G521" s="78"/>
      <c r="H521" s="78"/>
      <c r="I521" s="78"/>
      <c r="J521" s="78"/>
      <c r="K521" s="78"/>
      <c r="L521" s="78"/>
      <c r="M521" s="78"/>
      <c r="N521" s="78"/>
      <c r="O521" s="78"/>
      <c r="P521" s="78"/>
      <c r="Q521" s="78"/>
      <c r="R521" s="78"/>
      <c r="S521" s="78"/>
      <c r="T521" s="78"/>
      <c r="U521" s="78"/>
      <c r="V521" s="78"/>
      <c r="W521" s="78"/>
      <c r="X521" s="78"/>
      <c r="Y521" s="78"/>
      <c r="Z521" s="78"/>
      <c r="AA521" s="78"/>
      <c r="AB521" s="78"/>
      <c r="AC521" s="78"/>
      <c r="AD521" s="78"/>
      <c r="AE521" s="78"/>
      <c r="AF521" s="78"/>
      <c r="AG521" s="78"/>
      <c r="AH521" s="78"/>
      <c r="AI521" s="78"/>
      <c r="AJ521" s="78"/>
      <c r="AK521" s="78"/>
      <c r="AL521" s="78"/>
      <c r="AM521" s="78"/>
      <c r="AN521" s="78"/>
      <c r="AO521" s="78"/>
      <c r="AP521" s="78"/>
      <c r="AQ521" s="78"/>
      <c r="AR521" s="78"/>
      <c r="AS521" s="78"/>
      <c r="AT521" s="78"/>
      <c r="AU521" s="78"/>
      <c r="AV521" s="78"/>
      <c r="AW521" s="78"/>
      <c r="AX521" s="78"/>
    </row>
    <row r="522" spans="3:50" x14ac:dyDescent="0.3">
      <c r="C522" s="78"/>
      <c r="D522" s="78"/>
      <c r="E522" s="78"/>
      <c r="F522" s="78"/>
      <c r="G522" s="78"/>
      <c r="H522" s="78"/>
      <c r="I522" s="78"/>
      <c r="J522" s="78"/>
      <c r="K522" s="78"/>
      <c r="L522" s="78"/>
      <c r="M522" s="78"/>
      <c r="N522" s="78"/>
      <c r="O522" s="78"/>
      <c r="P522" s="78"/>
      <c r="Q522" s="78"/>
      <c r="R522" s="78"/>
      <c r="S522" s="78"/>
      <c r="T522" s="78"/>
      <c r="U522" s="78"/>
      <c r="V522" s="78"/>
      <c r="W522" s="78"/>
      <c r="X522" s="78"/>
      <c r="Y522" s="78"/>
      <c r="Z522" s="78"/>
      <c r="AA522" s="78"/>
      <c r="AB522" s="78"/>
      <c r="AC522" s="78"/>
      <c r="AD522" s="78"/>
      <c r="AE522" s="78"/>
      <c r="AF522" s="78"/>
      <c r="AG522" s="78"/>
      <c r="AH522" s="78"/>
      <c r="AI522" s="78"/>
      <c r="AJ522" s="78"/>
      <c r="AK522" s="78"/>
      <c r="AL522" s="78"/>
      <c r="AM522" s="78"/>
      <c r="AN522" s="78"/>
      <c r="AO522" s="78"/>
      <c r="AP522" s="78"/>
      <c r="AQ522" s="78"/>
      <c r="AR522" s="78"/>
      <c r="AS522" s="78"/>
      <c r="AT522" s="78"/>
      <c r="AU522" s="78"/>
      <c r="AV522" s="78"/>
      <c r="AW522" s="78"/>
      <c r="AX522" s="78"/>
    </row>
    <row r="523" spans="3:50" x14ac:dyDescent="0.3">
      <c r="C523" s="78"/>
      <c r="D523" s="78"/>
      <c r="E523" s="78"/>
      <c r="F523" s="78"/>
      <c r="G523" s="78"/>
      <c r="H523" s="78"/>
      <c r="I523" s="78"/>
      <c r="J523" s="78"/>
      <c r="K523" s="78"/>
      <c r="L523" s="78"/>
      <c r="M523" s="78"/>
      <c r="N523" s="78"/>
      <c r="O523" s="78"/>
      <c r="P523" s="78"/>
      <c r="Q523" s="78"/>
      <c r="R523" s="78"/>
      <c r="S523" s="78"/>
      <c r="T523" s="78"/>
      <c r="U523" s="78"/>
      <c r="V523" s="78"/>
      <c r="W523" s="78"/>
      <c r="X523" s="78"/>
      <c r="Y523" s="78"/>
      <c r="Z523" s="78"/>
      <c r="AA523" s="78"/>
      <c r="AB523" s="78"/>
      <c r="AC523" s="78"/>
      <c r="AD523" s="78"/>
      <c r="AE523" s="78"/>
      <c r="AF523" s="78"/>
      <c r="AG523" s="78"/>
      <c r="AH523" s="78"/>
      <c r="AI523" s="78"/>
      <c r="AJ523" s="78"/>
      <c r="AK523" s="78"/>
      <c r="AL523" s="78"/>
      <c r="AM523" s="78"/>
      <c r="AN523" s="78"/>
      <c r="AO523" s="78"/>
      <c r="AP523" s="78"/>
      <c r="AQ523" s="78"/>
      <c r="AR523" s="78"/>
      <c r="AS523" s="78"/>
      <c r="AT523" s="78"/>
      <c r="AU523" s="78"/>
      <c r="AV523" s="78"/>
      <c r="AW523" s="78"/>
      <c r="AX523" s="78"/>
    </row>
    <row r="524" spans="3:50" x14ac:dyDescent="0.3">
      <c r="C524" s="78"/>
      <c r="D524" s="78"/>
      <c r="E524" s="78"/>
      <c r="F524" s="78"/>
      <c r="G524" s="78"/>
      <c r="H524" s="78"/>
      <c r="I524" s="78"/>
      <c r="J524" s="78"/>
      <c r="K524" s="78"/>
      <c r="L524" s="78"/>
      <c r="M524" s="78"/>
      <c r="N524" s="78"/>
      <c r="O524" s="78"/>
      <c r="P524" s="78"/>
      <c r="Q524" s="78"/>
      <c r="R524" s="78"/>
      <c r="S524" s="78"/>
      <c r="T524" s="78"/>
      <c r="U524" s="78"/>
      <c r="V524" s="78"/>
      <c r="W524" s="78"/>
      <c r="X524" s="78"/>
      <c r="Y524" s="78"/>
      <c r="Z524" s="78"/>
      <c r="AA524" s="78"/>
      <c r="AB524" s="78"/>
      <c r="AC524" s="78"/>
      <c r="AD524" s="78"/>
      <c r="AE524" s="78"/>
      <c r="AF524" s="78"/>
      <c r="AG524" s="78"/>
      <c r="AH524" s="78"/>
      <c r="AI524" s="78"/>
      <c r="AJ524" s="78"/>
      <c r="AK524" s="78"/>
      <c r="AL524" s="78"/>
      <c r="AM524" s="78"/>
      <c r="AN524" s="78"/>
      <c r="AO524" s="78"/>
      <c r="AP524" s="78"/>
      <c r="AQ524" s="78"/>
      <c r="AR524" s="78"/>
      <c r="AS524" s="78"/>
      <c r="AT524" s="78"/>
      <c r="AU524" s="78"/>
      <c r="AV524" s="78"/>
      <c r="AW524" s="78"/>
      <c r="AX524" s="78"/>
    </row>
    <row r="525" spans="3:50" x14ac:dyDescent="0.3">
      <c r="C525" s="78"/>
      <c r="D525" s="78"/>
      <c r="E525" s="78"/>
      <c r="F525" s="78"/>
      <c r="G525" s="78"/>
      <c r="H525" s="78"/>
      <c r="I525" s="78"/>
      <c r="J525" s="78"/>
      <c r="K525" s="78"/>
      <c r="L525" s="78"/>
      <c r="M525" s="78"/>
      <c r="N525" s="78"/>
      <c r="O525" s="78"/>
      <c r="P525" s="78"/>
      <c r="Q525" s="78"/>
      <c r="R525" s="78"/>
      <c r="S525" s="78"/>
      <c r="T525" s="78"/>
      <c r="U525" s="78"/>
      <c r="V525" s="78"/>
      <c r="W525" s="78"/>
      <c r="X525" s="78"/>
      <c r="Y525" s="78"/>
      <c r="Z525" s="78"/>
      <c r="AA525" s="78"/>
      <c r="AB525" s="78"/>
      <c r="AC525" s="78"/>
      <c r="AD525" s="78"/>
      <c r="AE525" s="78"/>
      <c r="AF525" s="78"/>
      <c r="AG525" s="78"/>
      <c r="AH525" s="78"/>
      <c r="AI525" s="78"/>
      <c r="AJ525" s="78"/>
      <c r="AK525" s="78"/>
      <c r="AL525" s="78"/>
      <c r="AM525" s="78"/>
      <c r="AN525" s="78"/>
      <c r="AO525" s="78"/>
      <c r="AP525" s="78"/>
      <c r="AQ525" s="78"/>
      <c r="AR525" s="78"/>
      <c r="AS525" s="78"/>
      <c r="AT525" s="78"/>
      <c r="AU525" s="78"/>
      <c r="AV525" s="78"/>
      <c r="AW525" s="78"/>
      <c r="AX525" s="78"/>
    </row>
    <row r="526" spans="3:50" x14ac:dyDescent="0.3">
      <c r="C526" s="78"/>
      <c r="D526" s="78"/>
      <c r="E526" s="78"/>
      <c r="F526" s="78"/>
      <c r="G526" s="78"/>
      <c r="H526" s="78"/>
      <c r="I526" s="78"/>
      <c r="J526" s="78"/>
      <c r="K526" s="78"/>
      <c r="L526" s="78"/>
      <c r="M526" s="78"/>
      <c r="N526" s="78"/>
      <c r="O526" s="78"/>
      <c r="P526" s="78"/>
      <c r="Q526" s="78"/>
      <c r="R526" s="78"/>
      <c r="S526" s="78"/>
      <c r="T526" s="78"/>
      <c r="U526" s="78"/>
      <c r="V526" s="78"/>
      <c r="W526" s="78"/>
      <c r="X526" s="78"/>
      <c r="Y526" s="78"/>
      <c r="Z526" s="78"/>
      <c r="AA526" s="78"/>
      <c r="AB526" s="78"/>
      <c r="AC526" s="78"/>
      <c r="AD526" s="78"/>
      <c r="AE526" s="78"/>
      <c r="AF526" s="78"/>
      <c r="AG526" s="78"/>
      <c r="AH526" s="78"/>
      <c r="AI526" s="78"/>
      <c r="AJ526" s="78"/>
      <c r="AK526" s="78"/>
      <c r="AL526" s="78"/>
      <c r="AM526" s="78"/>
      <c r="AN526" s="78"/>
      <c r="AO526" s="78"/>
      <c r="AP526" s="78"/>
      <c r="AQ526" s="78"/>
      <c r="AR526" s="78"/>
      <c r="AS526" s="78"/>
      <c r="AT526" s="78"/>
      <c r="AU526" s="78"/>
      <c r="AV526" s="78"/>
      <c r="AW526" s="78"/>
      <c r="AX526" s="78"/>
    </row>
    <row r="527" spans="3:50" x14ac:dyDescent="0.3">
      <c r="C527" s="78"/>
      <c r="D527" s="78"/>
      <c r="E527" s="78"/>
      <c r="F527" s="78"/>
      <c r="G527" s="78"/>
      <c r="H527" s="78"/>
      <c r="I527" s="78"/>
      <c r="J527" s="78"/>
      <c r="K527" s="78"/>
      <c r="L527" s="78"/>
      <c r="M527" s="78"/>
      <c r="N527" s="78"/>
      <c r="O527" s="78"/>
      <c r="P527" s="78"/>
      <c r="Q527" s="78"/>
      <c r="R527" s="78"/>
      <c r="S527" s="78"/>
      <c r="T527" s="78"/>
      <c r="U527" s="78"/>
      <c r="V527" s="78"/>
      <c r="W527" s="78"/>
      <c r="X527" s="78"/>
      <c r="Y527" s="78"/>
      <c r="Z527" s="78"/>
      <c r="AA527" s="78"/>
      <c r="AB527" s="78"/>
      <c r="AC527" s="78"/>
      <c r="AD527" s="78"/>
      <c r="AE527" s="78"/>
      <c r="AF527" s="78"/>
      <c r="AG527" s="78"/>
      <c r="AH527" s="78"/>
      <c r="AI527" s="78"/>
      <c r="AJ527" s="78"/>
      <c r="AK527" s="78"/>
      <c r="AL527" s="78"/>
      <c r="AM527" s="78"/>
      <c r="AN527" s="78"/>
      <c r="AO527" s="78"/>
      <c r="AP527" s="78"/>
      <c r="AQ527" s="78"/>
      <c r="AR527" s="78"/>
      <c r="AS527" s="78"/>
      <c r="AT527" s="78"/>
      <c r="AU527" s="78"/>
      <c r="AV527" s="78"/>
      <c r="AW527" s="78"/>
      <c r="AX527" s="78"/>
    </row>
    <row r="528" spans="3:50" x14ac:dyDescent="0.3">
      <c r="C528" s="78"/>
      <c r="D528" s="78"/>
      <c r="E528" s="78"/>
      <c r="F528" s="78"/>
      <c r="G528" s="78"/>
      <c r="H528" s="78"/>
      <c r="I528" s="78"/>
      <c r="J528" s="78"/>
      <c r="K528" s="78"/>
      <c r="L528" s="78"/>
      <c r="M528" s="78"/>
      <c r="N528" s="78"/>
      <c r="O528" s="78"/>
      <c r="P528" s="78"/>
      <c r="Q528" s="78"/>
      <c r="R528" s="78"/>
      <c r="S528" s="78"/>
      <c r="T528" s="78"/>
      <c r="U528" s="78"/>
      <c r="V528" s="78"/>
      <c r="W528" s="78"/>
      <c r="X528" s="78"/>
      <c r="Y528" s="78"/>
      <c r="Z528" s="78"/>
      <c r="AA528" s="78"/>
      <c r="AB528" s="78"/>
      <c r="AC528" s="78"/>
      <c r="AD528" s="78"/>
      <c r="AE528" s="78"/>
      <c r="AF528" s="78"/>
      <c r="AG528" s="78"/>
      <c r="AH528" s="78"/>
      <c r="AI528" s="78"/>
      <c r="AJ528" s="78"/>
      <c r="AK528" s="78"/>
      <c r="AL528" s="78"/>
      <c r="AM528" s="78"/>
      <c r="AN528" s="78"/>
      <c r="AO528" s="78"/>
      <c r="AP528" s="78"/>
      <c r="AQ528" s="78"/>
      <c r="AR528" s="78"/>
      <c r="AS528" s="78"/>
      <c r="AT528" s="78"/>
      <c r="AU528" s="78"/>
      <c r="AV528" s="78"/>
      <c r="AW528" s="78"/>
      <c r="AX528" s="78"/>
    </row>
    <row r="529" spans="1:50" x14ac:dyDescent="0.3">
      <c r="C529" s="78"/>
      <c r="D529" s="78"/>
      <c r="E529" s="78"/>
      <c r="F529" s="78"/>
      <c r="G529" s="78"/>
      <c r="H529" s="78"/>
      <c r="I529" s="78"/>
      <c r="J529" s="78"/>
      <c r="K529" s="78"/>
      <c r="L529" s="78"/>
      <c r="M529" s="78"/>
      <c r="N529" s="78"/>
      <c r="O529" s="78"/>
      <c r="P529" s="78"/>
      <c r="Q529" s="78"/>
      <c r="R529" s="78"/>
      <c r="S529" s="78"/>
      <c r="T529" s="78"/>
      <c r="U529" s="78"/>
      <c r="V529" s="78"/>
      <c r="W529" s="78"/>
      <c r="X529" s="78"/>
      <c r="Y529" s="78"/>
      <c r="Z529" s="78"/>
      <c r="AA529" s="78"/>
      <c r="AB529" s="78"/>
      <c r="AC529" s="78"/>
      <c r="AD529" s="78"/>
      <c r="AE529" s="78"/>
      <c r="AF529" s="78"/>
      <c r="AG529" s="78"/>
      <c r="AH529" s="78"/>
      <c r="AI529" s="78"/>
      <c r="AJ529" s="78"/>
      <c r="AK529" s="78"/>
      <c r="AL529" s="78"/>
      <c r="AM529" s="78"/>
      <c r="AN529" s="78"/>
      <c r="AO529" s="78"/>
      <c r="AP529" s="78"/>
      <c r="AQ529" s="78"/>
      <c r="AR529" s="78"/>
      <c r="AS529" s="78"/>
      <c r="AT529" s="78"/>
      <c r="AU529" s="78"/>
      <c r="AV529" s="78"/>
      <c r="AW529" s="78"/>
      <c r="AX529" s="78"/>
    </row>
    <row r="530" spans="1:50" x14ac:dyDescent="0.3">
      <c r="C530" s="78"/>
      <c r="D530" s="78"/>
      <c r="E530" s="78"/>
      <c r="F530" s="78"/>
      <c r="G530" s="78"/>
      <c r="H530" s="78"/>
      <c r="I530" s="78"/>
      <c r="J530" s="78"/>
      <c r="K530" s="78"/>
      <c r="L530" s="78"/>
      <c r="M530" s="78"/>
      <c r="N530" s="78"/>
      <c r="O530" s="78"/>
      <c r="P530" s="78"/>
      <c r="Q530" s="78"/>
      <c r="R530" s="78"/>
      <c r="S530" s="78"/>
      <c r="T530" s="78"/>
      <c r="U530" s="78"/>
      <c r="V530" s="78"/>
      <c r="W530" s="78"/>
      <c r="X530" s="78"/>
      <c r="Y530" s="78"/>
      <c r="Z530" s="78"/>
      <c r="AA530" s="78"/>
      <c r="AB530" s="78"/>
      <c r="AC530" s="78"/>
      <c r="AD530" s="78"/>
      <c r="AE530" s="78"/>
      <c r="AF530" s="78"/>
      <c r="AG530" s="78"/>
      <c r="AH530" s="78"/>
      <c r="AI530" s="78"/>
      <c r="AJ530" s="78"/>
      <c r="AK530" s="78"/>
      <c r="AL530" s="78"/>
      <c r="AM530" s="78"/>
      <c r="AN530" s="78"/>
      <c r="AO530" s="78"/>
      <c r="AP530" s="78"/>
      <c r="AQ530" s="78"/>
      <c r="AR530" s="78"/>
      <c r="AS530" s="78"/>
      <c r="AT530" s="78"/>
      <c r="AU530" s="78"/>
      <c r="AV530" s="78"/>
      <c r="AW530" s="78"/>
      <c r="AX530" s="78"/>
    </row>
    <row r="531" spans="1:50" x14ac:dyDescent="0.3">
      <c r="C531" s="78"/>
      <c r="D531" s="78"/>
      <c r="E531" s="78"/>
      <c r="F531" s="78"/>
      <c r="G531" s="78"/>
      <c r="H531" s="78"/>
      <c r="I531" s="78"/>
      <c r="J531" s="78"/>
      <c r="K531" s="78"/>
      <c r="L531" s="78"/>
      <c r="M531" s="78"/>
      <c r="N531" s="78"/>
      <c r="O531" s="78"/>
      <c r="P531" s="78"/>
      <c r="Q531" s="78"/>
      <c r="R531" s="78"/>
      <c r="S531" s="78"/>
      <c r="T531" s="78"/>
      <c r="U531" s="78"/>
      <c r="V531" s="78"/>
      <c r="W531" s="78"/>
      <c r="X531" s="78"/>
      <c r="Y531" s="78"/>
      <c r="Z531" s="78"/>
      <c r="AA531" s="78"/>
      <c r="AB531" s="78"/>
      <c r="AC531" s="78"/>
      <c r="AD531" s="78"/>
      <c r="AE531" s="78"/>
      <c r="AF531" s="78"/>
      <c r="AG531" s="78"/>
      <c r="AH531" s="78"/>
      <c r="AI531" s="78"/>
      <c r="AJ531" s="78"/>
      <c r="AK531" s="78"/>
      <c r="AL531" s="78"/>
      <c r="AM531" s="78"/>
      <c r="AN531" s="78"/>
      <c r="AO531" s="78"/>
      <c r="AP531" s="78"/>
      <c r="AQ531" s="78"/>
      <c r="AR531" s="78"/>
      <c r="AS531" s="78"/>
      <c r="AT531" s="78"/>
      <c r="AU531" s="78"/>
      <c r="AV531" s="78"/>
      <c r="AW531" s="78"/>
      <c r="AX531" s="78"/>
    </row>
    <row r="532" spans="1:50" x14ac:dyDescent="0.3">
      <c r="C532" s="78"/>
      <c r="D532" s="78"/>
      <c r="E532" s="78"/>
      <c r="F532" s="78"/>
      <c r="G532" s="78"/>
      <c r="H532" s="78"/>
      <c r="I532" s="78"/>
      <c r="J532" s="78"/>
      <c r="K532" s="78"/>
      <c r="L532" s="78"/>
      <c r="M532" s="78"/>
      <c r="N532" s="78"/>
      <c r="O532" s="78"/>
      <c r="P532" s="78"/>
      <c r="Q532" s="78"/>
      <c r="R532" s="78"/>
      <c r="S532" s="78"/>
      <c r="T532" s="78"/>
      <c r="U532" s="78"/>
      <c r="V532" s="78"/>
      <c r="W532" s="78"/>
      <c r="X532" s="78"/>
      <c r="Y532" s="78"/>
      <c r="Z532" s="78"/>
      <c r="AA532" s="78"/>
      <c r="AB532" s="78"/>
      <c r="AC532" s="78"/>
      <c r="AD532" s="78"/>
      <c r="AE532" s="78"/>
      <c r="AF532" s="78"/>
      <c r="AG532" s="78"/>
      <c r="AH532" s="78"/>
      <c r="AI532" s="78"/>
      <c r="AJ532" s="78"/>
      <c r="AK532" s="78"/>
      <c r="AL532" s="78"/>
      <c r="AM532" s="78"/>
      <c r="AN532" s="78"/>
      <c r="AO532" s="78"/>
      <c r="AP532" s="78"/>
      <c r="AQ532" s="78"/>
      <c r="AR532" s="78"/>
      <c r="AS532" s="78"/>
      <c r="AT532" s="78"/>
      <c r="AU532" s="78"/>
      <c r="AV532" s="78"/>
      <c r="AW532" s="78"/>
      <c r="AX532" s="78"/>
    </row>
    <row r="533" spans="1:50" x14ac:dyDescent="0.3">
      <c r="C533" s="78"/>
      <c r="H533" s="79"/>
      <c r="I533" s="79"/>
    </row>
    <row r="534" spans="1:50" s="77" customFormat="1" x14ac:dyDescent="0.3">
      <c r="A534" s="76"/>
      <c r="B534" s="76"/>
      <c r="C534" s="78"/>
      <c r="D534" s="76"/>
      <c r="E534" s="76"/>
      <c r="F534" s="76"/>
      <c r="G534" s="76"/>
      <c r="H534" s="76"/>
      <c r="I534" s="76"/>
      <c r="J534" s="76"/>
      <c r="K534" s="7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497"/>
  <sheetViews>
    <sheetView zoomScale="60" zoomScaleNormal="60" workbookViewId="0">
      <pane xSplit="2" ySplit="2" topLeftCell="AG327" activePane="bottomRight" state="frozen"/>
      <selection pane="topRight" activeCell="C1" sqref="C1"/>
      <selection pane="bottomLeft" activeCell="A3" sqref="A3"/>
      <selection pane="bottomRight" activeCell="AH433" sqref="AH433"/>
    </sheetView>
  </sheetViews>
  <sheetFormatPr baseColWidth="10" defaultColWidth="12.88671875" defaultRowHeight="14.4" x14ac:dyDescent="0.3"/>
  <cols>
    <col min="1" max="1" width="11.44140625" customWidth="1"/>
    <col min="2" max="2" width="17.109375" bestFit="1" customWidth="1"/>
    <col min="3" max="11" width="12.88671875" customWidth="1"/>
    <col min="12" max="40" width="12.88671875" style="1" customWidth="1"/>
    <col min="41" max="41" width="15.109375" style="1" customWidth="1"/>
    <col min="42" max="47" width="12.88671875" style="1" customWidth="1"/>
    <col min="48" max="16384" width="12.88671875" style="1"/>
  </cols>
  <sheetData>
    <row r="1" spans="1:57" customFormat="1" ht="13.5" customHeight="1" thickBot="1" x14ac:dyDescent="0.35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</row>
    <row r="2" spans="1:57" customFormat="1" ht="97.2" thickBot="1" x14ac:dyDescent="0.35">
      <c r="A2" s="114" t="s">
        <v>36</v>
      </c>
      <c r="B2" s="115" t="s">
        <v>35</v>
      </c>
      <c r="C2" s="115" t="s">
        <v>34</v>
      </c>
      <c r="D2" s="115" t="s">
        <v>33</v>
      </c>
      <c r="E2" s="115" t="s">
        <v>32</v>
      </c>
      <c r="F2" s="115" t="s">
        <v>56</v>
      </c>
      <c r="G2" s="115" t="s">
        <v>57</v>
      </c>
      <c r="H2" s="115" t="s">
        <v>41</v>
      </c>
      <c r="I2" s="115" t="s">
        <v>31</v>
      </c>
      <c r="J2" s="115" t="s">
        <v>37</v>
      </c>
      <c r="K2" s="115" t="s">
        <v>38</v>
      </c>
      <c r="L2" s="115" t="s">
        <v>39</v>
      </c>
      <c r="M2" s="115" t="s">
        <v>40</v>
      </c>
      <c r="N2" s="115" t="s">
        <v>42</v>
      </c>
      <c r="O2" s="115" t="s">
        <v>43</v>
      </c>
      <c r="P2" s="115" t="s">
        <v>45</v>
      </c>
      <c r="Q2" s="115" t="s">
        <v>46</v>
      </c>
      <c r="R2" s="115" t="s">
        <v>47</v>
      </c>
      <c r="S2" s="115" t="s">
        <v>48</v>
      </c>
      <c r="T2" s="115" t="s">
        <v>50</v>
      </c>
      <c r="U2" s="115" t="s">
        <v>51</v>
      </c>
      <c r="V2" s="115" t="s">
        <v>49</v>
      </c>
      <c r="W2" s="115" t="s">
        <v>52</v>
      </c>
      <c r="X2" s="115" t="s">
        <v>53</v>
      </c>
      <c r="Y2" s="115" t="s">
        <v>54</v>
      </c>
      <c r="Z2" s="115" t="s">
        <v>55</v>
      </c>
      <c r="AA2" s="115" t="s">
        <v>44</v>
      </c>
      <c r="AB2" s="115" t="s">
        <v>58</v>
      </c>
      <c r="AC2" s="115" t="s">
        <v>60</v>
      </c>
      <c r="AD2" s="115" t="s">
        <v>59</v>
      </c>
      <c r="AE2" s="115" t="s">
        <v>61</v>
      </c>
      <c r="AF2" s="115" t="s">
        <v>237</v>
      </c>
      <c r="AG2" s="115" t="s">
        <v>62</v>
      </c>
      <c r="AH2" s="115" t="s">
        <v>63</v>
      </c>
      <c r="AI2" s="115" t="s">
        <v>64</v>
      </c>
      <c r="AJ2" s="115" t="s">
        <v>65</v>
      </c>
      <c r="AK2" s="115" t="s">
        <v>66</v>
      </c>
      <c r="AL2" s="115" t="s">
        <v>67</v>
      </c>
      <c r="AM2" s="115" t="s">
        <v>92</v>
      </c>
      <c r="AN2" s="115" t="s">
        <v>68</v>
      </c>
      <c r="AO2" s="115" t="s">
        <v>69</v>
      </c>
      <c r="AP2" s="115" t="s">
        <v>70</v>
      </c>
      <c r="AQ2" s="115" t="s">
        <v>238</v>
      </c>
      <c r="AR2" s="115" t="s">
        <v>239</v>
      </c>
      <c r="AS2" s="115" t="s">
        <v>240</v>
      </c>
      <c r="AT2" s="115" t="s">
        <v>245</v>
      </c>
      <c r="AU2" s="115" t="s">
        <v>102</v>
      </c>
      <c r="AV2" s="115" t="s">
        <v>103</v>
      </c>
      <c r="AW2" s="115" t="s">
        <v>104</v>
      </c>
      <c r="AX2" s="116" t="s">
        <v>232</v>
      </c>
    </row>
    <row r="3" spans="1:57" customFormat="1" ht="12.75" customHeight="1" x14ac:dyDescent="0.3">
      <c r="A3" s="80">
        <v>2003</v>
      </c>
      <c r="B3" s="81" t="s">
        <v>205</v>
      </c>
      <c r="C3" s="82">
        <f>Corrientes!C3*Constantes!$BA$3</f>
        <v>38232.557423632548</v>
      </c>
      <c r="D3" s="82">
        <f>Corrientes!D3*Constantes!$BA$3</f>
        <v>55152.44253237173</v>
      </c>
      <c r="E3" s="83" t="s">
        <v>241</v>
      </c>
      <c r="F3" s="83">
        <f>Corrientes!F3*Constantes!$BA$3</f>
        <v>3601.1023346444995</v>
      </c>
      <c r="G3" s="83" t="s">
        <v>241</v>
      </c>
      <c r="H3" s="82">
        <f>Corrientes!H3*Constantes!$BA$3</f>
        <v>96986.102290648792</v>
      </c>
      <c r="I3" s="82">
        <f>Corrientes!I3*Constantes!$BA$3</f>
        <v>17840.391730478892</v>
      </c>
      <c r="J3" s="82">
        <f>Corrientes!J3*Constantes!$BA$3</f>
        <v>114826.49402112767</v>
      </c>
      <c r="K3" s="84">
        <f>Corrientes!K3*Constantes!$BA$3</f>
        <v>1664.4004719530078</v>
      </c>
      <c r="L3" s="85">
        <f>Corrientes!L3*Constantes!$BA$3</f>
        <v>681.41871445996674</v>
      </c>
      <c r="M3" s="85">
        <f>Corrientes!M3*Constantes!$BA$3</f>
        <v>982.98175749304107</v>
      </c>
      <c r="N3" s="85">
        <f>Corrientes!N3*Constantes!$BA$3</f>
        <v>317.96922878433253</v>
      </c>
      <c r="O3" s="85">
        <f>Corrientes!O3*Constantes!$BA$3</f>
        <v>2046.552133248671</v>
      </c>
      <c r="P3" s="85">
        <v>33.641657703491902</v>
      </c>
      <c r="Q3" s="85">
        <f>Corrientes!Q3*Constantes!$BA$3</f>
        <v>182255.58199215669</v>
      </c>
      <c r="R3" s="85">
        <f>Corrientes!R3*Constantes!$BA$3</f>
        <v>31137.314769326837</v>
      </c>
      <c r="S3" s="85">
        <f>Corrientes!S3*Constantes!$BA$3</f>
        <v>11733.198889155849</v>
      </c>
      <c r="T3" s="86" t="s">
        <v>241</v>
      </c>
      <c r="U3" s="86">
        <f>Corrientes!U3*Constantes!$BA$3</f>
        <v>1369.7525064218269</v>
      </c>
      <c r="V3" s="87">
        <f>Corrientes!V3*Constantes!$BA$3</f>
        <v>226495.84815706121</v>
      </c>
      <c r="W3" s="85">
        <f>Corrientes!W3*Constantes!$BA$3</f>
        <v>4659.2003615906333</v>
      </c>
      <c r="X3" s="85">
        <f>Corrientes!X3*Constantes!$BA$3</f>
        <v>4389.6767596954205</v>
      </c>
      <c r="Y3" s="85">
        <f>Corrientes!Y3*Constantes!$BA$3</f>
        <v>3009.5088741607356</v>
      </c>
      <c r="Z3" s="85">
        <f>Corrientes!Z3*Constantes!$BA$3</f>
        <v>17921.708053796057</v>
      </c>
      <c r="AA3" s="85">
        <f>Corrientes!AA3*Constantes!$BA$3</f>
        <v>341322.34217818885</v>
      </c>
      <c r="AB3" s="85">
        <f>Corrientes!AB3*Constantes!$BA$3</f>
        <v>3259.3840476530199</v>
      </c>
      <c r="AC3" s="85">
        <v>42.251704496981489</v>
      </c>
      <c r="AD3" s="85">
        <v>15.767795937732743</v>
      </c>
      <c r="AE3" s="85">
        <v>2.488469098916569</v>
      </c>
      <c r="AF3" s="86">
        <f>Corrientes!AF3*Constantes!$BA$3</f>
        <v>437917.48148379487</v>
      </c>
      <c r="AG3" s="86" t="s">
        <v>94</v>
      </c>
      <c r="AH3" s="86">
        <f>Corrientes!AH3*Constantes!$BA$3</f>
        <v>22548.726438101563</v>
      </c>
      <c r="AI3" s="86">
        <f>Corrientes!AI3*Constantes!$BA$3</f>
        <v>466508.59914420667</v>
      </c>
      <c r="AJ3" s="86">
        <f>Corrientes!AJ3*Constantes!$BA$3</f>
        <v>4454.8231926791996</v>
      </c>
      <c r="AK3" s="86">
        <v>3.4011609846112645</v>
      </c>
      <c r="AL3" s="86">
        <f>Corrientes!AL3*Constantes!$BA$3</f>
        <v>807830.94135900086</v>
      </c>
      <c r="AM3" s="86">
        <f>Corrientes!AM3*Constantes!$BA$3</f>
        <v>7714.20724033222</v>
      </c>
      <c r="AN3" s="86">
        <v>5.8896300836676261</v>
      </c>
      <c r="AO3" s="85">
        <f>Corrientes!AO3*Constantes!$BA$3</f>
        <v>13716157.549506804</v>
      </c>
      <c r="AP3" s="85">
        <f>Corrientes!AP3*Constantes!$BA$3</f>
        <v>2164680.1084010093</v>
      </c>
      <c r="AQ3" s="85">
        <v>84.463174738056253</v>
      </c>
      <c r="AR3" s="85">
        <v>15.536825261943749</v>
      </c>
      <c r="AS3" s="85">
        <v>66.358342296508098</v>
      </c>
      <c r="AT3" s="86">
        <v>57.748295498487202</v>
      </c>
      <c r="AU3" s="86">
        <v>54.957027513608061</v>
      </c>
      <c r="AV3" s="83" t="s">
        <v>93</v>
      </c>
      <c r="AW3" s="83" t="s">
        <v>93</v>
      </c>
      <c r="AX3" s="88">
        <f>Corrientes!AX3*Constantes!$BA$3</f>
        <v>6042.3912223103043</v>
      </c>
      <c r="AZ3">
        <v>2003</v>
      </c>
      <c r="BA3" s="69">
        <v>1.7431045264372282</v>
      </c>
      <c r="BC3" s="119">
        <f>AA3-C3-D3-F3-I3-Q3-R3-S3-U3</f>
        <v>6.5938365878537297E-12</v>
      </c>
      <c r="BE3" s="68"/>
    </row>
    <row r="4" spans="1:57" x14ac:dyDescent="0.3">
      <c r="A4" s="89">
        <v>2003</v>
      </c>
      <c r="B4" s="90" t="s">
        <v>0</v>
      </c>
      <c r="C4" s="91">
        <f>Corrientes!C4*Constantes!$BA$3</f>
        <v>264.58358746306772</v>
      </c>
      <c r="D4" s="91">
        <f>Corrientes!D4*Constantes!$BA$3</f>
        <v>821.78575743656802</v>
      </c>
      <c r="E4" s="92" t="s">
        <v>241</v>
      </c>
      <c r="F4" s="92" t="s">
        <v>241</v>
      </c>
      <c r="G4" s="92" t="s">
        <v>241</v>
      </c>
      <c r="H4" s="91">
        <f>Corrientes!H4*Constantes!$BA$3</f>
        <v>1086.3693448996357</v>
      </c>
      <c r="I4" s="91">
        <f>Corrientes!I4*Constantes!$BA$3</f>
        <v>244.82094815308778</v>
      </c>
      <c r="J4" s="91">
        <f>Corrientes!J4*Constantes!$BA$3</f>
        <v>1331.1902930527235</v>
      </c>
      <c r="K4" s="93">
        <f>Corrientes!K4*Constantes!$BA$3</f>
        <v>2624.8033151631989</v>
      </c>
      <c r="L4" s="94">
        <f>Corrientes!L4*Constantes!$BA$3</f>
        <v>639.26682096777313</v>
      </c>
      <c r="M4" s="94">
        <f>Corrientes!M4*Constantes!$BA$3</f>
        <v>1985.536494195426</v>
      </c>
      <c r="N4" s="94">
        <f>Corrientes!N4*Constantes!$BA$3</f>
        <v>591.51782895069607</v>
      </c>
      <c r="O4" s="94">
        <f>Corrientes!O4*Constantes!$BA$3</f>
        <v>3216.3211441138947</v>
      </c>
      <c r="P4" s="94">
        <v>34.495839055637148</v>
      </c>
      <c r="Q4" s="94">
        <f>Corrientes!Q4*Constantes!$BA$3</f>
        <v>2256.1519587721396</v>
      </c>
      <c r="R4" s="94">
        <f>Corrientes!R4*Constantes!$BA$3</f>
        <v>222.46110052976161</v>
      </c>
      <c r="S4" s="94">
        <f>Corrientes!S4*Constantes!$BA$3</f>
        <v>49.184657491121335</v>
      </c>
      <c r="T4" s="95" t="s">
        <v>241</v>
      </c>
      <c r="U4" s="95" t="s">
        <v>241</v>
      </c>
      <c r="V4" s="96">
        <f>Corrientes!V4*Constantes!$BA$3</f>
        <v>2527.7977167930226</v>
      </c>
      <c r="W4" s="94">
        <f>Corrientes!W4*Constantes!$BA$3</f>
        <v>3898.7323737792699</v>
      </c>
      <c r="X4" s="94">
        <f>Corrientes!X4*Constantes!$BA$3</f>
        <v>3778.054196643418</v>
      </c>
      <c r="Y4" s="94">
        <f>Corrientes!Y4*Constantes!$BA$3</f>
        <v>2093.1999146555409</v>
      </c>
      <c r="Z4" s="94">
        <f>Corrientes!Z4*Constantes!$BA$3</f>
        <v>0</v>
      </c>
      <c r="AA4" s="94">
        <f>Corrientes!AA4*Constantes!$BA$3</f>
        <v>3858.9880098457456</v>
      </c>
      <c r="AB4" s="94">
        <f>Corrientes!AB4*Constantes!$BA$3</f>
        <v>3632.8435018552564</v>
      </c>
      <c r="AC4" s="95" t="s">
        <v>94</v>
      </c>
      <c r="AD4" s="94">
        <v>21.276469553684695</v>
      </c>
      <c r="AE4" s="94">
        <v>2.865174373255015</v>
      </c>
      <c r="AF4" s="95" t="s">
        <v>241</v>
      </c>
      <c r="AG4" s="97" t="s">
        <v>94</v>
      </c>
      <c r="AH4" s="95">
        <f>Corrientes!AH4*Constantes!$BA$3</f>
        <v>64.041660301303764</v>
      </c>
      <c r="AI4" s="95" t="s">
        <v>241</v>
      </c>
      <c r="AJ4" s="95" t="s">
        <v>241</v>
      </c>
      <c r="AK4" s="95" t="s">
        <v>94</v>
      </c>
      <c r="AL4" s="95" t="s">
        <v>241</v>
      </c>
      <c r="AM4" s="95" t="s">
        <v>241</v>
      </c>
      <c r="AN4" s="97" t="s">
        <v>94</v>
      </c>
      <c r="AO4" s="94">
        <f>Corrientes!AO4*Constantes!$BA$3</f>
        <v>134685.97394516331</v>
      </c>
      <c r="AP4" s="94">
        <f>Corrientes!AP4*Constantes!$BA$3</f>
        <v>18137.351218484648</v>
      </c>
      <c r="AQ4" s="94">
        <v>81.608869187916227</v>
      </c>
      <c r="AR4" s="94">
        <v>18.391130812083777</v>
      </c>
      <c r="AS4" s="94">
        <v>65.504160944362852</v>
      </c>
      <c r="AT4" s="95" t="s">
        <v>94</v>
      </c>
      <c r="AU4" s="97" t="s">
        <v>94</v>
      </c>
      <c r="AV4" s="92" t="s">
        <v>93</v>
      </c>
      <c r="AW4" s="92" t="s">
        <v>93</v>
      </c>
      <c r="AX4" s="98">
        <f>Corrientes!AX4*Constantes!$BA$3</f>
        <v>63.875193819029015</v>
      </c>
      <c r="AZ4" s="1">
        <v>2004</v>
      </c>
      <c r="BA4" s="66">
        <v>1.6571009853001504</v>
      </c>
      <c r="BC4" s="119">
        <f>AA4-C4-D4-I4-Q4-R4-S4</f>
        <v>-3.765876499528531E-13</v>
      </c>
      <c r="BE4" s="68"/>
    </row>
    <row r="5" spans="1:57" x14ac:dyDescent="0.3">
      <c r="A5" s="89">
        <v>2003</v>
      </c>
      <c r="B5" s="90" t="s">
        <v>1</v>
      </c>
      <c r="C5" s="91">
        <f>Corrientes!C5*Constantes!$BA$3</f>
        <v>607.67411015739549</v>
      </c>
      <c r="D5" s="91">
        <f>Corrientes!D5*Constantes!$BA$3</f>
        <v>1178.7365409107708</v>
      </c>
      <c r="E5" s="92" t="s">
        <v>241</v>
      </c>
      <c r="F5" s="92" t="s">
        <v>241</v>
      </c>
      <c r="G5" s="92" t="s">
        <v>241</v>
      </c>
      <c r="H5" s="91">
        <f>Corrientes!H5*Constantes!$BA$3</f>
        <v>1786.4106510681665</v>
      </c>
      <c r="I5" s="91">
        <f>Corrientes!I5*Constantes!$BA$3</f>
        <v>8.9421436516682462</v>
      </c>
      <c r="J5" s="91">
        <f>Corrientes!J5*Constantes!$BA$3</f>
        <v>1795.3527947198349</v>
      </c>
      <c r="K5" s="93">
        <f>Corrientes!K5*Constantes!$BA$3</f>
        <v>1745.8493335028936</v>
      </c>
      <c r="L5" s="94">
        <f>Corrientes!L5*Constantes!$BA$3</f>
        <v>593.87657567474412</v>
      </c>
      <c r="M5" s="94">
        <f>Corrientes!M5*Constantes!$BA$3</f>
        <v>1151.9727578281495</v>
      </c>
      <c r="N5" s="94">
        <f>Corrientes!N5*Constantes!$BA$3</f>
        <v>8.7391079565145429</v>
      </c>
      <c r="O5" s="94">
        <f>Corrientes!O5*Constantes!$BA$3</f>
        <v>1754.5884584946732</v>
      </c>
      <c r="P5" s="94">
        <v>20.884968898999919</v>
      </c>
      <c r="Q5" s="94">
        <f>Corrientes!Q5*Constantes!$BA$3</f>
        <v>6231.5953701144908</v>
      </c>
      <c r="R5" s="94">
        <f>Corrientes!R5*Constantes!$BA$3</f>
        <v>522.67686467030865</v>
      </c>
      <c r="S5" s="94">
        <f>Corrientes!S5*Constantes!$BA$3</f>
        <v>46.762177975505203</v>
      </c>
      <c r="T5" s="95" t="s">
        <v>241</v>
      </c>
      <c r="U5" s="95" t="s">
        <v>241</v>
      </c>
      <c r="V5" s="96">
        <f>Corrientes!V5*Constantes!$BA$3</f>
        <v>6801.0344127603048</v>
      </c>
      <c r="W5" s="94">
        <f>Corrientes!W5*Constantes!$BA$3</f>
        <v>3880.334098875448</v>
      </c>
      <c r="X5" s="94">
        <f>Corrientes!X5*Constantes!$BA$3</f>
        <v>3940.94981673551</v>
      </c>
      <c r="Y5" s="94">
        <f>Corrientes!Y5*Constantes!$BA$3</f>
        <v>3900.398972212502</v>
      </c>
      <c r="Z5" s="94">
        <f>Corrientes!Z5*Constantes!$BA$3</f>
        <v>0</v>
      </c>
      <c r="AA5" s="94">
        <f>Corrientes!AA5*Constantes!$BA$3</f>
        <v>8596.3872074801402</v>
      </c>
      <c r="AB5" s="94">
        <f>Corrientes!AB5*Constantes!$BA$3</f>
        <v>3096.7638213266996</v>
      </c>
      <c r="AC5" s="95" t="s">
        <v>94</v>
      </c>
      <c r="AD5" s="94">
        <v>21.43321125279234</v>
      </c>
      <c r="AE5" s="94">
        <v>1.8211995177544171</v>
      </c>
      <c r="AF5" s="95" t="s">
        <v>241</v>
      </c>
      <c r="AG5" s="97" t="s">
        <v>94</v>
      </c>
      <c r="AH5" s="95">
        <f>Corrientes!AH5*Constantes!$BA$3</f>
        <v>412.59284140769188</v>
      </c>
      <c r="AI5" s="95" t="s">
        <v>241</v>
      </c>
      <c r="AJ5" s="95" t="s">
        <v>241</v>
      </c>
      <c r="AK5" s="95" t="s">
        <v>94</v>
      </c>
      <c r="AL5" s="95" t="s">
        <v>241</v>
      </c>
      <c r="AM5" s="95" t="s">
        <v>241</v>
      </c>
      <c r="AN5" s="97" t="s">
        <v>94</v>
      </c>
      <c r="AO5" s="94">
        <f>Corrientes!AO5*Constantes!$BA$3</f>
        <v>472017.87193968141</v>
      </c>
      <c r="AP5" s="94">
        <f>Corrientes!AP5*Constantes!$BA$3</f>
        <v>40107.789290604764</v>
      </c>
      <c r="AQ5" s="94">
        <v>99.501928329742924</v>
      </c>
      <c r="AR5" s="94">
        <v>0.49807167025707999</v>
      </c>
      <c r="AS5" s="94">
        <v>79.115031101000071</v>
      </c>
      <c r="AT5" s="95" t="s">
        <v>94</v>
      </c>
      <c r="AU5" s="97" t="s">
        <v>94</v>
      </c>
      <c r="AV5" s="92" t="s">
        <v>93</v>
      </c>
      <c r="AW5" s="92" t="s">
        <v>93</v>
      </c>
      <c r="AX5" s="98">
        <f>Corrientes!AX5*Constantes!$BA$3</f>
        <v>79.674693246656048</v>
      </c>
      <c r="AZ5">
        <v>2005</v>
      </c>
      <c r="BA5" s="66">
        <v>1.6036978469952097</v>
      </c>
      <c r="BC5" s="119">
        <f t="shared" ref="BC5:BC35" si="0">AA5-C5-D5-I5-Q5-R5-S5</f>
        <v>1.0302869668521453E-12</v>
      </c>
      <c r="BE5" s="68"/>
    </row>
    <row r="6" spans="1:57" x14ac:dyDescent="0.3">
      <c r="A6" s="89">
        <v>2003</v>
      </c>
      <c r="B6" s="90" t="s">
        <v>2</v>
      </c>
      <c r="C6" s="91">
        <f>Corrientes!C6*Constantes!$BA$3</f>
        <v>163.18778981575321</v>
      </c>
      <c r="D6" s="91">
        <f>Corrientes!D6*Constantes!$BA$3</f>
        <v>574.84006945202486</v>
      </c>
      <c r="E6" s="92" t="s">
        <v>241</v>
      </c>
      <c r="F6" s="92" t="s">
        <v>241</v>
      </c>
      <c r="G6" s="92" t="s">
        <v>241</v>
      </c>
      <c r="H6" s="91">
        <f>Corrientes!H6*Constantes!$BA$3</f>
        <v>738.02785926777813</v>
      </c>
      <c r="I6" s="91">
        <f>Corrientes!I6*Constantes!$BA$3</f>
        <v>48.497107341713438</v>
      </c>
      <c r="J6" s="91">
        <f>Corrientes!J6*Constantes!$BA$3</f>
        <v>786.52496660949146</v>
      </c>
      <c r="K6" s="93">
        <f>Corrientes!K6*Constantes!$BA$3</f>
        <v>4353.1193775379143</v>
      </c>
      <c r="L6" s="94">
        <f>Corrientes!L6*Constantes!$BA$3</f>
        <v>962.53267556773142</v>
      </c>
      <c r="M6" s="94">
        <f>Corrientes!M6*Constantes!$BA$3</f>
        <v>3390.5867019701832</v>
      </c>
      <c r="N6" s="94">
        <f>Corrientes!N6*Constantes!$BA$3</f>
        <v>286.05112269501848</v>
      </c>
      <c r="O6" s="94">
        <f>Corrientes!O6*Constantes!$BA$3</f>
        <v>4639.1705002329336</v>
      </c>
      <c r="P6" s="94">
        <v>29.070018003704927</v>
      </c>
      <c r="Q6" s="94">
        <f>Corrientes!Q6*Constantes!$BA$3</f>
        <v>1550.6059982333015</v>
      </c>
      <c r="R6" s="94">
        <f>Corrientes!R6*Constantes!$BA$3</f>
        <v>366.87832154571129</v>
      </c>
      <c r="S6" s="94">
        <f>Corrientes!S6*Constantes!$BA$3</f>
        <v>1.6132781013081834</v>
      </c>
      <c r="T6" s="95" t="s">
        <v>241</v>
      </c>
      <c r="U6" s="95" t="s">
        <v>241</v>
      </c>
      <c r="V6" s="96">
        <f>Corrientes!V6*Constantes!$BA$3</f>
        <v>1919.097597880321</v>
      </c>
      <c r="W6" s="94">
        <f>Corrientes!W6*Constantes!$BA$3</f>
        <v>5606.6259348925942</v>
      </c>
      <c r="X6" s="94">
        <f>Corrientes!X6*Constantes!$BA$3</f>
        <v>6438.8321543108841</v>
      </c>
      <c r="Y6" s="94">
        <f>Corrientes!Y6*Constantes!$BA$3</f>
        <v>4173.8148071184442</v>
      </c>
      <c r="Z6" s="94">
        <f>Corrientes!Z6*Constantes!$BA$3</f>
        <v>0</v>
      </c>
      <c r="AA6" s="94">
        <f>Corrientes!AA6*Constantes!$BA$3</f>
        <v>2705.6225644898127</v>
      </c>
      <c r="AB6" s="94">
        <f>Corrientes!AB6*Constantes!$BA$3</f>
        <v>5286.1639183437746</v>
      </c>
      <c r="AC6" s="95" t="s">
        <v>94</v>
      </c>
      <c r="AD6" s="94">
        <v>20.296116087189613</v>
      </c>
      <c r="AE6" s="94">
        <v>3.1988696277875079</v>
      </c>
      <c r="AF6" s="95" t="s">
        <v>241</v>
      </c>
      <c r="AG6" s="97" t="s">
        <v>94</v>
      </c>
      <c r="AH6" s="95">
        <f>Corrientes!AH6*Constantes!$BA$3</f>
        <v>18.982408292901418</v>
      </c>
      <c r="AI6" s="95" t="s">
        <v>241</v>
      </c>
      <c r="AJ6" s="95" t="s">
        <v>241</v>
      </c>
      <c r="AK6" s="95" t="s">
        <v>94</v>
      </c>
      <c r="AL6" s="95" t="s">
        <v>241</v>
      </c>
      <c r="AM6" s="95" t="s">
        <v>241</v>
      </c>
      <c r="AN6" s="97" t="s">
        <v>94</v>
      </c>
      <c r="AO6" s="94">
        <f>Corrientes!AO6*Constantes!$BA$3</f>
        <v>84580.582496609946</v>
      </c>
      <c r="AP6" s="94">
        <f>Corrientes!AP6*Constantes!$BA$3</f>
        <v>13330.740486833991</v>
      </c>
      <c r="AQ6" s="94">
        <v>93.834002809755418</v>
      </c>
      <c r="AR6" s="94">
        <v>6.1659971902445889</v>
      </c>
      <c r="AS6" s="94">
        <v>70.929981996295069</v>
      </c>
      <c r="AT6" s="95" t="s">
        <v>94</v>
      </c>
      <c r="AU6" s="97" t="s">
        <v>94</v>
      </c>
      <c r="AV6" s="92" t="s">
        <v>93</v>
      </c>
      <c r="AW6" s="92" t="s">
        <v>93</v>
      </c>
      <c r="AX6" s="98">
        <f>Corrientes!AX6*Constantes!$BA$3</f>
        <v>63.849587613535647</v>
      </c>
      <c r="AZ6" s="1">
        <v>2006</v>
      </c>
      <c r="BA6" s="66">
        <v>1.5412761624173088</v>
      </c>
      <c r="BC6" s="119">
        <f t="shared" si="0"/>
        <v>2.4069635173873394E-13</v>
      </c>
      <c r="BE6" s="68"/>
    </row>
    <row r="7" spans="1:57" x14ac:dyDescent="0.3">
      <c r="A7" s="89">
        <v>2003</v>
      </c>
      <c r="B7" s="90" t="s">
        <v>3</v>
      </c>
      <c r="C7" s="91">
        <f>Corrientes!C7*Constantes!$BA$3</f>
        <v>273.90421140056134</v>
      </c>
      <c r="D7" s="91">
        <f>Corrientes!D7*Constantes!$BA$3</f>
        <v>835.61450288660512</v>
      </c>
      <c r="E7" s="92" t="s">
        <v>241</v>
      </c>
      <c r="F7" s="92" t="s">
        <v>241</v>
      </c>
      <c r="G7" s="92" t="s">
        <v>241</v>
      </c>
      <c r="H7" s="91">
        <f>Corrientes!H7*Constantes!$BA$3</f>
        <v>1109.5187142871664</v>
      </c>
      <c r="I7" s="91">
        <f>Corrientes!I7*Constantes!$BA$3</f>
        <v>115.41286811038796</v>
      </c>
      <c r="J7" s="91">
        <f>Corrientes!J7*Constantes!$BA$3</f>
        <v>1224.9315823975544</v>
      </c>
      <c r="K7" s="93">
        <f>Corrientes!K7*Constantes!$BA$3</f>
        <v>2764.7835912105697</v>
      </c>
      <c r="L7" s="94">
        <f>Corrientes!L7*Constantes!$BA$3</f>
        <v>682.5354628923742</v>
      </c>
      <c r="M7" s="94">
        <f>Corrientes!M7*Constantes!$BA$3</f>
        <v>2082.2481283181955</v>
      </c>
      <c r="N7" s="94">
        <f>Corrientes!N7*Constantes!$BA$3</f>
        <v>287.59461184136711</v>
      </c>
      <c r="O7" s="94">
        <f>Corrientes!O7*Constantes!$BA$3</f>
        <v>3052.3782030519369</v>
      </c>
      <c r="P7" s="94">
        <v>39.509491967297407</v>
      </c>
      <c r="Q7" s="94">
        <f>Corrientes!Q7*Constantes!$BA$3</f>
        <v>1186.4627471379322</v>
      </c>
      <c r="R7" s="94">
        <f>Corrientes!R7*Constantes!$BA$3</f>
        <v>227.02977749355355</v>
      </c>
      <c r="S7" s="94">
        <f>Corrientes!S7*Constantes!$BA$3</f>
        <v>461.92348390290238</v>
      </c>
      <c r="T7" s="95" t="s">
        <v>241</v>
      </c>
      <c r="U7" s="95" t="s">
        <v>241</v>
      </c>
      <c r="V7" s="96">
        <f>Corrientes!V7*Constantes!$BA$3</f>
        <v>1875.4160085343881</v>
      </c>
      <c r="W7" s="94">
        <f>Corrientes!W7*Constantes!$BA$3</f>
        <v>5519.0298330367586</v>
      </c>
      <c r="X7" s="94">
        <f>Corrientes!X7*Constantes!$BA$3</f>
        <v>3481.1698363606101</v>
      </c>
      <c r="Y7" s="94">
        <f>Corrientes!Y7*Constantes!$BA$3</f>
        <v>2821.1919214339414</v>
      </c>
      <c r="Z7" s="94">
        <f>Corrientes!Z7*Constantes!$BA$3</f>
        <v>21270.133255187291</v>
      </c>
      <c r="AA7" s="94">
        <f>Corrientes!AA7*Constantes!$BA$3</f>
        <v>3100.3475909319422</v>
      </c>
      <c r="AB7" s="94">
        <f>Corrientes!AB7*Constantes!$BA$3</f>
        <v>4183.3668967241747</v>
      </c>
      <c r="AC7" s="95" t="s">
        <v>94</v>
      </c>
      <c r="AD7" s="94">
        <v>5.634388215728201</v>
      </c>
      <c r="AE7" s="94">
        <v>0.54178615324397239</v>
      </c>
      <c r="AF7" s="95" t="s">
        <v>241</v>
      </c>
      <c r="AG7" s="97" t="s">
        <v>94</v>
      </c>
      <c r="AH7" s="95">
        <f>Corrientes!AH7*Constantes!$BA$3</f>
        <v>8.0880050026687389</v>
      </c>
      <c r="AI7" s="95" t="s">
        <v>241</v>
      </c>
      <c r="AJ7" s="95" t="s">
        <v>241</v>
      </c>
      <c r="AK7" s="95" t="s">
        <v>94</v>
      </c>
      <c r="AL7" s="95" t="s">
        <v>241</v>
      </c>
      <c r="AM7" s="95" t="s">
        <v>241</v>
      </c>
      <c r="AN7" s="97" t="s">
        <v>94</v>
      </c>
      <c r="AO7" s="94">
        <f>Corrientes!AO7*Constantes!$BA$3</f>
        <v>572245.63093177113</v>
      </c>
      <c r="AP7" s="94">
        <f>Corrientes!AP7*Constantes!$BA$3</f>
        <v>55025.452138307206</v>
      </c>
      <c r="AQ7" s="94">
        <v>90.578015150487772</v>
      </c>
      <c r="AR7" s="94">
        <v>9.4219848495122278</v>
      </c>
      <c r="AS7" s="94">
        <v>60.490508032702593</v>
      </c>
      <c r="AT7" s="95" t="s">
        <v>94</v>
      </c>
      <c r="AU7" s="97" t="s">
        <v>94</v>
      </c>
      <c r="AV7" s="92" t="s">
        <v>93</v>
      </c>
      <c r="AW7" s="92" t="s">
        <v>93</v>
      </c>
      <c r="AX7" s="98">
        <f>Corrientes!AX7*Constantes!$BA$3</f>
        <v>97.309856051074135</v>
      </c>
      <c r="AZ7">
        <v>2007</v>
      </c>
      <c r="BA7" s="66">
        <v>1.4854242120444379</v>
      </c>
      <c r="BC7" s="119">
        <f t="shared" si="0"/>
        <v>-4.5474735088646412E-13</v>
      </c>
      <c r="BE7" s="68"/>
    </row>
    <row r="8" spans="1:57" x14ac:dyDescent="0.3">
      <c r="A8" s="89">
        <v>2003</v>
      </c>
      <c r="B8" s="90" t="s">
        <v>4</v>
      </c>
      <c r="C8" s="91">
        <f>Corrientes!C8*Constantes!$BA$3</f>
        <v>452.98053842315198</v>
      </c>
      <c r="D8" s="91">
        <f>Corrientes!D8*Constantes!$BA$3</f>
        <v>1045.5716174064219</v>
      </c>
      <c r="E8" s="92" t="s">
        <v>241</v>
      </c>
      <c r="F8" s="92" t="s">
        <v>241</v>
      </c>
      <c r="G8" s="92" t="s">
        <v>241</v>
      </c>
      <c r="H8" s="91">
        <f>Corrientes!H8*Constantes!$BA$3</f>
        <v>1498.5521558295738</v>
      </c>
      <c r="I8" s="91">
        <f>Corrientes!I8*Constantes!$BA$3</f>
        <v>104.42486010708561</v>
      </c>
      <c r="J8" s="91">
        <f>Corrientes!J8*Constantes!$BA$3</f>
        <v>1602.9770159366597</v>
      </c>
      <c r="K8" s="93">
        <f>Corrientes!K8*Constantes!$BA$3</f>
        <v>2346.051546883506</v>
      </c>
      <c r="L8" s="94">
        <f>Corrientes!L8*Constantes!$BA$3</f>
        <v>709.16163227395793</v>
      </c>
      <c r="M8" s="94">
        <f>Corrientes!M8*Constantes!$BA$3</f>
        <v>1636.8899146095482</v>
      </c>
      <c r="N8" s="94">
        <f>Corrientes!N8*Constantes!$BA$3</f>
        <v>163.48186723718109</v>
      </c>
      <c r="O8" s="94">
        <f>Corrientes!O8*Constantes!$BA$3</f>
        <v>2509.5334141206872</v>
      </c>
      <c r="P8" s="94">
        <v>17.145587525276827</v>
      </c>
      <c r="Q8" s="94">
        <f>Corrientes!Q8*Constantes!$BA$3</f>
        <v>7097.9465580471215</v>
      </c>
      <c r="R8" s="94">
        <f>Corrientes!R8*Constantes!$BA$3</f>
        <v>609.17230849786824</v>
      </c>
      <c r="S8" s="94">
        <f>Corrientes!S8*Constantes!$BA$3</f>
        <v>39.114306865761854</v>
      </c>
      <c r="T8" s="95" t="s">
        <v>241</v>
      </c>
      <c r="U8" s="95" t="s">
        <v>241</v>
      </c>
      <c r="V8" s="96">
        <f>Corrientes!V8*Constantes!$BA$3</f>
        <v>7746.2331734107511</v>
      </c>
      <c r="W8" s="94">
        <f>Corrientes!W8*Constantes!$BA$3</f>
        <v>4134.6188234309111</v>
      </c>
      <c r="X8" s="94">
        <f>Corrientes!X8*Constantes!$BA$3</f>
        <v>4304.0499838988762</v>
      </c>
      <c r="Y8" s="94">
        <f>Corrientes!Y8*Constantes!$BA$3</f>
        <v>2460.3081926408254</v>
      </c>
      <c r="Z8" s="94">
        <f>Corrientes!Z8*Constantes!$BA$3</f>
        <v>0</v>
      </c>
      <c r="AA8" s="94">
        <f>Corrientes!AA8*Constantes!$BA$3</f>
        <v>9349.2101893474101</v>
      </c>
      <c r="AB8" s="94">
        <f>Corrientes!AB8*Constantes!$BA$3</f>
        <v>3721.4326812968125</v>
      </c>
      <c r="AC8" s="95" t="s">
        <v>94</v>
      </c>
      <c r="AD8" s="94">
        <v>23.234175102990292</v>
      </c>
      <c r="AE8" s="94">
        <v>2.0997126705270897</v>
      </c>
      <c r="AF8" s="95" t="s">
        <v>241</v>
      </c>
      <c r="AG8" s="97" t="s">
        <v>94</v>
      </c>
      <c r="AH8" s="95">
        <f>Corrientes!AH8*Constantes!$BA$3</f>
        <v>308.87812208467682</v>
      </c>
      <c r="AI8" s="95" t="s">
        <v>241</v>
      </c>
      <c r="AJ8" s="95" t="s">
        <v>241</v>
      </c>
      <c r="AK8" s="95" t="s">
        <v>94</v>
      </c>
      <c r="AL8" s="95" t="s">
        <v>241</v>
      </c>
      <c r="AM8" s="95" t="s">
        <v>241</v>
      </c>
      <c r="AN8" s="97" t="s">
        <v>94</v>
      </c>
      <c r="AO8" s="94">
        <f>Corrientes!AO8*Constantes!$BA$3</f>
        <v>445261.40745726333</v>
      </c>
      <c r="AP8" s="94">
        <f>Corrientes!AP8*Constantes!$BA$3</f>
        <v>40239.045061445482</v>
      </c>
      <c r="AQ8" s="94">
        <v>93.485567224676174</v>
      </c>
      <c r="AR8" s="94">
        <v>6.5144327753238276</v>
      </c>
      <c r="AS8" s="94">
        <v>82.854412474723176</v>
      </c>
      <c r="AT8" s="95" t="s">
        <v>94</v>
      </c>
      <c r="AU8" s="97" t="s">
        <v>94</v>
      </c>
      <c r="AV8" s="92" t="s">
        <v>93</v>
      </c>
      <c r="AW8" s="92" t="s">
        <v>93</v>
      </c>
      <c r="AX8" s="98">
        <f>Corrientes!AX8*Constantes!$BA$3</f>
        <v>104.84250795161996</v>
      </c>
      <c r="AZ8" s="1">
        <v>2008</v>
      </c>
      <c r="BA8" s="66">
        <v>1.3943717375804356</v>
      </c>
      <c r="BC8" s="119">
        <f t="shared" si="0"/>
        <v>-4.9027448767446913E-13</v>
      </c>
      <c r="BE8" s="68"/>
    </row>
    <row r="9" spans="1:57" x14ac:dyDescent="0.3">
      <c r="A9" s="89">
        <v>2003</v>
      </c>
      <c r="B9" s="90" t="s">
        <v>5</v>
      </c>
      <c r="C9" s="91">
        <f>Corrientes!C9*Constantes!$BA$3</f>
        <v>347.11488040764914</v>
      </c>
      <c r="D9" s="91">
        <f>Corrientes!D9*Constantes!$BA$3</f>
        <v>627.89570888918638</v>
      </c>
      <c r="E9" s="92" t="s">
        <v>241</v>
      </c>
      <c r="F9" s="92" t="s">
        <v>241</v>
      </c>
      <c r="G9" s="92" t="s">
        <v>241</v>
      </c>
      <c r="H9" s="91">
        <f>Corrientes!H9*Constantes!$BA$3</f>
        <v>975.01058929683563</v>
      </c>
      <c r="I9" s="91">
        <f>Corrientes!I9*Constantes!$BA$3</f>
        <v>26.036089931672834</v>
      </c>
      <c r="J9" s="91">
        <f>Corrientes!J9*Constantes!$BA$3</f>
        <v>1001.0466792285084</v>
      </c>
      <c r="K9" s="93">
        <f>Corrientes!K9*Constantes!$BA$3</f>
        <v>3889.1372164324662</v>
      </c>
      <c r="L9" s="94">
        <f>Corrientes!L9*Constantes!$BA$3</f>
        <v>1384.5771672536175</v>
      </c>
      <c r="M9" s="94">
        <f>Corrientes!M9*Constantes!$BA$3</f>
        <v>2504.5600491788487</v>
      </c>
      <c r="N9" s="94">
        <f>Corrientes!N9*Constantes!$BA$3</f>
        <v>103.85315547872898</v>
      </c>
      <c r="O9" s="94">
        <f>Corrientes!O9*Constantes!$BA$3</f>
        <v>3992.9903719111944</v>
      </c>
      <c r="P9" s="94">
        <v>39.534955940472585</v>
      </c>
      <c r="Q9" s="94">
        <f>Corrientes!Q9*Constantes!$BA$3</f>
        <v>1289.0219624703723</v>
      </c>
      <c r="R9" s="94">
        <f>Corrientes!R9*Constantes!$BA$3</f>
        <v>238.27942548627414</v>
      </c>
      <c r="S9" s="94">
        <f>Corrientes!S9*Constantes!$BA$3</f>
        <v>3.7065548960613866</v>
      </c>
      <c r="T9" s="95" t="s">
        <v>241</v>
      </c>
      <c r="U9" s="95" t="s">
        <v>241</v>
      </c>
      <c r="V9" s="96">
        <f>Corrientes!V9*Constantes!$BA$3</f>
        <v>1531.0079428527079</v>
      </c>
      <c r="W9" s="94">
        <f>Corrientes!W9*Constantes!$BA$3</f>
        <v>4715.0009018900182</v>
      </c>
      <c r="X9" s="94">
        <f>Corrientes!X9*Constantes!$BA$3</f>
        <v>4801.3094891120227</v>
      </c>
      <c r="Y9" s="94">
        <f>Corrientes!Y9*Constantes!$BA$3</f>
        <v>3682.4935166178425</v>
      </c>
      <c r="Z9" s="94">
        <f>Corrientes!Z9*Constantes!$BA$3</f>
        <v>0</v>
      </c>
      <c r="AA9" s="94">
        <f>Corrientes!AA9*Constantes!$BA$3</f>
        <v>2532.0546220812162</v>
      </c>
      <c r="AB9" s="94">
        <f>Corrientes!AB9*Constantes!$BA$3</f>
        <v>4400.4279064550665</v>
      </c>
      <c r="AC9" s="95" t="s">
        <v>94</v>
      </c>
      <c r="AD9" s="94">
        <v>12.958642948900941</v>
      </c>
      <c r="AE9" s="94">
        <v>3.3759221541021551</v>
      </c>
      <c r="AF9" s="95" t="s">
        <v>241</v>
      </c>
      <c r="AG9" s="97" t="s">
        <v>94</v>
      </c>
      <c r="AH9" s="95">
        <f>Corrientes!AH9*Constantes!$BA$3</f>
        <v>26.041981624972188</v>
      </c>
      <c r="AI9" s="95" t="s">
        <v>241</v>
      </c>
      <c r="AJ9" s="95" t="s">
        <v>241</v>
      </c>
      <c r="AK9" s="95" t="s">
        <v>94</v>
      </c>
      <c r="AL9" s="95" t="s">
        <v>241</v>
      </c>
      <c r="AM9" s="95" t="s">
        <v>241</v>
      </c>
      <c r="AN9" s="97" t="s">
        <v>94</v>
      </c>
      <c r="AO9" s="94">
        <f>Corrientes!AO9*Constantes!$BA$3</f>
        <v>75003.347426256922</v>
      </c>
      <c r="AP9" s="94">
        <f>Corrientes!AP9*Constantes!$BA$3</f>
        <v>19539.504499550756</v>
      </c>
      <c r="AQ9" s="94">
        <v>97.399113300916369</v>
      </c>
      <c r="AR9" s="94">
        <v>2.6008866990836488</v>
      </c>
      <c r="AS9" s="94">
        <v>60.465044059527415</v>
      </c>
      <c r="AT9" s="95" t="s">
        <v>94</v>
      </c>
      <c r="AU9" s="97" t="s">
        <v>94</v>
      </c>
      <c r="AV9" s="92" t="s">
        <v>93</v>
      </c>
      <c r="AW9" s="92" t="s">
        <v>93</v>
      </c>
      <c r="AX9" s="98">
        <f>Corrientes!AX9*Constantes!$BA$3</f>
        <v>61.333642833211954</v>
      </c>
      <c r="AZ9">
        <v>2009</v>
      </c>
      <c r="BA9" s="66">
        <v>1.3463085232986729</v>
      </c>
      <c r="BC9" s="119">
        <f t="shared" si="0"/>
        <v>-1.6608936448392342E-13</v>
      </c>
      <c r="BE9" s="68"/>
    </row>
    <row r="10" spans="1:57" x14ac:dyDescent="0.3">
      <c r="A10" s="89">
        <v>2003</v>
      </c>
      <c r="B10" s="90" t="s">
        <v>6</v>
      </c>
      <c r="C10" s="91">
        <f>Corrientes!C10*Constantes!$BA$3</f>
        <v>1439.6947672866186</v>
      </c>
      <c r="D10" s="91">
        <f>Corrientes!D10*Constantes!$BA$3</f>
        <v>2627.3987094336458</v>
      </c>
      <c r="E10" s="92" t="s">
        <v>241</v>
      </c>
      <c r="F10" s="92" t="s">
        <v>241</v>
      </c>
      <c r="G10" s="92" t="s">
        <v>241</v>
      </c>
      <c r="H10" s="91">
        <f>Corrientes!H10*Constantes!$BA$3</f>
        <v>4067.0934767202648</v>
      </c>
      <c r="I10" s="91">
        <f>Corrientes!I10*Constantes!$BA$3</f>
        <v>489.19362211511174</v>
      </c>
      <c r="J10" s="91">
        <f>Corrientes!J10*Constantes!$BA$3</f>
        <v>4556.287098835377</v>
      </c>
      <c r="K10" s="93">
        <f>Corrientes!K10*Constantes!$BA$3</f>
        <v>1158.9756215267191</v>
      </c>
      <c r="L10" s="94">
        <f>Corrientes!L10*Constantes!$BA$3</f>
        <v>410.26131985299804</v>
      </c>
      <c r="M10" s="94">
        <f>Corrientes!M10*Constantes!$BA$3</f>
        <v>748.71430167372114</v>
      </c>
      <c r="N10" s="94">
        <f>Corrientes!N10*Constantes!$BA$3</f>
        <v>139.40261896684322</v>
      </c>
      <c r="O10" s="94">
        <f>Corrientes!O10*Constantes!$BA$3</f>
        <v>1298.3782404935628</v>
      </c>
      <c r="P10" s="94">
        <v>62.374924521793183</v>
      </c>
      <c r="Q10" s="94">
        <f>Corrientes!Q10*Constantes!$BA$3</f>
        <v>2099.6129797068024</v>
      </c>
      <c r="R10" s="94">
        <f>Corrientes!R10*Constantes!$BA$3</f>
        <v>559.81274789856423</v>
      </c>
      <c r="S10" s="94">
        <f>Corrientes!S10*Constantes!$BA$3</f>
        <v>88.964708268665362</v>
      </c>
      <c r="T10" s="95" t="s">
        <v>241</v>
      </c>
      <c r="U10" s="95" t="s">
        <v>241</v>
      </c>
      <c r="V10" s="96">
        <f>Corrientes!V10*Constantes!$BA$3</f>
        <v>2748.3904358740319</v>
      </c>
      <c r="W10" s="94">
        <f>Corrientes!W10*Constantes!$BA$3</f>
        <v>3094.8495595128129</v>
      </c>
      <c r="X10" s="94">
        <f>Corrientes!X10*Constantes!$BA$3</f>
        <v>3321.7992594294037</v>
      </c>
      <c r="Y10" s="94">
        <f>Corrientes!Y10*Constantes!$BA$3</f>
        <v>2288.5743458970301</v>
      </c>
      <c r="Z10" s="94">
        <f>Corrientes!Z10*Constantes!$BA$3</f>
        <v>60851.373644777945</v>
      </c>
      <c r="AA10" s="94">
        <f>Corrientes!AA10*Constantes!$BA$3</f>
        <v>7304.677534709409</v>
      </c>
      <c r="AB10" s="94">
        <f>Corrientes!AB10*Constantes!$BA$3</f>
        <v>1661.1858080733803</v>
      </c>
      <c r="AC10" s="95" t="s">
        <v>94</v>
      </c>
      <c r="AD10" s="94">
        <v>13.515928398645382</v>
      </c>
      <c r="AE10" s="94">
        <v>2.8001242191102587</v>
      </c>
      <c r="AF10" s="95" t="s">
        <v>241</v>
      </c>
      <c r="AG10" s="97" t="s">
        <v>94</v>
      </c>
      <c r="AH10" s="95">
        <f>Corrientes!AH10*Constantes!$BA$3</f>
        <v>14.607215931543974</v>
      </c>
      <c r="AI10" s="95" t="s">
        <v>241</v>
      </c>
      <c r="AJ10" s="95" t="s">
        <v>241</v>
      </c>
      <c r="AK10" s="95" t="s">
        <v>94</v>
      </c>
      <c r="AL10" s="95" t="s">
        <v>241</v>
      </c>
      <c r="AM10" s="95" t="s">
        <v>241</v>
      </c>
      <c r="AN10" s="97" t="s">
        <v>94</v>
      </c>
      <c r="AO10" s="94">
        <f>Corrientes!AO10*Constantes!$BA$3</f>
        <v>260869.76730734023</v>
      </c>
      <c r="AP10" s="94">
        <f>Corrientes!AP10*Constantes!$BA$3</f>
        <v>54044.95584218626</v>
      </c>
      <c r="AQ10" s="94">
        <v>89.263327540528479</v>
      </c>
      <c r="AR10" s="94">
        <v>10.736672459471519</v>
      </c>
      <c r="AS10" s="94">
        <v>37.625075478206817</v>
      </c>
      <c r="AT10" s="95" t="s">
        <v>94</v>
      </c>
      <c r="AU10" s="97" t="s">
        <v>94</v>
      </c>
      <c r="AV10" s="92" t="s">
        <v>93</v>
      </c>
      <c r="AW10" s="92" t="s">
        <v>93</v>
      </c>
      <c r="AX10" s="98">
        <f>Corrientes!AX10*Constantes!$BA$3</f>
        <v>61.772661139240434</v>
      </c>
      <c r="AZ10" s="1">
        <v>2010</v>
      </c>
      <c r="BA10" s="66">
        <v>1.2895675510523685</v>
      </c>
      <c r="BC10" s="119">
        <f t="shared" si="0"/>
        <v>1.2789769243681803E-12</v>
      </c>
      <c r="BE10" s="68"/>
    </row>
    <row r="11" spans="1:57" x14ac:dyDescent="0.3">
      <c r="A11" s="89">
        <v>2003</v>
      </c>
      <c r="B11" s="90" t="s">
        <v>7</v>
      </c>
      <c r="C11" s="91">
        <f>Corrientes!C11*Constantes!$BA$3</f>
        <v>624.64881065674649</v>
      </c>
      <c r="D11" s="91">
        <f>Corrientes!D11*Constantes!$BA$3</f>
        <v>1543.6271306408048</v>
      </c>
      <c r="E11" s="92" t="s">
        <v>241</v>
      </c>
      <c r="F11" s="92" t="s">
        <v>241</v>
      </c>
      <c r="G11" s="92" t="s">
        <v>241</v>
      </c>
      <c r="H11" s="91">
        <f>Corrientes!H11*Constantes!$BA$3</f>
        <v>2168.2759412975511</v>
      </c>
      <c r="I11" s="91">
        <f>Corrientes!I11*Constantes!$BA$3</f>
        <v>627.51588641287572</v>
      </c>
      <c r="J11" s="91">
        <f>Corrientes!J11*Constantes!$BA$3</f>
        <v>2795.7918277104268</v>
      </c>
      <c r="K11" s="93">
        <f>Corrientes!K11*Constantes!$BA$3</f>
        <v>1896.2959080881869</v>
      </c>
      <c r="L11" s="94">
        <f>Corrientes!L11*Constantes!$BA$3</f>
        <v>546.29531282429627</v>
      </c>
      <c r="M11" s="94">
        <f>Corrientes!M11*Constantes!$BA$3</f>
        <v>1350.0005952638908</v>
      </c>
      <c r="N11" s="94">
        <f>Corrientes!N11*Constantes!$BA$3</f>
        <v>548.80275383813375</v>
      </c>
      <c r="O11" s="94">
        <f>Corrientes!O11*Constantes!$BA$3</f>
        <v>2445.0986619263203</v>
      </c>
      <c r="P11" s="94">
        <v>26.186080585099809</v>
      </c>
      <c r="Q11" s="94">
        <f>Corrientes!Q11*Constantes!$BA$3</f>
        <v>7167.6036295803433</v>
      </c>
      <c r="R11" s="94">
        <f>Corrientes!R11*Constantes!$BA$3</f>
        <v>632.37862511027765</v>
      </c>
      <c r="S11" s="94">
        <f>Corrientes!S11*Constantes!$BA$3</f>
        <v>80.859324513868032</v>
      </c>
      <c r="T11" s="95" t="s">
        <v>241</v>
      </c>
      <c r="U11" s="95" t="s">
        <v>241</v>
      </c>
      <c r="V11" s="96">
        <f>Corrientes!V11*Constantes!$BA$3</f>
        <v>7880.8415792044889</v>
      </c>
      <c r="W11" s="94">
        <f>Corrientes!W11*Constantes!$BA$3</f>
        <v>3897.4957204846864</v>
      </c>
      <c r="X11" s="94">
        <f>Corrientes!X11*Constantes!$BA$3</f>
        <v>3735.7204921856382</v>
      </c>
      <c r="Y11" s="94">
        <f>Corrientes!Y11*Constantes!$BA$3</f>
        <v>2476.4976389857047</v>
      </c>
      <c r="Z11" s="94">
        <f>Corrientes!Z11*Constantes!$BA$3</f>
        <v>20953.439884391821</v>
      </c>
      <c r="AA11" s="94">
        <f>Corrientes!AA11*Constantes!$BA$3</f>
        <v>10676.633406914914</v>
      </c>
      <c r="AB11" s="94">
        <f>Corrientes!AB11*Constantes!$BA$3</f>
        <v>3372.8600721776138</v>
      </c>
      <c r="AC11" s="95" t="s">
        <v>94</v>
      </c>
      <c r="AD11" s="94">
        <v>20.469430872572939</v>
      </c>
      <c r="AE11" s="94">
        <v>2.614958437542187</v>
      </c>
      <c r="AF11" s="95" t="s">
        <v>241</v>
      </c>
      <c r="AG11" s="97" t="s">
        <v>94</v>
      </c>
      <c r="AH11" s="95">
        <f>Corrientes!AH11*Constantes!$BA$3</f>
        <v>711.08206051480283</v>
      </c>
      <c r="AI11" s="95" t="s">
        <v>241</v>
      </c>
      <c r="AJ11" s="95" t="s">
        <v>241</v>
      </c>
      <c r="AK11" s="95" t="s">
        <v>94</v>
      </c>
      <c r="AL11" s="95" t="s">
        <v>241</v>
      </c>
      <c r="AM11" s="95" t="s">
        <v>241</v>
      </c>
      <c r="AN11" s="97" t="s">
        <v>94</v>
      </c>
      <c r="AO11" s="94">
        <f>Corrientes!AO11*Constantes!$BA$3</f>
        <v>408290.74962085969</v>
      </c>
      <c r="AP11" s="94">
        <f>Corrientes!AP11*Constantes!$BA$3</f>
        <v>52158.916744581184</v>
      </c>
      <c r="AQ11" s="94">
        <v>77.554985310663454</v>
      </c>
      <c r="AR11" s="94">
        <v>22.445014689336539</v>
      </c>
      <c r="AS11" s="94">
        <v>73.813919414900198</v>
      </c>
      <c r="AT11" s="95" t="s">
        <v>94</v>
      </c>
      <c r="AU11" s="97" t="s">
        <v>94</v>
      </c>
      <c r="AV11" s="92" t="s">
        <v>93</v>
      </c>
      <c r="AW11" s="92" t="s">
        <v>93</v>
      </c>
      <c r="AX11" s="98">
        <f>Corrientes!AX11*Constantes!$BA$3</f>
        <v>142.01665232423088</v>
      </c>
      <c r="AZ11">
        <v>2011</v>
      </c>
      <c r="BA11" s="66">
        <v>1.2421186197768912</v>
      </c>
      <c r="BC11" s="119">
        <f t="shared" si="0"/>
        <v>-1.9184653865522705E-12</v>
      </c>
      <c r="BE11" s="68"/>
    </row>
    <row r="12" spans="1:57" x14ac:dyDescent="0.3">
      <c r="A12" s="89">
        <v>2003</v>
      </c>
      <c r="B12" s="90" t="s">
        <v>250</v>
      </c>
      <c r="C12" s="91">
        <f>Corrientes!C12*Constantes!$BA$3</f>
        <v>8911.3509258116937</v>
      </c>
      <c r="D12" s="91">
        <f>Corrientes!D12*Constantes!$BA$3</f>
        <v>3153.0802156693098</v>
      </c>
      <c r="E12" s="92" t="s">
        <v>241</v>
      </c>
      <c r="F12" s="92" t="s">
        <v>241</v>
      </c>
      <c r="G12" s="92" t="s">
        <v>241</v>
      </c>
      <c r="H12" s="91">
        <f>Corrientes!H12*Constantes!$BA$3</f>
        <v>12064.431141481005</v>
      </c>
      <c r="I12" s="91">
        <f>Corrientes!I12*Constantes!$BA$3</f>
        <v>4710.5133791081726</v>
      </c>
      <c r="J12" s="91">
        <f>Corrientes!J12*Constantes!$BA$3</f>
        <v>16774.944520589179</v>
      </c>
      <c r="K12" s="93">
        <f>Corrientes!K12*Constantes!$BA$3</f>
        <v>3239.4952812253482</v>
      </c>
      <c r="L12" s="94">
        <f>Corrientes!L12*Constantes!$BA$3</f>
        <v>2392.8421435680148</v>
      </c>
      <c r="M12" s="94">
        <f>Corrientes!M12*Constantes!$BA$3</f>
        <v>846.65313765733299</v>
      </c>
      <c r="N12" s="94">
        <f>Corrientes!N12*Constantes!$BA$3</f>
        <v>1264.8491822629398</v>
      </c>
      <c r="O12" s="94">
        <f>Corrientes!O12*Constantes!$BA$3</f>
        <v>4504.3444634882881</v>
      </c>
      <c r="P12" s="94">
        <v>21.264491705223946</v>
      </c>
      <c r="Q12" s="94">
        <f>Corrientes!Q12*Constantes!$BA$3</f>
        <v>44256.878160213993</v>
      </c>
      <c r="R12" s="94">
        <f>Corrientes!R12*Constantes!$BA$3</f>
        <v>14969.006863080915</v>
      </c>
      <c r="S12" s="94">
        <f>Corrientes!S12*Constantes!$BA$3</f>
        <v>2886.2877835813865</v>
      </c>
      <c r="T12" s="95" t="s">
        <v>241</v>
      </c>
      <c r="U12" s="95" t="s">
        <v>241</v>
      </c>
      <c r="V12" s="96">
        <f>Corrientes!V12*Constantes!$BA$3</f>
        <v>62112.17280687629</v>
      </c>
      <c r="W12" s="94">
        <f>Corrientes!W12*Constantes!$BA$3</f>
        <v>11812.790613177885</v>
      </c>
      <c r="X12" s="94">
        <f>Corrientes!X12*Constantes!$BA$3</f>
        <v>7019.9360833375622</v>
      </c>
      <c r="Y12" s="94">
        <f>Corrientes!Y12*Constantes!$BA$3</f>
        <v>4717.7221512478254</v>
      </c>
      <c r="Z12" s="94">
        <f>Corrientes!Z12*Constantes!$BA$3</f>
        <v>46368.303429585147</v>
      </c>
      <c r="AA12" s="94">
        <f>Corrientes!AA12*Constantes!$BA$3</f>
        <v>78887.117327465472</v>
      </c>
      <c r="AB12" s="94">
        <f>Corrientes!AB12*Constantes!$BA$3</f>
        <v>8782.5916113182648</v>
      </c>
      <c r="AC12" s="95" t="s">
        <v>94</v>
      </c>
      <c r="AD12" s="94">
        <v>9.9391454540223645</v>
      </c>
      <c r="AE12" s="94">
        <v>3.2807345582780201</v>
      </c>
      <c r="AF12" s="95" t="s">
        <v>241</v>
      </c>
      <c r="AG12" s="97" t="s">
        <v>94</v>
      </c>
      <c r="AH12" s="95">
        <f>Corrientes!AH12*Constantes!$BA$3</f>
        <v>12215.014141552048</v>
      </c>
      <c r="AI12" s="95" t="s">
        <v>241</v>
      </c>
      <c r="AJ12" s="95" t="s">
        <v>241</v>
      </c>
      <c r="AK12" s="95" t="s">
        <v>94</v>
      </c>
      <c r="AL12" s="95" t="s">
        <v>241</v>
      </c>
      <c r="AM12" s="95" t="s">
        <v>241</v>
      </c>
      <c r="AN12" s="97" t="s">
        <v>94</v>
      </c>
      <c r="AO12" s="94">
        <f>Corrientes!AO12*Constantes!$BA$3</f>
        <v>2404556.5383647326</v>
      </c>
      <c r="AP12" s="94">
        <f>Corrientes!AP12*Constantes!$BA$3</f>
        <v>793701.20592751668</v>
      </c>
      <c r="AQ12" s="94">
        <v>71.919350473400385</v>
      </c>
      <c r="AR12" s="94">
        <v>28.080649526599611</v>
      </c>
      <c r="AS12" s="94">
        <v>78.735508294776054</v>
      </c>
      <c r="AT12" s="95" t="s">
        <v>94</v>
      </c>
      <c r="AU12" s="97" t="s">
        <v>94</v>
      </c>
      <c r="AV12" s="92" t="s">
        <v>93</v>
      </c>
      <c r="AW12" s="92" t="s">
        <v>93</v>
      </c>
      <c r="AX12" s="98">
        <f>Corrientes!AX12*Constantes!$BA$3</f>
        <v>74.804877544876774</v>
      </c>
      <c r="AZ12" s="1">
        <v>2012</v>
      </c>
      <c r="BA12" s="66">
        <v>1.1993034853498996</v>
      </c>
      <c r="BC12" s="119">
        <f t="shared" si="0"/>
        <v>-5.0022208597511053E-12</v>
      </c>
      <c r="BE12" s="68"/>
    </row>
    <row r="13" spans="1:57" x14ac:dyDescent="0.3">
      <c r="A13" s="89">
        <v>2003</v>
      </c>
      <c r="B13" s="90" t="s">
        <v>8</v>
      </c>
      <c r="C13" s="91">
        <f>Corrientes!C13*Constantes!$BA$3</f>
        <v>490.7474603520684</v>
      </c>
      <c r="D13" s="91">
        <f>Corrientes!D13*Constantes!$BA$3</f>
        <v>1196.4116905330256</v>
      </c>
      <c r="E13" s="92" t="s">
        <v>241</v>
      </c>
      <c r="F13" s="92" t="s">
        <v>241</v>
      </c>
      <c r="G13" s="92" t="s">
        <v>241</v>
      </c>
      <c r="H13" s="91">
        <f>Corrientes!H13*Constantes!$BA$3</f>
        <v>1687.159150885094</v>
      </c>
      <c r="I13" s="91">
        <f>Corrientes!I13*Constantes!$BA$3</f>
        <v>48.702340468656161</v>
      </c>
      <c r="J13" s="91">
        <f>Corrientes!J13*Constantes!$BA$3</f>
        <v>1735.8614913537504</v>
      </c>
      <c r="K13" s="93">
        <f>Corrientes!K13*Constantes!$BA$3</f>
        <v>2370.4212135989123</v>
      </c>
      <c r="L13" s="94">
        <f>Corrientes!L13*Constantes!$BA$3</f>
        <v>689.48930510086825</v>
      </c>
      <c r="M13" s="94">
        <f>Corrientes!M13*Constantes!$BA$3</f>
        <v>1680.9319084980443</v>
      </c>
      <c r="N13" s="94">
        <f>Corrientes!N13*Constantes!$BA$3</f>
        <v>68.425708942903327</v>
      </c>
      <c r="O13" s="94">
        <f>Corrientes!O13*Constantes!$BA$3</f>
        <v>2438.8469225418157</v>
      </c>
      <c r="P13" s="94">
        <v>35.257159522035373</v>
      </c>
      <c r="Q13" s="94">
        <f>Corrientes!Q13*Constantes!$BA$3</f>
        <v>2625.3285984980489</v>
      </c>
      <c r="R13" s="94">
        <f>Corrientes!R13*Constantes!$BA$3</f>
        <v>510.70708790458104</v>
      </c>
      <c r="S13" s="94">
        <f>Corrientes!S13*Constantes!$BA$3</f>
        <v>51.532601857187011</v>
      </c>
      <c r="T13" s="95" t="s">
        <v>241</v>
      </c>
      <c r="U13" s="95" t="s">
        <v>241</v>
      </c>
      <c r="V13" s="96">
        <f>Corrientes!V13*Constantes!$BA$3</f>
        <v>3187.5682882598171</v>
      </c>
      <c r="W13" s="94">
        <f>Corrientes!W13*Constantes!$BA$3</f>
        <v>3847.3968476280229</v>
      </c>
      <c r="X13" s="94">
        <f>Corrientes!X13*Constantes!$BA$3</f>
        <v>4040.6330587042803</v>
      </c>
      <c r="Y13" s="94">
        <f>Corrientes!Y13*Constantes!$BA$3</f>
        <v>1865.508077806647</v>
      </c>
      <c r="Z13" s="94">
        <f>Corrientes!Z13*Constantes!$BA$3</f>
        <v>0</v>
      </c>
      <c r="AA13" s="94">
        <f>Corrientes!AA13*Constantes!$BA$3</f>
        <v>4923.4297796135679</v>
      </c>
      <c r="AB13" s="94">
        <f>Corrientes!AB13*Constantes!$BA$3</f>
        <v>3196.5030333377049</v>
      </c>
      <c r="AC13" s="95" t="s">
        <v>94</v>
      </c>
      <c r="AD13" s="94">
        <v>18.593608039076283</v>
      </c>
      <c r="AE13" s="94">
        <v>3.0569713149993563</v>
      </c>
      <c r="AF13" s="95" t="s">
        <v>241</v>
      </c>
      <c r="AG13" s="97" t="s">
        <v>94</v>
      </c>
      <c r="AH13" s="95">
        <f>Corrientes!AH13*Constantes!$BA$3</f>
        <v>26.930964933455176</v>
      </c>
      <c r="AI13" s="95" t="s">
        <v>241</v>
      </c>
      <c r="AJ13" s="95" t="s">
        <v>241</v>
      </c>
      <c r="AK13" s="95" t="s">
        <v>94</v>
      </c>
      <c r="AL13" s="95" t="s">
        <v>241</v>
      </c>
      <c r="AM13" s="95" t="s">
        <v>241</v>
      </c>
      <c r="AN13" s="97" t="s">
        <v>94</v>
      </c>
      <c r="AO13" s="94">
        <f>Corrientes!AO13*Constantes!$BA$3</f>
        <v>161055.80564188593</v>
      </c>
      <c r="AP13" s="94">
        <f>Corrientes!AP13*Constantes!$BA$3</f>
        <v>26479.152240202646</v>
      </c>
      <c r="AQ13" s="94">
        <v>97.194341788717566</v>
      </c>
      <c r="AR13" s="94">
        <v>2.8056582112824309</v>
      </c>
      <c r="AS13" s="94">
        <v>64.74284047796462</v>
      </c>
      <c r="AT13" s="95" t="s">
        <v>94</v>
      </c>
      <c r="AU13" s="97" t="s">
        <v>94</v>
      </c>
      <c r="AV13" s="92" t="s">
        <v>93</v>
      </c>
      <c r="AW13" s="92" t="s">
        <v>93</v>
      </c>
      <c r="AX13" s="98">
        <f>Corrientes!AX13*Constantes!$BA$3</f>
        <v>0</v>
      </c>
      <c r="AZ13">
        <v>2013</v>
      </c>
      <c r="BA13" s="66">
        <v>1.1535091712512258</v>
      </c>
      <c r="BC13" s="119">
        <f t="shared" si="0"/>
        <v>6.0396132539608516E-13</v>
      </c>
      <c r="BE13" s="68"/>
    </row>
    <row r="14" spans="1:57" x14ac:dyDescent="0.3">
      <c r="A14" s="89">
        <v>2003</v>
      </c>
      <c r="B14" s="90" t="s">
        <v>9</v>
      </c>
      <c r="C14" s="91">
        <f>Corrientes!C14*Constantes!$BA$3</f>
        <v>1169.9098953650243</v>
      </c>
      <c r="D14" s="91">
        <f>Corrientes!D14*Constantes!$BA$3</f>
        <v>1915.1364625681736</v>
      </c>
      <c r="E14" s="92" t="s">
        <v>241</v>
      </c>
      <c r="F14" s="92" t="s">
        <v>241</v>
      </c>
      <c r="G14" s="92" t="s">
        <v>241</v>
      </c>
      <c r="H14" s="91">
        <f>Corrientes!H14*Constantes!$BA$3</f>
        <v>3085.0463579331981</v>
      </c>
      <c r="I14" s="91">
        <f>Corrientes!I14*Constantes!$BA$3</f>
        <v>606.89879469508151</v>
      </c>
      <c r="J14" s="91">
        <f>Corrientes!J14*Constantes!$BA$3</f>
        <v>3691.9451526282792</v>
      </c>
      <c r="K14" s="93">
        <f>Corrientes!K14*Constantes!$BA$3</f>
        <v>987.52705109109627</v>
      </c>
      <c r="L14" s="94">
        <f>Corrientes!L14*Constantes!$BA$3</f>
        <v>374.48956513772168</v>
      </c>
      <c r="M14" s="94">
        <f>Corrientes!M14*Constantes!$BA$3</f>
        <v>613.03748595337458</v>
      </c>
      <c r="N14" s="94">
        <f>Corrientes!N14*Constantes!$BA$3</f>
        <v>194.26903440034209</v>
      </c>
      <c r="O14" s="94">
        <f>Corrientes!O14*Constantes!$BA$3</f>
        <v>1181.7960854914386</v>
      </c>
      <c r="P14" s="94">
        <v>33.855959683114726</v>
      </c>
      <c r="Q14" s="94">
        <f>Corrientes!Q14*Constantes!$BA$3</f>
        <v>6037.3178294308818</v>
      </c>
      <c r="R14" s="94">
        <f>Corrientes!R14*Constantes!$BA$3</f>
        <v>687.01780528552638</v>
      </c>
      <c r="S14" s="94">
        <f>Corrientes!S14*Constantes!$BA$3</f>
        <v>488.57964840776481</v>
      </c>
      <c r="T14" s="95" t="s">
        <v>241</v>
      </c>
      <c r="U14" s="95" t="s">
        <v>241</v>
      </c>
      <c r="V14" s="96">
        <f>Corrientes!V14*Constantes!$BA$3</f>
        <v>7212.9152831241727</v>
      </c>
      <c r="W14" s="94">
        <f>Corrientes!W14*Constantes!$BA$3</f>
        <v>3396.28051973834</v>
      </c>
      <c r="X14" s="94">
        <f>Corrientes!X14*Constantes!$BA$3</f>
        <v>3018.6453308114524</v>
      </c>
      <c r="Y14" s="94">
        <f>Corrientes!Y14*Constantes!$BA$3</f>
        <v>1978.5612611936326</v>
      </c>
      <c r="Z14" s="94">
        <f>Corrientes!Z14*Constantes!$BA$3</f>
        <v>15217.705363725308</v>
      </c>
      <c r="AA14" s="94">
        <f>Corrientes!AA14*Constantes!$BA$3</f>
        <v>10904.860435752451</v>
      </c>
      <c r="AB14" s="94">
        <f>Corrientes!AB14*Constantes!$BA$3</f>
        <v>2077.9945725159746</v>
      </c>
      <c r="AC14" s="95" t="s">
        <v>94</v>
      </c>
      <c r="AD14" s="94">
        <v>20.479578197888536</v>
      </c>
      <c r="AE14" s="94">
        <v>2.2947851510228356</v>
      </c>
      <c r="AF14" s="95" t="s">
        <v>241</v>
      </c>
      <c r="AG14" s="97" t="s">
        <v>94</v>
      </c>
      <c r="AH14" s="95">
        <f>Corrientes!AH14*Constantes!$BA$3</f>
        <v>280.69212189218689</v>
      </c>
      <c r="AI14" s="95" t="s">
        <v>241</v>
      </c>
      <c r="AJ14" s="95" t="s">
        <v>241</v>
      </c>
      <c r="AK14" s="95" t="s">
        <v>94</v>
      </c>
      <c r="AL14" s="95" t="s">
        <v>241</v>
      </c>
      <c r="AM14" s="95" t="s">
        <v>241</v>
      </c>
      <c r="AN14" s="97" t="s">
        <v>94</v>
      </c>
      <c r="AO14" s="94">
        <f>Corrientes!AO14*Constantes!$BA$3</f>
        <v>475201.80400731281</v>
      </c>
      <c r="AP14" s="94">
        <f>Corrientes!AP14*Constantes!$BA$3</f>
        <v>53247.48552134123</v>
      </c>
      <c r="AQ14" s="94">
        <v>83.561543587313793</v>
      </c>
      <c r="AR14" s="94">
        <v>16.438456412686222</v>
      </c>
      <c r="AS14" s="94">
        <v>66.144040316885267</v>
      </c>
      <c r="AT14" s="95" t="s">
        <v>94</v>
      </c>
      <c r="AU14" s="97" t="s">
        <v>94</v>
      </c>
      <c r="AV14" s="92" t="s">
        <v>93</v>
      </c>
      <c r="AW14" s="92" t="s">
        <v>93</v>
      </c>
      <c r="AX14" s="98">
        <f>Corrientes!AX14*Constantes!$BA$3</f>
        <v>214.55645269222879</v>
      </c>
      <c r="AZ14" s="1">
        <v>2014</v>
      </c>
      <c r="BA14" s="66">
        <v>1.1082909024320002</v>
      </c>
      <c r="BC14" s="119">
        <f t="shared" si="0"/>
        <v>-1.2505552149377763E-12</v>
      </c>
      <c r="BE14" s="68"/>
    </row>
    <row r="15" spans="1:57" x14ac:dyDescent="0.3">
      <c r="A15" s="89">
        <v>2003</v>
      </c>
      <c r="B15" s="90" t="s">
        <v>10</v>
      </c>
      <c r="C15" s="91">
        <f>Corrientes!C15*Constantes!$BA$3</f>
        <v>1247.4820036387559</v>
      </c>
      <c r="D15" s="91">
        <f>Corrientes!D15*Constantes!$BA$3</f>
        <v>2867.1363987356922</v>
      </c>
      <c r="E15" s="92" t="s">
        <v>241</v>
      </c>
      <c r="F15" s="92" t="s">
        <v>241</v>
      </c>
      <c r="G15" s="92" t="s">
        <v>241</v>
      </c>
      <c r="H15" s="91">
        <f>Corrientes!H15*Constantes!$BA$3</f>
        <v>4114.6184023744481</v>
      </c>
      <c r="I15" s="91">
        <f>Corrientes!I15*Constantes!$BA$3</f>
        <v>38.45358309501583</v>
      </c>
      <c r="J15" s="91">
        <f>Corrientes!J15*Constantes!$BA$3</f>
        <v>4153.0719854694635</v>
      </c>
      <c r="K15" s="93">
        <f>Corrientes!K15*Constantes!$BA$3</f>
        <v>1684.2192653153113</v>
      </c>
      <c r="L15" s="94">
        <f>Corrientes!L15*Constantes!$BA$3</f>
        <v>510.62650729654092</v>
      </c>
      <c r="M15" s="94">
        <f>Corrientes!M15*Constantes!$BA$3</f>
        <v>1173.5927580187702</v>
      </c>
      <c r="N15" s="94">
        <f>Corrientes!N15*Constantes!$BA$3</f>
        <v>15.740041757372911</v>
      </c>
      <c r="O15" s="94">
        <f>Corrientes!O15*Constantes!$BA$3</f>
        <v>1699.9593070726842</v>
      </c>
      <c r="P15" s="94">
        <v>56.29790134734116</v>
      </c>
      <c r="Q15" s="94">
        <f>Corrientes!Q15*Constantes!$BA$3</f>
        <v>2471.7638786861712</v>
      </c>
      <c r="R15" s="94">
        <f>Corrientes!R15*Constantes!$BA$3</f>
        <v>750.39081069048882</v>
      </c>
      <c r="S15" s="94">
        <f>Corrientes!S15*Constantes!$BA$3</f>
        <v>1.7303450013037076</v>
      </c>
      <c r="T15" s="95" t="s">
        <v>241</v>
      </c>
      <c r="U15" s="95" t="s">
        <v>241</v>
      </c>
      <c r="V15" s="96">
        <f>Corrientes!V15*Constantes!$BA$3</f>
        <v>3223.8850343779641</v>
      </c>
      <c r="W15" s="94">
        <f>Corrientes!W15*Constantes!$BA$3</f>
        <v>3867.6378907400886</v>
      </c>
      <c r="X15" s="94">
        <f>Corrientes!X15*Constantes!$BA$3</f>
        <v>3976.422130912993</v>
      </c>
      <c r="Y15" s="94">
        <f>Corrientes!Y15*Constantes!$BA$3</f>
        <v>1775.749297028681</v>
      </c>
      <c r="Z15" s="94">
        <f>Corrientes!Z15*Constantes!$BA$3</f>
        <v>0</v>
      </c>
      <c r="AA15" s="94">
        <f>Corrientes!AA15*Constantes!$BA$3</f>
        <v>7376.9570198474285</v>
      </c>
      <c r="AB15" s="94">
        <f>Corrientes!AB15*Constantes!$BA$3</f>
        <v>2251.4087851683357</v>
      </c>
      <c r="AC15" s="95" t="s">
        <v>94</v>
      </c>
      <c r="AD15" s="94">
        <v>15.291072486703664</v>
      </c>
      <c r="AE15" s="94">
        <v>3.6643248763309275</v>
      </c>
      <c r="AF15" s="95" t="s">
        <v>241</v>
      </c>
      <c r="AG15" s="97" t="s">
        <v>94</v>
      </c>
      <c r="AH15" s="95">
        <f>Corrientes!AH15*Constantes!$BA$3</f>
        <v>21.440185675177908</v>
      </c>
      <c r="AI15" s="95" t="s">
        <v>241</v>
      </c>
      <c r="AJ15" s="95" t="s">
        <v>241</v>
      </c>
      <c r="AK15" s="95" t="s">
        <v>94</v>
      </c>
      <c r="AL15" s="95" t="s">
        <v>241</v>
      </c>
      <c r="AM15" s="95" t="s">
        <v>241</v>
      </c>
      <c r="AN15" s="97" t="s">
        <v>94</v>
      </c>
      <c r="AO15" s="94">
        <f>Corrientes!AO15*Constantes!$BA$3</f>
        <v>201318.31289025725</v>
      </c>
      <c r="AP15" s="94">
        <f>Corrientes!AP15*Constantes!$BA$3</f>
        <v>48243.555357297875</v>
      </c>
      <c r="AQ15" s="94">
        <v>99.074093027292705</v>
      </c>
      <c r="AR15" s="94">
        <v>0.92590697270731348</v>
      </c>
      <c r="AS15" s="94">
        <v>43.702098652658826</v>
      </c>
      <c r="AT15" s="95" t="s">
        <v>94</v>
      </c>
      <c r="AU15" s="97" t="s">
        <v>94</v>
      </c>
      <c r="AV15" s="92" t="s">
        <v>93</v>
      </c>
      <c r="AW15" s="92" t="s">
        <v>93</v>
      </c>
      <c r="AX15" s="98">
        <f>Corrientes!AX15*Constantes!$BA$3</f>
        <v>174.12655511618368</v>
      </c>
      <c r="AZ15">
        <v>2015</v>
      </c>
      <c r="BA15" s="66">
        <v>1.08517664</v>
      </c>
      <c r="BC15" s="119">
        <f t="shared" si="0"/>
        <v>1.2465584120491258E-12</v>
      </c>
      <c r="BE15" s="68"/>
    </row>
    <row r="16" spans="1:57" x14ac:dyDescent="0.3">
      <c r="A16" s="89">
        <v>2003</v>
      </c>
      <c r="B16" s="90" t="s">
        <v>11</v>
      </c>
      <c r="C16" s="91">
        <f>Corrientes!C16*Constantes!$BA$3</f>
        <v>1004.5192223418954</v>
      </c>
      <c r="D16" s="91">
        <f>Corrientes!D16*Constantes!$BA$3</f>
        <v>1645.0351125887591</v>
      </c>
      <c r="E16" s="92" t="s">
        <v>241</v>
      </c>
      <c r="F16" s="92" t="s">
        <v>241</v>
      </c>
      <c r="G16" s="92" t="s">
        <v>241</v>
      </c>
      <c r="H16" s="91">
        <f>Corrientes!H16*Constantes!$BA$3</f>
        <v>2649.5543349306549</v>
      </c>
      <c r="I16" s="91">
        <f>Corrientes!I16*Constantes!$BA$3</f>
        <v>93.953856906324532</v>
      </c>
      <c r="J16" s="91">
        <f>Corrientes!J16*Constantes!$BA$3</f>
        <v>2743.5081918369792</v>
      </c>
      <c r="K16" s="93">
        <f>Corrientes!K16*Constantes!$BA$3</f>
        <v>1614.1626295237079</v>
      </c>
      <c r="L16" s="94">
        <f>Corrientes!L16*Constantes!$BA$3</f>
        <v>611.97363192966645</v>
      </c>
      <c r="M16" s="94">
        <f>Corrientes!M16*Constantes!$BA$3</f>
        <v>1002.1889975940417</v>
      </c>
      <c r="N16" s="94">
        <f>Corrientes!N16*Constantes!$BA$3</f>
        <v>57.238609043953147</v>
      </c>
      <c r="O16" s="94">
        <f>Corrientes!O16*Constantes!$BA$3</f>
        <v>1671.4012385676613</v>
      </c>
      <c r="P16" s="94">
        <v>49.585987636695243</v>
      </c>
      <c r="Q16" s="94">
        <f>Corrientes!Q16*Constantes!$BA$3</f>
        <v>2170.2596116796822</v>
      </c>
      <c r="R16" s="94">
        <f>Corrientes!R16*Constantes!$BA$3</f>
        <v>373.15422994478644</v>
      </c>
      <c r="S16" s="94">
        <f>Corrientes!S16*Constantes!$BA$3</f>
        <v>245.90754722173295</v>
      </c>
      <c r="T16" s="95" t="s">
        <v>241</v>
      </c>
      <c r="U16" s="95" t="s">
        <v>241</v>
      </c>
      <c r="V16" s="96">
        <f>Corrientes!V16*Constantes!$BA$3</f>
        <v>2789.3213888462014</v>
      </c>
      <c r="W16" s="94">
        <f>Corrientes!W16*Constantes!$BA$3</f>
        <v>3422.7406119805451</v>
      </c>
      <c r="X16" s="94">
        <f>Corrientes!X16*Constantes!$BA$3</f>
        <v>3608.8831288760621</v>
      </c>
      <c r="Y16" s="94">
        <f>Corrientes!Y16*Constantes!$BA$3</f>
        <v>1827.1721383022957</v>
      </c>
      <c r="Z16" s="94">
        <f>Corrientes!Z16*Constantes!$BA$3</f>
        <v>13901.721251723273</v>
      </c>
      <c r="AA16" s="94">
        <f>Corrientes!AA16*Constantes!$BA$3</f>
        <v>5532.8295806831811</v>
      </c>
      <c r="AB16" s="94">
        <f>Corrientes!AB16*Constantes!$BA$3</f>
        <v>2252.4322705294703</v>
      </c>
      <c r="AC16" s="95" t="s">
        <v>94</v>
      </c>
      <c r="AD16" s="94">
        <v>12.800331529366218</v>
      </c>
      <c r="AE16" s="94">
        <v>3.0856222397687327</v>
      </c>
      <c r="AF16" s="95" t="s">
        <v>241</v>
      </c>
      <c r="AG16" s="97" t="s">
        <v>94</v>
      </c>
      <c r="AH16" s="95">
        <f>Corrientes!AH16*Constantes!$BA$3</f>
        <v>27.593344653501322</v>
      </c>
      <c r="AI16" s="95" t="s">
        <v>241</v>
      </c>
      <c r="AJ16" s="95" t="s">
        <v>241</v>
      </c>
      <c r="AK16" s="95" t="s">
        <v>94</v>
      </c>
      <c r="AL16" s="95" t="s">
        <v>241</v>
      </c>
      <c r="AM16" s="95" t="s">
        <v>241</v>
      </c>
      <c r="AN16" s="97" t="s">
        <v>94</v>
      </c>
      <c r="AO16" s="94">
        <f>Corrientes!AO16*Constantes!$BA$3</f>
        <v>179310.01110161387</v>
      </c>
      <c r="AP16" s="94">
        <f>Corrientes!AP16*Constantes!$BA$3</f>
        <v>43224.111562969236</v>
      </c>
      <c r="AQ16" s="94">
        <v>96.575411832708411</v>
      </c>
      <c r="AR16" s="94">
        <v>3.4245881672915859</v>
      </c>
      <c r="AS16" s="94">
        <v>50.414012363304764</v>
      </c>
      <c r="AT16" s="95" t="s">
        <v>94</v>
      </c>
      <c r="AU16" s="97" t="s">
        <v>94</v>
      </c>
      <c r="AV16" s="92" t="s">
        <v>93</v>
      </c>
      <c r="AW16" s="92" t="s">
        <v>93</v>
      </c>
      <c r="AX16" s="98">
        <f>Corrientes!AX16*Constantes!$BA$3</f>
        <v>132.55844514646563</v>
      </c>
      <c r="AZ16" s="1">
        <v>2016</v>
      </c>
      <c r="BA16" s="66">
        <v>1.0499000000000001</v>
      </c>
      <c r="BC16" s="119">
        <f t="shared" si="0"/>
        <v>3.4106051316484809E-13</v>
      </c>
      <c r="BE16" s="68"/>
    </row>
    <row r="17" spans="1:57" x14ac:dyDescent="0.3">
      <c r="A17" s="89">
        <v>2003</v>
      </c>
      <c r="B17" s="90" t="s">
        <v>12</v>
      </c>
      <c r="C17" s="91">
        <f>Corrientes!C17*Constantes!$BA$3</f>
        <v>1324.4001862493947</v>
      </c>
      <c r="D17" s="91">
        <f>Corrientes!D17*Constantes!$BA$3</f>
        <v>3695.5055307787538</v>
      </c>
      <c r="E17" s="92" t="s">
        <v>241</v>
      </c>
      <c r="F17" s="92" t="s">
        <v>241</v>
      </c>
      <c r="G17" s="92" t="s">
        <v>241</v>
      </c>
      <c r="H17" s="91">
        <f>Corrientes!H17*Constantes!$BA$3</f>
        <v>5019.9057170281485</v>
      </c>
      <c r="I17" s="91">
        <f>Corrientes!I17*Constantes!$BA$3</f>
        <v>2320.039249736582</v>
      </c>
      <c r="J17" s="91">
        <f>Corrientes!J17*Constantes!$BA$3</f>
        <v>7339.9449667647295</v>
      </c>
      <c r="K17" s="93">
        <f>Corrientes!K17*Constantes!$BA$3</f>
        <v>1550.5193772318162</v>
      </c>
      <c r="L17" s="94">
        <f>Corrientes!L17*Constantes!$BA$3</f>
        <v>409.07305191477138</v>
      </c>
      <c r="M17" s="94">
        <f>Corrientes!M17*Constantes!$BA$3</f>
        <v>1141.446325317045</v>
      </c>
      <c r="N17" s="94">
        <f>Corrientes!N17*Constantes!$BA$3</f>
        <v>716.6002740753795</v>
      </c>
      <c r="O17" s="94">
        <f>Corrientes!O17*Constantes!$BA$3</f>
        <v>2267.1196513071959</v>
      </c>
      <c r="P17" s="94">
        <v>33.940287181189085</v>
      </c>
      <c r="Q17" s="94">
        <f>Corrientes!Q17*Constantes!$BA$3</f>
        <v>13340.745035263477</v>
      </c>
      <c r="R17" s="94">
        <f>Corrientes!R17*Constantes!$BA$3</f>
        <v>844.79648029006592</v>
      </c>
      <c r="S17" s="94">
        <f>Corrientes!S17*Constantes!$BA$3</f>
        <v>100.56791015248322</v>
      </c>
      <c r="T17" s="95" t="s">
        <v>241</v>
      </c>
      <c r="U17" s="95" t="s">
        <v>241</v>
      </c>
      <c r="V17" s="96">
        <f>Corrientes!V17*Constantes!$BA$3</f>
        <v>14286.109425706025</v>
      </c>
      <c r="W17" s="94">
        <f>Corrientes!W17*Constantes!$BA$3</f>
        <v>4063.958185787983</v>
      </c>
      <c r="X17" s="94">
        <f>Corrientes!X17*Constantes!$BA$3</f>
        <v>4045.1592352175658</v>
      </c>
      <c r="Y17" s="94">
        <f>Corrientes!Y17*Constantes!$BA$3</f>
        <v>2632.2567467129866</v>
      </c>
      <c r="Z17" s="94">
        <f>Corrientes!Z17*Constantes!$BA$3</f>
        <v>20671.718428054104</v>
      </c>
      <c r="AA17" s="94">
        <f>Corrientes!AA17*Constantes!$BA$3</f>
        <v>21626.054392470756</v>
      </c>
      <c r="AB17" s="94">
        <f>Corrientes!AB17*Constantes!$BA$3</f>
        <v>3202.4920900407656</v>
      </c>
      <c r="AC17" s="95" t="s">
        <v>94</v>
      </c>
      <c r="AD17" s="94">
        <v>32.914859350915684</v>
      </c>
      <c r="AE17" s="94">
        <v>2.4186574682713169</v>
      </c>
      <c r="AF17" s="95" t="s">
        <v>241</v>
      </c>
      <c r="AG17" s="97" t="s">
        <v>94</v>
      </c>
      <c r="AH17" s="95">
        <f>Corrientes!AH17*Constantes!$BA$3</f>
        <v>1507.7854153682024</v>
      </c>
      <c r="AI17" s="95" t="s">
        <v>241</v>
      </c>
      <c r="AJ17" s="95" t="s">
        <v>241</v>
      </c>
      <c r="AK17" s="95" t="s">
        <v>94</v>
      </c>
      <c r="AL17" s="95" t="s">
        <v>241</v>
      </c>
      <c r="AM17" s="95" t="s">
        <v>241</v>
      </c>
      <c r="AN17" s="97" t="s">
        <v>94</v>
      </c>
      <c r="AO17" s="94">
        <f>Corrientes!AO17*Constantes!$BA$3</f>
        <v>894134.64602441248</v>
      </c>
      <c r="AP17" s="94">
        <f>Corrientes!AP17*Constantes!$BA$3</f>
        <v>65703.013225451083</v>
      </c>
      <c r="AQ17" s="94">
        <v>68.39159884383713</v>
      </c>
      <c r="AR17" s="94">
        <v>31.608401156162881</v>
      </c>
      <c r="AS17" s="94">
        <v>66.059712818810922</v>
      </c>
      <c r="AT17" s="95" t="s">
        <v>94</v>
      </c>
      <c r="AU17" s="97" t="s">
        <v>94</v>
      </c>
      <c r="AV17" s="92" t="s">
        <v>93</v>
      </c>
      <c r="AW17" s="92" t="s">
        <v>93</v>
      </c>
      <c r="AX17" s="98">
        <f>Corrientes!AX17*Constantes!$BA$3</f>
        <v>164.12113513443401</v>
      </c>
      <c r="AZ17">
        <v>2017</v>
      </c>
      <c r="BA17" s="1">
        <v>1</v>
      </c>
      <c r="BC17" s="119">
        <f t="shared" si="0"/>
        <v>-1.1084466677857563E-12</v>
      </c>
      <c r="BE17" s="68"/>
    </row>
    <row r="18" spans="1:57" x14ac:dyDescent="0.3">
      <c r="A18" s="89">
        <v>2003</v>
      </c>
      <c r="B18" s="90" t="s">
        <v>13</v>
      </c>
      <c r="C18" s="91">
        <f>Corrientes!C18*Constantes!$BA$3</f>
        <v>6171.9593019174854</v>
      </c>
      <c r="D18" s="91">
        <f>Corrientes!D18*Constantes!$BA$3</f>
        <v>6312.1708649183192</v>
      </c>
      <c r="E18" s="92" t="s">
        <v>241</v>
      </c>
      <c r="F18" s="92" t="s">
        <v>241</v>
      </c>
      <c r="G18" s="92" t="s">
        <v>241</v>
      </c>
      <c r="H18" s="91">
        <f>Corrientes!H18*Constantes!$BA$3</f>
        <v>12484.130166835805</v>
      </c>
      <c r="I18" s="91">
        <f>Corrientes!I18*Constantes!$BA$3</f>
        <v>87.939152720536029</v>
      </c>
      <c r="J18" s="91">
        <f>Corrientes!J18*Constantes!$BA$3</f>
        <v>12572.069319556342</v>
      </c>
      <c r="K18" s="93">
        <f>Corrientes!K18*Constantes!$BA$3</f>
        <v>1734.3487447824632</v>
      </c>
      <c r="L18" s="94">
        <f>Corrientes!L18*Constantes!$BA$3</f>
        <v>857.43497745362981</v>
      </c>
      <c r="M18" s="94">
        <f>Corrientes!M18*Constantes!$BA$3</f>
        <v>876.91376732883339</v>
      </c>
      <c r="N18" s="94">
        <f>Corrientes!N18*Constantes!$BA$3</f>
        <v>12.21688312280323</v>
      </c>
      <c r="O18" s="94">
        <f>Corrientes!O18*Constantes!$BA$3</f>
        <v>1746.5656279052666</v>
      </c>
      <c r="P18" s="94">
        <v>46.920209924558165</v>
      </c>
      <c r="Q18" s="94">
        <f>Corrientes!Q18*Constantes!$BA$3</f>
        <v>13543.273561222977</v>
      </c>
      <c r="R18" s="94">
        <f>Corrientes!R18*Constantes!$BA$3</f>
        <v>570.19093078329252</v>
      </c>
      <c r="S18" s="94">
        <f>Corrientes!S18*Constantes!$BA$3</f>
        <v>109.0379513742112</v>
      </c>
      <c r="T18" s="95" t="s">
        <v>241</v>
      </c>
      <c r="U18" s="95" t="s">
        <v>241</v>
      </c>
      <c r="V18" s="96">
        <f>Corrientes!V18*Constantes!$BA$3</f>
        <v>14222.502443380481</v>
      </c>
      <c r="W18" s="94">
        <f>Corrientes!W18*Constantes!$BA$3</f>
        <v>2179.5782849492548</v>
      </c>
      <c r="X18" s="94">
        <f>Corrientes!X18*Constantes!$BA$3</f>
        <v>3777.5398264600894</v>
      </c>
      <c r="Y18" s="94">
        <f>Corrientes!Y18*Constantes!$BA$3</f>
        <v>742.97786248213868</v>
      </c>
      <c r="Z18" s="94">
        <f>Corrientes!Z18*Constantes!$BA$3</f>
        <v>4117.2809490696372</v>
      </c>
      <c r="AA18" s="94">
        <f>Corrientes!AA18*Constantes!$BA$3</f>
        <v>26794.571762936819</v>
      </c>
      <c r="AB18" s="94">
        <f>Corrientes!AB18*Constantes!$BA$3</f>
        <v>1952.4573420372876</v>
      </c>
      <c r="AC18" s="95" t="s">
        <v>94</v>
      </c>
      <c r="AD18" s="94">
        <v>25.662272797085823</v>
      </c>
      <c r="AE18" s="94">
        <v>2.3633763504575374</v>
      </c>
      <c r="AF18" s="95" t="s">
        <v>241</v>
      </c>
      <c r="AG18" s="97" t="s">
        <v>94</v>
      </c>
      <c r="AH18" s="95">
        <f>Corrientes!AH18*Constantes!$BA$3</f>
        <v>640.8000860088539</v>
      </c>
      <c r="AI18" s="95" t="s">
        <v>241</v>
      </c>
      <c r="AJ18" s="95" t="s">
        <v>241</v>
      </c>
      <c r="AK18" s="95" t="s">
        <v>94</v>
      </c>
      <c r="AL18" s="95" t="s">
        <v>241</v>
      </c>
      <c r="AM18" s="95" t="s">
        <v>241</v>
      </c>
      <c r="AN18" s="97" t="s">
        <v>94</v>
      </c>
      <c r="AO18" s="94">
        <f>Corrientes!AO18*Constantes!$BA$3</f>
        <v>1133741.215517771</v>
      </c>
      <c r="AP18" s="94">
        <f>Corrientes!AP18*Constantes!$BA$3</f>
        <v>104412.30975449525</v>
      </c>
      <c r="AQ18" s="94">
        <v>99.300519663984488</v>
      </c>
      <c r="AR18" s="94">
        <v>0.69948033601551396</v>
      </c>
      <c r="AS18" s="94">
        <v>53.079790075441849</v>
      </c>
      <c r="AT18" s="95" t="s">
        <v>94</v>
      </c>
      <c r="AU18" s="97" t="s">
        <v>94</v>
      </c>
      <c r="AV18" s="92" t="s">
        <v>93</v>
      </c>
      <c r="AW18" s="92" t="s">
        <v>93</v>
      </c>
      <c r="AX18" s="98">
        <f>Corrientes!AX18*Constantes!$BA$3</f>
        <v>422.58269546602054</v>
      </c>
      <c r="BC18" s="119">
        <f t="shared" si="0"/>
        <v>-3.4532376957940869E-12</v>
      </c>
      <c r="BE18" s="68"/>
    </row>
    <row r="19" spans="1:57" x14ac:dyDescent="0.3">
      <c r="A19" s="89">
        <v>2003</v>
      </c>
      <c r="B19" s="90" t="s">
        <v>14</v>
      </c>
      <c r="C19" s="91">
        <f>Corrientes!C19*Constantes!$BA$3</f>
        <v>1094.3031025827602</v>
      </c>
      <c r="D19" s="91">
        <f>Corrientes!D19*Constantes!$BA$3</f>
        <v>1984.2878769093206</v>
      </c>
      <c r="E19" s="92" t="s">
        <v>241</v>
      </c>
      <c r="F19" s="92" t="s">
        <v>241</v>
      </c>
      <c r="G19" s="92" t="s">
        <v>241</v>
      </c>
      <c r="H19" s="91">
        <f>Corrientes!H19*Constantes!$BA$3</f>
        <v>3078.5909794920808</v>
      </c>
      <c r="I19" s="91">
        <f>Corrientes!I19*Constantes!$BA$3</f>
        <v>305.37894433412566</v>
      </c>
      <c r="J19" s="91">
        <f>Corrientes!J19*Constantes!$BA$3</f>
        <v>3383.9699238262065</v>
      </c>
      <c r="K19" s="93">
        <f>Corrientes!K19*Constantes!$BA$3</f>
        <v>1049.3366144060374</v>
      </c>
      <c r="L19" s="94">
        <f>Corrientes!L19*Constantes!$BA$3</f>
        <v>372.99281406576017</v>
      </c>
      <c r="M19" s="94">
        <f>Corrientes!M19*Constantes!$BA$3</f>
        <v>676.34380034027708</v>
      </c>
      <c r="N19" s="94">
        <f>Corrientes!N19*Constantes!$BA$3</f>
        <v>104.08830198395815</v>
      </c>
      <c r="O19" s="94">
        <f>Corrientes!O19*Constantes!$BA$3</f>
        <v>1153.4249163899956</v>
      </c>
      <c r="P19" s="94">
        <v>43.231104854134124</v>
      </c>
      <c r="Q19" s="94">
        <f>Corrientes!Q19*Constantes!$BA$3</f>
        <v>3525.7029207508499</v>
      </c>
      <c r="R19" s="94">
        <f>Corrientes!R19*Constantes!$BA$3</f>
        <v>850.37005701334897</v>
      </c>
      <c r="S19" s="94">
        <f>Corrientes!S19*Constantes!$BA$3</f>
        <v>67.584764285921139</v>
      </c>
      <c r="T19" s="95" t="s">
        <v>241</v>
      </c>
      <c r="U19" s="95" t="s">
        <v>241</v>
      </c>
      <c r="V19" s="96">
        <f>Corrientes!V19*Constantes!$BA$3</f>
        <v>4443.6577420501208</v>
      </c>
      <c r="W19" s="94">
        <f>Corrientes!W19*Constantes!$BA$3</f>
        <v>3476.409401462427</v>
      </c>
      <c r="X19" s="94">
        <f>Corrientes!X19*Constantes!$BA$3</f>
        <v>3324.1215421894003</v>
      </c>
      <c r="Y19" s="94">
        <f>Corrientes!Y19*Constantes!$BA$3</f>
        <v>2445.0675896758071</v>
      </c>
      <c r="Z19" s="94">
        <f>Corrientes!Z19*Constantes!$BA$3</f>
        <v>0</v>
      </c>
      <c r="AA19" s="94">
        <f>Corrientes!AA19*Constantes!$BA$3</f>
        <v>7827.6276658763272</v>
      </c>
      <c r="AB19" s="94">
        <f>Corrientes!AB19*Constantes!$BA$3</f>
        <v>1858.3771535696824</v>
      </c>
      <c r="AC19" s="95" t="s">
        <v>94</v>
      </c>
      <c r="AD19" s="94">
        <v>18.888248305972315</v>
      </c>
      <c r="AE19" s="94">
        <v>2.6434014829727954</v>
      </c>
      <c r="AF19" s="95" t="s">
        <v>241</v>
      </c>
      <c r="AG19" s="97" t="s">
        <v>94</v>
      </c>
      <c r="AH19" s="95">
        <f>Corrientes!AH19*Constantes!$BA$3</f>
        <v>69.445284333259181</v>
      </c>
      <c r="AI19" s="95" t="s">
        <v>241</v>
      </c>
      <c r="AJ19" s="95" t="s">
        <v>241</v>
      </c>
      <c r="AK19" s="95" t="s">
        <v>94</v>
      </c>
      <c r="AL19" s="95" t="s">
        <v>241</v>
      </c>
      <c r="AM19" s="95" t="s">
        <v>241</v>
      </c>
      <c r="AN19" s="97" t="s">
        <v>94</v>
      </c>
      <c r="AO19" s="94">
        <f>Corrientes!AO19*Constantes!$BA$3</f>
        <v>296119.51556724176</v>
      </c>
      <c r="AP19" s="94">
        <f>Corrientes!AP19*Constantes!$BA$3</f>
        <v>41441.787184687171</v>
      </c>
      <c r="AQ19" s="94">
        <v>90.975719311688266</v>
      </c>
      <c r="AR19" s="94">
        <v>9.0242806883117357</v>
      </c>
      <c r="AS19" s="94">
        <v>56.768895145865869</v>
      </c>
      <c r="AT19" s="95" t="s">
        <v>94</v>
      </c>
      <c r="AU19" s="97" t="s">
        <v>94</v>
      </c>
      <c r="AV19" s="92" t="s">
        <v>93</v>
      </c>
      <c r="AW19" s="92" t="s">
        <v>93</v>
      </c>
      <c r="AX19" s="98">
        <f>Corrientes!AX19*Constantes!$BA$3</f>
        <v>289.9939028697496</v>
      </c>
      <c r="BC19" s="119">
        <f t="shared" si="0"/>
        <v>7.531752999057062E-13</v>
      </c>
      <c r="BE19" s="68"/>
    </row>
    <row r="20" spans="1:57" x14ac:dyDescent="0.3">
      <c r="A20" s="89">
        <v>2003</v>
      </c>
      <c r="B20" s="90" t="s">
        <v>15</v>
      </c>
      <c r="C20" s="91">
        <f>Corrientes!C20*Constantes!$BA$3</f>
        <v>623.80326551306234</v>
      </c>
      <c r="D20" s="91">
        <f>Corrientes!D20*Constantes!$BA$3</f>
        <v>985.66111483277439</v>
      </c>
      <c r="E20" s="92" t="s">
        <v>241</v>
      </c>
      <c r="F20" s="92" t="s">
        <v>241</v>
      </c>
      <c r="G20" s="92" t="s">
        <v>241</v>
      </c>
      <c r="H20" s="91">
        <f>Corrientes!H20*Constantes!$BA$3</f>
        <v>1609.4643803458366</v>
      </c>
      <c r="I20" s="91">
        <f>Corrientes!I20*Constantes!$BA$3</f>
        <v>206.28596207668733</v>
      </c>
      <c r="J20" s="91">
        <f>Corrientes!J20*Constantes!$BA$3</f>
        <v>1815.7503424225238</v>
      </c>
      <c r="K20" s="93">
        <f>Corrientes!K20*Constantes!$BA$3</f>
        <v>1665.2812782295341</v>
      </c>
      <c r="L20" s="94">
        <f>Corrientes!L20*Constantes!$BA$3</f>
        <v>645.43702367251774</v>
      </c>
      <c r="M20" s="94">
        <f>Corrientes!M20*Constantes!$BA$3</f>
        <v>1019.8442545570165</v>
      </c>
      <c r="N20" s="94">
        <f>Corrientes!N20*Constantes!$BA$3</f>
        <v>213.44004552251084</v>
      </c>
      <c r="O20" s="94">
        <f>Corrientes!O20*Constantes!$BA$3</f>
        <v>1878.7213237520452</v>
      </c>
      <c r="P20" s="94">
        <v>38.299908552413136</v>
      </c>
      <c r="Q20" s="94">
        <f>Corrientes!Q20*Constantes!$BA$3</f>
        <v>2417.4402004302078</v>
      </c>
      <c r="R20" s="94">
        <f>Corrientes!R20*Constantes!$BA$3</f>
        <v>457.94510928698838</v>
      </c>
      <c r="S20" s="94">
        <f>Corrientes!S20*Constantes!$BA$3</f>
        <v>49.738180333491478</v>
      </c>
      <c r="T20" s="95" t="s">
        <v>241</v>
      </c>
      <c r="U20" s="95" t="s">
        <v>241</v>
      </c>
      <c r="V20" s="96">
        <f>Corrientes!V20*Constantes!$BA$3</f>
        <v>2925.1234900506875</v>
      </c>
      <c r="W20" s="94">
        <f>Corrientes!W20*Constantes!$BA$3</f>
        <v>4289.3770035320804</v>
      </c>
      <c r="X20" s="94">
        <f>Corrientes!X20*Constantes!$BA$3</f>
        <v>4593.1694516374464</v>
      </c>
      <c r="Y20" s="94">
        <f>Corrientes!Y20*Constantes!$BA$3</f>
        <v>2694.9678641702171</v>
      </c>
      <c r="Z20" s="94">
        <f>Corrientes!Z20*Constantes!$BA$3</f>
        <v>0</v>
      </c>
      <c r="AA20" s="94">
        <f>Corrientes!AA20*Constantes!$BA$3</f>
        <v>4740.8738324732112</v>
      </c>
      <c r="AB20" s="94">
        <f>Corrientes!AB20*Constantes!$BA$3</f>
        <v>2875.9969088569301</v>
      </c>
      <c r="AC20" s="95" t="s">
        <v>94</v>
      </c>
      <c r="AD20" s="94">
        <v>22.562050154711439</v>
      </c>
      <c r="AE20" s="94">
        <v>2.6173914172358352</v>
      </c>
      <c r="AF20" s="95" t="s">
        <v>241</v>
      </c>
      <c r="AG20" s="97" t="s">
        <v>94</v>
      </c>
      <c r="AH20" s="95">
        <f>Corrientes!AH20*Constantes!$BA$3</f>
        <v>93.517557843357295</v>
      </c>
      <c r="AI20" s="95" t="s">
        <v>241</v>
      </c>
      <c r="AJ20" s="95" t="s">
        <v>241</v>
      </c>
      <c r="AK20" s="95" t="s">
        <v>94</v>
      </c>
      <c r="AL20" s="95" t="s">
        <v>241</v>
      </c>
      <c r="AM20" s="95" t="s">
        <v>241</v>
      </c>
      <c r="AN20" s="97" t="s">
        <v>94</v>
      </c>
      <c r="AO20" s="94">
        <f>Corrientes!AO20*Constantes!$BA$3</f>
        <v>181129.7233288835</v>
      </c>
      <c r="AP20" s="94">
        <f>Corrientes!AP20*Constantes!$BA$3</f>
        <v>21012.602134842855</v>
      </c>
      <c r="AQ20" s="94">
        <v>88.639078993565477</v>
      </c>
      <c r="AR20" s="94">
        <v>11.360921006434525</v>
      </c>
      <c r="AS20" s="94">
        <v>61.700091447586871</v>
      </c>
      <c r="AT20" s="95" t="s">
        <v>94</v>
      </c>
      <c r="AU20" s="97" t="s">
        <v>94</v>
      </c>
      <c r="AV20" s="92" t="s">
        <v>93</v>
      </c>
      <c r="AW20" s="92" t="s">
        <v>93</v>
      </c>
      <c r="AX20" s="98">
        <f>Corrientes!AX20*Constantes!$BA$3</f>
        <v>69.250056626298203</v>
      </c>
      <c r="BC20" s="119">
        <f t="shared" si="0"/>
        <v>-6.8922645368729718E-13</v>
      </c>
      <c r="BE20" s="68"/>
    </row>
    <row r="21" spans="1:57" x14ac:dyDescent="0.3">
      <c r="A21" s="89">
        <v>2003</v>
      </c>
      <c r="B21" s="90" t="s">
        <v>16</v>
      </c>
      <c r="C21" s="91">
        <f>Corrientes!C21*Constantes!$BA$3</f>
        <v>263.20531471401387</v>
      </c>
      <c r="D21" s="91">
        <f>Corrientes!D21*Constantes!$BA$3</f>
        <v>796.89736238719195</v>
      </c>
      <c r="E21" s="92" t="s">
        <v>241</v>
      </c>
      <c r="F21" s="92" t="s">
        <v>241</v>
      </c>
      <c r="G21" s="92" t="s">
        <v>241</v>
      </c>
      <c r="H21" s="91">
        <f>Corrientes!H21*Constantes!$BA$3</f>
        <v>1060.1026771012059</v>
      </c>
      <c r="I21" s="91">
        <f>Corrientes!I21*Constantes!$BA$3</f>
        <v>88.243969409074111</v>
      </c>
      <c r="J21" s="91">
        <f>Corrientes!J21*Constantes!$BA$3</f>
        <v>1148.3466465102799</v>
      </c>
      <c r="K21" s="93">
        <f>Corrientes!K21*Constantes!$BA$3</f>
        <v>2085.0841960049052</v>
      </c>
      <c r="L21" s="94">
        <f>Corrientes!L21*Constantes!$BA$3</f>
        <v>517.69064815057936</v>
      </c>
      <c r="M21" s="94">
        <f>Corrientes!M21*Constantes!$BA$3</f>
        <v>1567.3935478543258</v>
      </c>
      <c r="N21" s="94">
        <f>Corrientes!N21*Constantes!$BA$3</f>
        <v>173.5644197321794</v>
      </c>
      <c r="O21" s="94">
        <f>Corrientes!O21*Constantes!$BA$3</f>
        <v>2258.6486157370841</v>
      </c>
      <c r="P21" s="94">
        <v>37.404699957622952</v>
      </c>
      <c r="Q21" s="94">
        <f>Corrientes!Q21*Constantes!$BA$3</f>
        <v>1622.1060541823249</v>
      </c>
      <c r="R21" s="94">
        <f>Corrientes!R21*Constantes!$BA$3</f>
        <v>298.52181516175534</v>
      </c>
      <c r="S21" s="94">
        <f>Corrientes!S21*Constantes!$BA$3</f>
        <v>1.0852568781598182</v>
      </c>
      <c r="T21" s="95" t="s">
        <v>241</v>
      </c>
      <c r="U21" s="95" t="s">
        <v>241</v>
      </c>
      <c r="V21" s="96">
        <f>Corrientes!V21*Constantes!$BA$3</f>
        <v>1921.7131262222399</v>
      </c>
      <c r="W21" s="94">
        <f>Corrientes!W21*Constantes!$BA$3</f>
        <v>4154.4805177710323</v>
      </c>
      <c r="X21" s="94">
        <f>Corrientes!X21*Constantes!$BA$3</f>
        <v>4631.9948091420938</v>
      </c>
      <c r="Y21" s="94">
        <f>Corrientes!Y21*Constantes!$BA$3</f>
        <v>2206.222905806379</v>
      </c>
      <c r="Z21" s="94">
        <f>Corrientes!Z21*Constantes!$BA$3</f>
        <v>0</v>
      </c>
      <c r="AA21" s="94">
        <f>Corrientes!AA21*Constantes!$BA$3</f>
        <v>3070.0597727325198</v>
      </c>
      <c r="AB21" s="94">
        <f>Corrientes!AB21*Constantes!$BA$3</f>
        <v>3161.7961255183081</v>
      </c>
      <c r="AC21" s="95" t="s">
        <v>94</v>
      </c>
      <c r="AD21" s="94">
        <v>20.681286371855993</v>
      </c>
      <c r="AE21" s="94">
        <v>3.7198062640537413</v>
      </c>
      <c r="AF21" s="95" t="s">
        <v>241</v>
      </c>
      <c r="AG21" s="97" t="s">
        <v>94</v>
      </c>
      <c r="AH21" s="95">
        <f>Corrientes!AH21*Constantes!$BA$3</f>
        <v>17.518200490694145</v>
      </c>
      <c r="AI21" s="95" t="s">
        <v>241</v>
      </c>
      <c r="AJ21" s="95" t="s">
        <v>241</v>
      </c>
      <c r="AK21" s="95" t="s">
        <v>94</v>
      </c>
      <c r="AL21" s="95" t="s">
        <v>241</v>
      </c>
      <c r="AM21" s="95" t="s">
        <v>241</v>
      </c>
      <c r="AN21" s="97" t="s">
        <v>94</v>
      </c>
      <c r="AO21" s="94">
        <f>Corrientes!AO21*Constantes!$BA$3</f>
        <v>82532.786785160526</v>
      </c>
      <c r="AP21" s="94">
        <f>Corrientes!AP21*Constantes!$BA$3</f>
        <v>14844.626768044724</v>
      </c>
      <c r="AQ21" s="94">
        <v>92.315563451398631</v>
      </c>
      <c r="AR21" s="94">
        <v>7.6844365486013686</v>
      </c>
      <c r="AS21" s="94">
        <v>62.595300042377055</v>
      </c>
      <c r="AT21" s="95" t="s">
        <v>94</v>
      </c>
      <c r="AU21" s="97" t="s">
        <v>94</v>
      </c>
      <c r="AV21" s="92" t="s">
        <v>93</v>
      </c>
      <c r="AW21" s="92" t="s">
        <v>93</v>
      </c>
      <c r="AX21" s="98">
        <f>Corrientes!AX21*Constantes!$BA$3</f>
        <v>81.07963549496445</v>
      </c>
      <c r="BC21" s="119">
        <f t="shared" si="0"/>
        <v>7.7937656328685989E-14</v>
      </c>
      <c r="BE21" s="68"/>
    </row>
    <row r="22" spans="1:57" x14ac:dyDescent="0.3">
      <c r="A22" s="89">
        <v>2003</v>
      </c>
      <c r="B22" s="90" t="s">
        <v>17</v>
      </c>
      <c r="C22" s="91">
        <f>Corrientes!C22*Constantes!$BA$3</f>
        <v>849.64114299352877</v>
      </c>
      <c r="D22" s="91">
        <f>Corrientes!D22*Constantes!$BA$3</f>
        <v>1609.1445032341903</v>
      </c>
      <c r="E22" s="92" t="s">
        <v>241</v>
      </c>
      <c r="F22" s="92" t="s">
        <v>241</v>
      </c>
      <c r="G22" s="92" t="s">
        <v>241</v>
      </c>
      <c r="H22" s="91">
        <f>Corrientes!H22*Constantes!$BA$3</f>
        <v>2458.7856462277191</v>
      </c>
      <c r="I22" s="91">
        <f>Corrientes!I22*Constantes!$BA$3</f>
        <v>215.56921385313407</v>
      </c>
      <c r="J22" s="91">
        <f>Corrientes!J22*Constantes!$BA$3</f>
        <v>2674.3548600808531</v>
      </c>
      <c r="K22" s="93">
        <f>Corrientes!K22*Constantes!$BA$3</f>
        <v>2031.3122365447653</v>
      </c>
      <c r="L22" s="94">
        <f>Corrientes!L22*Constantes!$BA$3</f>
        <v>701.92635664784325</v>
      </c>
      <c r="M22" s="94">
        <f>Corrientes!M22*Constantes!$BA$3</f>
        <v>1329.385879896922</v>
      </c>
      <c r="N22" s="94">
        <f>Corrientes!N22*Constantes!$BA$3</f>
        <v>178.09132023932918</v>
      </c>
      <c r="O22" s="94">
        <f>Corrientes!O22*Constantes!$BA$3</f>
        <v>2209.4035567840947</v>
      </c>
      <c r="P22" s="94">
        <v>16.656041418313034</v>
      </c>
      <c r="Q22" s="94">
        <f>Corrientes!Q22*Constantes!$BA$3</f>
        <v>12180.57632266504</v>
      </c>
      <c r="R22" s="94">
        <f>Corrientes!R22*Constantes!$BA$3</f>
        <v>778.92211988966596</v>
      </c>
      <c r="S22" s="94">
        <f>Corrientes!S22*Constantes!$BA$3</f>
        <v>422.51203000851871</v>
      </c>
      <c r="T22" s="95" t="s">
        <v>241</v>
      </c>
      <c r="U22" s="95" t="s">
        <v>241</v>
      </c>
      <c r="V22" s="96">
        <f>Corrientes!V22*Constantes!$BA$3</f>
        <v>13382.010472563223</v>
      </c>
      <c r="W22" s="94">
        <f>Corrientes!W22*Constantes!$BA$3</f>
        <v>4505.9914192155456</v>
      </c>
      <c r="X22" s="94">
        <f>Corrientes!X22*Constantes!$BA$3</f>
        <v>4329.0891510855408</v>
      </c>
      <c r="Y22" s="94">
        <f>Corrientes!Y22*Constantes!$BA$3</f>
        <v>3980.1642295627821</v>
      </c>
      <c r="Z22" s="94">
        <f>Corrientes!Z22*Constantes!$BA$3</f>
        <v>18916.19045525245</v>
      </c>
      <c r="AA22" s="94">
        <f>Corrientes!AA22*Constantes!$BA$3</f>
        <v>16056.365332644078</v>
      </c>
      <c r="AB22" s="94">
        <f>Corrientes!AB22*Constantes!$BA$3</f>
        <v>3840.9894611168656</v>
      </c>
      <c r="AC22" s="95" t="s">
        <v>94</v>
      </c>
      <c r="AD22" s="94">
        <v>26.474525727654463</v>
      </c>
      <c r="AE22" s="94">
        <v>1.7768335936087054</v>
      </c>
      <c r="AF22" s="95" t="s">
        <v>241</v>
      </c>
      <c r="AG22" s="97" t="s">
        <v>94</v>
      </c>
      <c r="AH22" s="95">
        <f>Corrientes!AH22*Constantes!$BA$3</f>
        <v>3673.2441685611716</v>
      </c>
      <c r="AI22" s="95" t="s">
        <v>241</v>
      </c>
      <c r="AJ22" s="95" t="s">
        <v>241</v>
      </c>
      <c r="AK22" s="95" t="s">
        <v>94</v>
      </c>
      <c r="AL22" s="95" t="s">
        <v>241</v>
      </c>
      <c r="AM22" s="95" t="s">
        <v>241</v>
      </c>
      <c r="AN22" s="97" t="s">
        <v>94</v>
      </c>
      <c r="AO22" s="94">
        <f>Corrientes!AO22*Constantes!$BA$3</f>
        <v>903650.48198092624</v>
      </c>
      <c r="AP22" s="94">
        <f>Corrientes!AP22*Constantes!$BA$3</f>
        <v>60648.358719688418</v>
      </c>
      <c r="AQ22" s="94">
        <v>91.939393792841059</v>
      </c>
      <c r="AR22" s="94">
        <v>8.0606062071589424</v>
      </c>
      <c r="AS22" s="94">
        <v>83.343958581686962</v>
      </c>
      <c r="AT22" s="95" t="s">
        <v>94</v>
      </c>
      <c r="AU22" s="97" t="s">
        <v>94</v>
      </c>
      <c r="AV22" s="92" t="s">
        <v>93</v>
      </c>
      <c r="AW22" s="92" t="s">
        <v>93</v>
      </c>
      <c r="AX22" s="98">
        <f>Corrientes!AX22*Constantes!$BA$3</f>
        <v>153.55896756694028</v>
      </c>
      <c r="BC22" s="119">
        <f t="shared" si="0"/>
        <v>0</v>
      </c>
      <c r="BE22" s="68"/>
    </row>
    <row r="23" spans="1:57" x14ac:dyDescent="0.3">
      <c r="A23" s="89">
        <v>2003</v>
      </c>
      <c r="B23" s="90" t="s">
        <v>18</v>
      </c>
      <c r="C23" s="91">
        <f>Corrientes!C23*Constantes!$BA$3</f>
        <v>1457.2528151467873</v>
      </c>
      <c r="D23" s="91">
        <f>Corrientes!D23*Constantes!$BA$3</f>
        <v>2213.2956248332034</v>
      </c>
      <c r="E23" s="92" t="s">
        <v>241</v>
      </c>
      <c r="F23" s="92" t="s">
        <v>241</v>
      </c>
      <c r="G23" s="92" t="s">
        <v>241</v>
      </c>
      <c r="H23" s="91">
        <f>Corrientes!H23*Constantes!$BA$3</f>
        <v>3670.5484399799907</v>
      </c>
      <c r="I23" s="91">
        <f>Corrientes!I23*Constantes!$BA$3</f>
        <v>225.92337675748806</v>
      </c>
      <c r="J23" s="91">
        <f>Corrientes!J23*Constantes!$BA$3</f>
        <v>3896.471816737479</v>
      </c>
      <c r="K23" s="93">
        <f>Corrientes!K23*Constantes!$BA$3</f>
        <v>1314.9253756936328</v>
      </c>
      <c r="L23" s="94">
        <f>Corrientes!L23*Constantes!$BA$3</f>
        <v>522.04152506646619</v>
      </c>
      <c r="M23" s="94">
        <f>Corrientes!M23*Constantes!$BA$3</f>
        <v>792.88385062716634</v>
      </c>
      <c r="N23" s="94">
        <f>Corrientes!N23*Constantes!$BA$3</f>
        <v>80.93405819824396</v>
      </c>
      <c r="O23" s="94">
        <f>Corrientes!O23*Constantes!$BA$3</f>
        <v>1395.8594338918765</v>
      </c>
      <c r="P23" s="94">
        <v>58.227955104722085</v>
      </c>
      <c r="Q23" s="94">
        <f>Corrientes!Q23*Constantes!$BA$3</f>
        <v>1841.3575763475576</v>
      </c>
      <c r="R23" s="94">
        <f>Corrientes!R23*Constantes!$BA$3</f>
        <v>647.51452464469003</v>
      </c>
      <c r="S23" s="94">
        <f>Corrientes!S23*Constantes!$BA$3</f>
        <v>306.41060074809752</v>
      </c>
      <c r="T23" s="95" t="s">
        <v>241</v>
      </c>
      <c r="U23" s="95" t="s">
        <v>241</v>
      </c>
      <c r="V23" s="96">
        <f>Corrientes!V23*Constantes!$BA$3</f>
        <v>2795.2827017403451</v>
      </c>
      <c r="W23" s="94">
        <f>Corrientes!W23*Constantes!$BA$3</f>
        <v>3023.581225773607</v>
      </c>
      <c r="X23" s="94">
        <f>Corrientes!X23*Constantes!$BA$3</f>
        <v>2973.0244792527023</v>
      </c>
      <c r="Y23" s="94">
        <f>Corrientes!Y23*Constantes!$BA$3</f>
        <v>2091.0229301587851</v>
      </c>
      <c r="Z23" s="94">
        <f>Corrientes!Z23*Constantes!$BA$3</f>
        <v>12345.310263823429</v>
      </c>
      <c r="AA23" s="94">
        <f>Corrientes!AA23*Constantes!$BA$3</f>
        <v>6691.7545184778237</v>
      </c>
      <c r="AB23" s="94">
        <f>Corrientes!AB23*Constantes!$BA$3</f>
        <v>1800.8222186550242</v>
      </c>
      <c r="AC23" s="95" t="s">
        <v>94</v>
      </c>
      <c r="AD23" s="94">
        <v>13.685689224308495</v>
      </c>
      <c r="AE23" s="94">
        <v>3.0571172586293436</v>
      </c>
      <c r="AF23" s="95" t="s">
        <v>241</v>
      </c>
      <c r="AG23" s="97" t="s">
        <v>94</v>
      </c>
      <c r="AH23" s="95">
        <f>Corrientes!AH23*Constantes!$BA$3</f>
        <v>18.372321708648386</v>
      </c>
      <c r="AI23" s="95" t="s">
        <v>241</v>
      </c>
      <c r="AJ23" s="95" t="s">
        <v>241</v>
      </c>
      <c r="AK23" s="95" t="s">
        <v>94</v>
      </c>
      <c r="AL23" s="95" t="s">
        <v>241</v>
      </c>
      <c r="AM23" s="95" t="s">
        <v>241</v>
      </c>
      <c r="AN23" s="97" t="s">
        <v>94</v>
      </c>
      <c r="AO23" s="94">
        <f>Corrientes!AO23*Constantes!$BA$3</f>
        <v>218890.99934223876</v>
      </c>
      <c r="AP23" s="94">
        <f>Corrientes!AP23*Constantes!$BA$3</f>
        <v>48895.999381543334</v>
      </c>
      <c r="AQ23" s="94">
        <v>94.201847533272954</v>
      </c>
      <c r="AR23" s="94">
        <v>5.7981524667270401</v>
      </c>
      <c r="AS23" s="94">
        <v>41.772044895277915</v>
      </c>
      <c r="AT23" s="95" t="s">
        <v>94</v>
      </c>
      <c r="AU23" s="97" t="s">
        <v>94</v>
      </c>
      <c r="AV23" s="92" t="s">
        <v>93</v>
      </c>
      <c r="AW23" s="92" t="s">
        <v>93</v>
      </c>
      <c r="AX23" s="98">
        <f>Corrientes!AX23*Constantes!$BA$3</f>
        <v>114.67933486357263</v>
      </c>
      <c r="BC23" s="119">
        <f t="shared" si="0"/>
        <v>-4.5474735088646412E-13</v>
      </c>
      <c r="BE23" s="68"/>
    </row>
    <row r="24" spans="1:57" x14ac:dyDescent="0.3">
      <c r="A24" s="89">
        <v>2003</v>
      </c>
      <c r="B24" s="90" t="s">
        <v>19</v>
      </c>
      <c r="C24" s="91">
        <f>Corrientes!C24*Constantes!$BA$3</f>
        <v>1678.8019931124977</v>
      </c>
      <c r="D24" s="91">
        <f>Corrientes!D24*Constantes!$BA$3</f>
        <v>2007.4447590773602</v>
      </c>
      <c r="E24" s="92" t="s">
        <v>241</v>
      </c>
      <c r="F24" s="92" t="s">
        <v>241</v>
      </c>
      <c r="G24" s="92" t="s">
        <v>241</v>
      </c>
      <c r="H24" s="91">
        <f>Corrientes!H24*Constantes!$BA$3</f>
        <v>3686.2467521898575</v>
      </c>
      <c r="I24" s="91">
        <f>Corrientes!I24*Constantes!$BA$3</f>
        <v>602.46730005752022</v>
      </c>
      <c r="J24" s="91">
        <f>Corrientes!J24*Constantes!$BA$3</f>
        <v>4288.7140522473783</v>
      </c>
      <c r="K24" s="93">
        <f>Corrientes!K24*Constantes!$BA$3</f>
        <v>971.66024749314954</v>
      </c>
      <c r="L24" s="94">
        <f>Corrientes!L24*Constantes!$BA$3</f>
        <v>442.51654047592825</v>
      </c>
      <c r="M24" s="94">
        <f>Corrientes!M24*Constantes!$BA$3</f>
        <v>529.14370701722123</v>
      </c>
      <c r="N24" s="94">
        <f>Corrientes!N24*Constantes!$BA$3</f>
        <v>158.80475867022727</v>
      </c>
      <c r="O24" s="94">
        <f>Corrientes!O24*Constantes!$BA$3</f>
        <v>1130.4650061633768</v>
      </c>
      <c r="P24" s="94">
        <v>38.937712634504898</v>
      </c>
      <c r="Q24" s="94">
        <f>Corrientes!Q24*Constantes!$BA$3</f>
        <v>5964.8540109891919</v>
      </c>
      <c r="R24" s="94">
        <f>Corrientes!R24*Constantes!$BA$3</f>
        <v>599.7609559697737</v>
      </c>
      <c r="S24" s="94">
        <f>Corrientes!S24*Constantes!$BA$3</f>
        <v>160.96473888900675</v>
      </c>
      <c r="T24" s="95" t="s">
        <v>241</v>
      </c>
      <c r="U24" s="95" t="s">
        <v>241</v>
      </c>
      <c r="V24" s="96">
        <f>Corrientes!V24*Constantes!$BA$3</f>
        <v>6725.5797058479729</v>
      </c>
      <c r="W24" s="94">
        <f>Corrientes!W24*Constantes!$BA$3</f>
        <v>4115.0220575832991</v>
      </c>
      <c r="X24" s="94">
        <f>Corrientes!X24*Constantes!$BA$3</f>
        <v>4196.5969170187545</v>
      </c>
      <c r="Y24" s="94">
        <f>Corrientes!Y24*Constantes!$BA$3</f>
        <v>2068.3694613535758</v>
      </c>
      <c r="Z24" s="94">
        <f>Corrientes!Z24*Constantes!$BA$3</f>
        <v>11643.019087812423</v>
      </c>
      <c r="AA24" s="94">
        <f>Corrientes!AA24*Constantes!$BA$3</f>
        <v>11014.293758095351</v>
      </c>
      <c r="AB24" s="94">
        <f>Corrientes!AB24*Constantes!$BA$3</f>
        <v>2029.1033824172673</v>
      </c>
      <c r="AC24" s="95" t="s">
        <v>94</v>
      </c>
      <c r="AD24" s="94">
        <v>23.301569656382984</v>
      </c>
      <c r="AE24" s="94">
        <v>2.5822213923372508</v>
      </c>
      <c r="AF24" s="95" t="s">
        <v>241</v>
      </c>
      <c r="AG24" s="97" t="s">
        <v>94</v>
      </c>
      <c r="AH24" s="95">
        <f>Corrientes!AH24*Constantes!$BA$3</f>
        <v>410.93689210757657</v>
      </c>
      <c r="AI24" s="95" t="s">
        <v>241</v>
      </c>
      <c r="AJ24" s="95" t="s">
        <v>241</v>
      </c>
      <c r="AK24" s="95" t="s">
        <v>94</v>
      </c>
      <c r="AL24" s="95" t="s">
        <v>241</v>
      </c>
      <c r="AM24" s="95" t="s">
        <v>241</v>
      </c>
      <c r="AN24" s="97" t="s">
        <v>94</v>
      </c>
      <c r="AO24" s="94">
        <f>Corrientes!AO24*Constantes!$BA$3</f>
        <v>426543.35491063236</v>
      </c>
      <c r="AP24" s="94">
        <f>Corrientes!AP24*Constantes!$BA$3</f>
        <v>47268.462685208899</v>
      </c>
      <c r="AQ24" s="94">
        <v>85.952262316443907</v>
      </c>
      <c r="AR24" s="94">
        <v>14.047737683556086</v>
      </c>
      <c r="AS24" s="94">
        <v>61.062287365495095</v>
      </c>
      <c r="AT24" s="95" t="s">
        <v>94</v>
      </c>
      <c r="AU24" s="97" t="s">
        <v>94</v>
      </c>
      <c r="AV24" s="92" t="s">
        <v>93</v>
      </c>
      <c r="AW24" s="92" t="s">
        <v>93</v>
      </c>
      <c r="AX24" s="98">
        <f>Corrientes!AX24*Constantes!$BA$3</f>
        <v>123.13813306110512</v>
      </c>
      <c r="BC24" s="119">
        <f t="shared" si="0"/>
        <v>5.6843418860808015E-13</v>
      </c>
      <c r="BE24" s="68"/>
    </row>
    <row r="25" spans="1:57" x14ac:dyDescent="0.3">
      <c r="A25" s="89">
        <v>2003</v>
      </c>
      <c r="B25" s="90" t="s">
        <v>20</v>
      </c>
      <c r="C25" s="91">
        <f>Corrientes!C25*Constantes!$BA$3</f>
        <v>452.70404718316854</v>
      </c>
      <c r="D25" s="91">
        <f>Corrientes!D25*Constantes!$BA$3</f>
        <v>1072.5190721086972</v>
      </c>
      <c r="E25" s="92" t="s">
        <v>241</v>
      </c>
      <c r="F25" s="92" t="s">
        <v>241</v>
      </c>
      <c r="G25" s="92" t="s">
        <v>241</v>
      </c>
      <c r="H25" s="91">
        <f>Corrientes!H25*Constantes!$BA$3</f>
        <v>1525.2231192918657</v>
      </c>
      <c r="I25" s="91">
        <f>Corrientes!I25*Constantes!$BA$3</f>
        <v>83.520400177062911</v>
      </c>
      <c r="J25" s="91">
        <f>Corrientes!J25*Constantes!$BA$3</f>
        <v>1608.7435194689288</v>
      </c>
      <c r="K25" s="93">
        <f>Corrientes!K25*Constantes!$BA$3</f>
        <v>1951.1342673850895</v>
      </c>
      <c r="L25" s="94">
        <f>Corrientes!L25*Constantes!$BA$3</f>
        <v>579.11945358728292</v>
      </c>
      <c r="M25" s="94">
        <f>Corrientes!M25*Constantes!$BA$3</f>
        <v>1372.0148137978065</v>
      </c>
      <c r="N25" s="94">
        <f>Corrientes!N25*Constantes!$BA$3</f>
        <v>106.84306627009587</v>
      </c>
      <c r="O25" s="94">
        <f>Corrientes!O25*Constantes!$BA$3</f>
        <v>2057.9773336551852</v>
      </c>
      <c r="P25" s="94">
        <v>37.156349579022276</v>
      </c>
      <c r="Q25" s="94">
        <f>Corrientes!Q25*Constantes!$BA$3</f>
        <v>2484.0923340703043</v>
      </c>
      <c r="R25" s="94">
        <f>Corrientes!R25*Constantes!$BA$3</f>
        <v>228.93150453189659</v>
      </c>
      <c r="S25" s="94">
        <f>Corrientes!S25*Constantes!$BA$3</f>
        <v>7.8924112437572171</v>
      </c>
      <c r="T25" s="95" t="s">
        <v>241</v>
      </c>
      <c r="U25" s="95" t="s">
        <v>241</v>
      </c>
      <c r="V25" s="96">
        <f>Corrientes!V25*Constantes!$BA$3</f>
        <v>2720.9162498459582</v>
      </c>
      <c r="W25" s="94">
        <f>Corrientes!W25*Constantes!$BA$3</f>
        <v>3182.9203167412702</v>
      </c>
      <c r="X25" s="94">
        <f>Corrientes!X25*Constantes!$BA$3</f>
        <v>2884.6891109011463</v>
      </c>
      <c r="Y25" s="94">
        <f>Corrientes!Y25*Constantes!$BA$3</f>
        <v>2158.3465751395011</v>
      </c>
      <c r="Z25" s="94">
        <f>Corrientes!Z25*Constantes!$BA$3</f>
        <v>0</v>
      </c>
      <c r="AA25" s="94">
        <f>Corrientes!AA25*Constantes!$BA$3</f>
        <v>4329.6597693148869</v>
      </c>
      <c r="AB25" s="94">
        <f>Corrientes!AB25*Constantes!$BA$3</f>
        <v>2645.5857220724488</v>
      </c>
      <c r="AC25" s="95" t="s">
        <v>94</v>
      </c>
      <c r="AD25" s="94">
        <v>17.593449944043861</v>
      </c>
      <c r="AE25" s="94">
        <v>1.9221674681210068</v>
      </c>
      <c r="AF25" s="95" t="s">
        <v>241</v>
      </c>
      <c r="AG25" s="97" t="s">
        <v>94</v>
      </c>
      <c r="AH25" s="95">
        <f>Corrientes!AH25*Constantes!$BA$3</f>
        <v>163.9564117566857</v>
      </c>
      <c r="AI25" s="95" t="s">
        <v>241</v>
      </c>
      <c r="AJ25" s="95" t="s">
        <v>241</v>
      </c>
      <c r="AK25" s="95" t="s">
        <v>94</v>
      </c>
      <c r="AL25" s="95" t="s">
        <v>241</v>
      </c>
      <c r="AM25" s="95" t="s">
        <v>241</v>
      </c>
      <c r="AN25" s="97" t="s">
        <v>94</v>
      </c>
      <c r="AO25" s="94">
        <f>Corrientes!AO25*Constantes!$BA$3</f>
        <v>225248.83191095191</v>
      </c>
      <c r="AP25" s="94">
        <f>Corrientes!AP25*Constantes!$BA$3</f>
        <v>24609.498325146076</v>
      </c>
      <c r="AQ25" s="94">
        <v>94.808345819808835</v>
      </c>
      <c r="AR25" s="94">
        <v>5.1916541801911524</v>
      </c>
      <c r="AS25" s="94">
        <v>62.843650420977724</v>
      </c>
      <c r="AT25" s="95" t="s">
        <v>94</v>
      </c>
      <c r="AU25" s="97" t="s">
        <v>94</v>
      </c>
      <c r="AV25" s="92" t="s">
        <v>93</v>
      </c>
      <c r="AW25" s="92" t="s">
        <v>93</v>
      </c>
      <c r="AX25" s="98">
        <f>Corrientes!AX25*Constantes!$BA$3</f>
        <v>156.45768067022431</v>
      </c>
      <c r="BC25" s="119">
        <f t="shared" si="0"/>
        <v>-4.0589753780295723E-13</v>
      </c>
      <c r="BE25" s="68"/>
    </row>
    <row r="26" spans="1:57" x14ac:dyDescent="0.3">
      <c r="A26" s="89">
        <v>2003</v>
      </c>
      <c r="B26" s="90" t="s">
        <v>21</v>
      </c>
      <c r="C26" s="91">
        <f>Corrientes!C26*Constantes!$BA$3</f>
        <v>278.873941853796</v>
      </c>
      <c r="D26" s="91">
        <f>Corrientes!D26*Constantes!$BA$3</f>
        <v>880.33995037819477</v>
      </c>
      <c r="E26" s="92" t="s">
        <v>241</v>
      </c>
      <c r="F26" s="92" t="s">
        <v>241</v>
      </c>
      <c r="G26" s="92" t="s">
        <v>241</v>
      </c>
      <c r="H26" s="91">
        <f>Corrientes!H26*Constantes!$BA$3</f>
        <v>1159.2138922319907</v>
      </c>
      <c r="I26" s="91">
        <f>Corrientes!I26*Constantes!$BA$3</f>
        <v>126.59906709834624</v>
      </c>
      <c r="J26" s="91">
        <f>Corrientes!J26*Constantes!$BA$3</f>
        <v>1285.812959330337</v>
      </c>
      <c r="K26" s="93">
        <f>Corrientes!K26*Constantes!$BA$3</f>
        <v>2476.0268964211905</v>
      </c>
      <c r="L26" s="94">
        <f>Corrientes!L26*Constantes!$BA$3</f>
        <v>595.66175437346294</v>
      </c>
      <c r="M26" s="94">
        <f>Corrientes!M26*Constantes!$BA$3</f>
        <v>1880.3651420477274</v>
      </c>
      <c r="N26" s="94">
        <f>Corrientes!N26*Constantes!$BA$3</f>
        <v>270.40971239033746</v>
      </c>
      <c r="O26" s="94">
        <f>Corrientes!O26*Constantes!$BA$3</f>
        <v>2746.4366088115275</v>
      </c>
      <c r="P26" s="94">
        <v>37.028821519083429</v>
      </c>
      <c r="Q26" s="94">
        <f>Corrientes!Q26*Constantes!$BA$3</f>
        <v>1932.7067121600269</v>
      </c>
      <c r="R26" s="94">
        <f>Corrientes!R26*Constantes!$BA$3</f>
        <v>253.94557741762875</v>
      </c>
      <c r="S26" s="95">
        <f>Corrientes!S26*Constantes!$BA$3</f>
        <v>0</v>
      </c>
      <c r="T26" s="95" t="s">
        <v>241</v>
      </c>
      <c r="U26" s="95" t="s">
        <v>241</v>
      </c>
      <c r="V26" s="96">
        <f>Corrientes!V26*Constantes!$BA$3</f>
        <v>2186.6522895776557</v>
      </c>
      <c r="W26" s="94">
        <f>Corrientes!W26*Constantes!$BA$3</f>
        <v>3728.5171878002607</v>
      </c>
      <c r="X26" s="94">
        <f>Corrientes!X26*Constantes!$BA$3</f>
        <v>3757.0890333116126</v>
      </c>
      <c r="Y26" s="94">
        <f>Corrientes!Y26*Constantes!$BA$3</f>
        <v>2942.2838570442095</v>
      </c>
      <c r="Z26" s="94">
        <f>Corrientes!Z26*Constantes!$BA$3</f>
        <v>0</v>
      </c>
      <c r="AA26" s="94">
        <f>Corrientes!AA26*Constantes!$BA$3</f>
        <v>3472.4652489079926</v>
      </c>
      <c r="AB26" s="94">
        <f>Corrientes!AB26*Constantes!$BA$3</f>
        <v>3292.5535384594896</v>
      </c>
      <c r="AC26" s="95" t="s">
        <v>94</v>
      </c>
      <c r="AD26" s="94">
        <v>24.34218003861287</v>
      </c>
      <c r="AE26" s="94">
        <v>1.9771578344090206</v>
      </c>
      <c r="AF26" s="95" t="s">
        <v>241</v>
      </c>
      <c r="AG26" s="97" t="s">
        <v>94</v>
      </c>
      <c r="AH26" s="95">
        <f>Corrientes!AH26*Constantes!$BA$3</f>
        <v>48.475736880219316</v>
      </c>
      <c r="AI26" s="95" t="s">
        <v>241</v>
      </c>
      <c r="AJ26" s="95" t="s">
        <v>241</v>
      </c>
      <c r="AK26" s="95" t="s">
        <v>94</v>
      </c>
      <c r="AL26" s="95" t="s">
        <v>241</v>
      </c>
      <c r="AM26" s="95" t="s">
        <v>241</v>
      </c>
      <c r="AN26" s="97" t="s">
        <v>94</v>
      </c>
      <c r="AO26" s="94">
        <f>Corrientes!AO26*Constantes!$BA$3</f>
        <v>175629.13736454048</v>
      </c>
      <c r="AP26" s="94">
        <f>Corrientes!AP26*Constantes!$BA$3</f>
        <v>14265.218823456989</v>
      </c>
      <c r="AQ26" s="94">
        <v>90.154161522506342</v>
      </c>
      <c r="AR26" s="94">
        <v>9.8458384774936611</v>
      </c>
      <c r="AS26" s="94">
        <v>62.971178480916556</v>
      </c>
      <c r="AT26" s="95" t="s">
        <v>94</v>
      </c>
      <c r="AU26" s="97" t="s">
        <v>94</v>
      </c>
      <c r="AV26" s="92" t="s">
        <v>93</v>
      </c>
      <c r="AW26" s="92" t="s">
        <v>93</v>
      </c>
      <c r="AX26" s="98">
        <f>Corrientes!AX26*Constantes!$BA$3</f>
        <v>91.638142542952679</v>
      </c>
      <c r="BC26" s="119">
        <f t="shared" si="0"/>
        <v>2.8421709430404007E-14</v>
      </c>
      <c r="BE26" s="68"/>
    </row>
    <row r="27" spans="1:57" x14ac:dyDescent="0.3">
      <c r="A27" s="89">
        <v>2003</v>
      </c>
      <c r="B27" s="90" t="s">
        <v>22</v>
      </c>
      <c r="C27" s="91">
        <f>Corrientes!C27*Constantes!$BA$3</f>
        <v>743.80417647853108</v>
      </c>
      <c r="D27" s="91">
        <f>Corrientes!D27*Constantes!$BA$3</f>
        <v>1170.6137435417545</v>
      </c>
      <c r="E27" s="92" t="s">
        <v>241</v>
      </c>
      <c r="F27" s="92" t="s">
        <v>241</v>
      </c>
      <c r="G27" s="92" t="s">
        <v>241</v>
      </c>
      <c r="H27" s="91">
        <f>Corrientes!H27*Constantes!$BA$3</f>
        <v>1914.4179200202855</v>
      </c>
      <c r="I27" s="91">
        <f>Corrientes!I27*Constantes!$BA$3</f>
        <v>93.778326280512303</v>
      </c>
      <c r="J27" s="91">
        <f>Corrientes!J27*Constantes!$BA$3</f>
        <v>2008.1962463007978</v>
      </c>
      <c r="K27" s="93">
        <f>Corrientes!K27*Constantes!$BA$3</f>
        <v>1385.3951024022642</v>
      </c>
      <c r="L27" s="94">
        <f>Corrientes!L27*Constantes!$BA$3</f>
        <v>538.26421726599131</v>
      </c>
      <c r="M27" s="94">
        <f>Corrientes!M27*Constantes!$BA$3</f>
        <v>847.13088513627292</v>
      </c>
      <c r="N27" s="94">
        <f>Corrientes!N27*Constantes!$BA$3</f>
        <v>67.863987576509217</v>
      </c>
      <c r="O27" s="94">
        <f>Corrientes!O27*Constantes!$BA$3</f>
        <v>1453.2590899787735</v>
      </c>
      <c r="P27" s="94">
        <v>35.191942735259438</v>
      </c>
      <c r="Q27" s="94">
        <f>Corrientes!Q27*Constantes!$BA$3</f>
        <v>3118.9615069279553</v>
      </c>
      <c r="R27" s="94">
        <f>Corrientes!R27*Constantes!$BA$3</f>
        <v>455.68740544225636</v>
      </c>
      <c r="S27" s="94">
        <f>Corrientes!S27*Constantes!$BA$3</f>
        <v>123.56400835900426</v>
      </c>
      <c r="T27" s="95" t="s">
        <v>241</v>
      </c>
      <c r="U27" s="95" t="s">
        <v>241</v>
      </c>
      <c r="V27" s="96">
        <f>Corrientes!V27*Constantes!$BA$3</f>
        <v>3698.212920729216</v>
      </c>
      <c r="W27" s="94">
        <f>Corrientes!W27*Constantes!$BA$3</f>
        <v>3478.5363905906356</v>
      </c>
      <c r="X27" s="94">
        <f>Corrientes!X27*Constantes!$BA$3</f>
        <v>3371.6753151490034</v>
      </c>
      <c r="Y27" s="94">
        <f>Corrientes!Y27*Constantes!$BA$3</f>
        <v>1960.0217016669737</v>
      </c>
      <c r="Z27" s="94">
        <f>Corrientes!Z27*Constantes!$BA$3</f>
        <v>22263.78528991068</v>
      </c>
      <c r="AA27" s="94">
        <f>Corrientes!AA27*Constantes!$BA$3</f>
        <v>5706.409167030014</v>
      </c>
      <c r="AB27" s="94">
        <f>Corrientes!AB27*Constantes!$BA$3</f>
        <v>2333.9010887199247</v>
      </c>
      <c r="AC27" s="95" t="s">
        <v>94</v>
      </c>
      <c r="AD27" s="94">
        <v>18.875032547090942</v>
      </c>
      <c r="AE27" s="94">
        <v>2.4174956050260863</v>
      </c>
      <c r="AF27" s="95" t="s">
        <v>241</v>
      </c>
      <c r="AG27" s="97" t="s">
        <v>94</v>
      </c>
      <c r="AH27" s="95">
        <f>Corrientes!AH27*Constantes!$BA$3</f>
        <v>85.900191062826607</v>
      </c>
      <c r="AI27" s="95" t="s">
        <v>241</v>
      </c>
      <c r="AJ27" s="95" t="s">
        <v>241</v>
      </c>
      <c r="AK27" s="95" t="s">
        <v>94</v>
      </c>
      <c r="AL27" s="95" t="s">
        <v>241</v>
      </c>
      <c r="AM27" s="95" t="s">
        <v>241</v>
      </c>
      <c r="AN27" s="97" t="s">
        <v>94</v>
      </c>
      <c r="AO27" s="94">
        <f>Corrientes!AO27*Constantes!$BA$3</f>
        <v>236046.30987399202</v>
      </c>
      <c r="AP27" s="94">
        <f>Corrientes!AP27*Constantes!$BA$3</f>
        <v>30232.579216979928</v>
      </c>
      <c r="AQ27" s="94">
        <v>95.330221015338665</v>
      </c>
      <c r="AR27" s="94">
        <v>4.6697789846613285</v>
      </c>
      <c r="AS27" s="94">
        <v>64.808057264740555</v>
      </c>
      <c r="AT27" s="95" t="s">
        <v>94</v>
      </c>
      <c r="AU27" s="97" t="s">
        <v>94</v>
      </c>
      <c r="AV27" s="92" t="s">
        <v>93</v>
      </c>
      <c r="AW27" s="92" t="s">
        <v>93</v>
      </c>
      <c r="AX27" s="98">
        <f>Corrientes!AX27*Constantes!$BA$3</f>
        <v>82.011673485250441</v>
      </c>
      <c r="BC27" s="119">
        <f t="shared" si="0"/>
        <v>0</v>
      </c>
      <c r="BE27" s="68"/>
    </row>
    <row r="28" spans="1:57" x14ac:dyDescent="0.3">
      <c r="A28" s="89">
        <v>2003</v>
      </c>
      <c r="B28" s="90" t="s">
        <v>23</v>
      </c>
      <c r="C28" s="91">
        <f>Corrientes!C28*Constantes!$BA$3</f>
        <v>889.14857222313788</v>
      </c>
      <c r="D28" s="91">
        <f>Corrientes!D28*Constantes!$BA$3</f>
        <v>1296.818869017126</v>
      </c>
      <c r="E28" s="92" t="s">
        <v>241</v>
      </c>
      <c r="F28" s="92" t="s">
        <v>241</v>
      </c>
      <c r="G28" s="92" t="s">
        <v>241</v>
      </c>
      <c r="H28" s="91">
        <f>Corrientes!H28*Constantes!$BA$3</f>
        <v>2185.9674412402637</v>
      </c>
      <c r="I28" s="91">
        <f>Corrientes!I28*Constantes!$BA$3</f>
        <v>499.06215609840035</v>
      </c>
      <c r="J28" s="91">
        <f>Corrientes!J28*Constantes!$BA$3</f>
        <v>2685.0295973386646</v>
      </c>
      <c r="K28" s="93">
        <f>Corrientes!K28*Constantes!$BA$3</f>
        <v>1996.8716805764013</v>
      </c>
      <c r="L28" s="94">
        <f>Corrientes!L28*Constantes!$BA$3</f>
        <v>812.23332525480862</v>
      </c>
      <c r="M28" s="94">
        <f>Corrientes!M28*Constantes!$BA$3</f>
        <v>1184.6383553215924</v>
      </c>
      <c r="N28" s="94">
        <f>Corrientes!N28*Constantes!$BA$3</f>
        <v>455.89109314220599</v>
      </c>
      <c r="O28" s="94">
        <f>Corrientes!O28*Constantes!$BA$3</f>
        <v>2452.7627737186071</v>
      </c>
      <c r="P28" s="94">
        <v>30.904839109501985</v>
      </c>
      <c r="Q28" s="94">
        <f>Corrientes!Q28*Constantes!$BA$3</f>
        <v>5116.158554494391</v>
      </c>
      <c r="R28" s="94">
        <f>Corrientes!R28*Constantes!$BA$3</f>
        <v>791.30060237370742</v>
      </c>
      <c r="S28" s="94">
        <f>Corrientes!S28*Constantes!$BA$3</f>
        <v>95.566821248817959</v>
      </c>
      <c r="T28" s="95" t="s">
        <v>241</v>
      </c>
      <c r="U28" s="95" t="s">
        <v>241</v>
      </c>
      <c r="V28" s="96">
        <f>Corrientes!V28*Constantes!$BA$3</f>
        <v>6003.025978116917</v>
      </c>
      <c r="W28" s="94">
        <f>Corrientes!W28*Constantes!$BA$3</f>
        <v>3902.0037597115247</v>
      </c>
      <c r="X28" s="94">
        <f>Corrientes!X28*Constantes!$BA$3</f>
        <v>4415.372679644599</v>
      </c>
      <c r="Y28" s="94">
        <f>Corrientes!Y28*Constantes!$BA$3</f>
        <v>2663.8364277543315</v>
      </c>
      <c r="Z28" s="94">
        <f>Corrientes!Z28*Constantes!$BA$3</f>
        <v>23303.297061404039</v>
      </c>
      <c r="AA28" s="94">
        <f>Corrientes!AA28*Constantes!$BA$3</f>
        <v>8688.0555754555808</v>
      </c>
      <c r="AB28" s="94">
        <f>Corrientes!AB28*Constantes!$BA$3</f>
        <v>3299.5000937873788</v>
      </c>
      <c r="AC28" s="95" t="s">
        <v>94</v>
      </c>
      <c r="AD28" s="94">
        <v>20.537316640021096</v>
      </c>
      <c r="AE28" s="94">
        <v>3.1104327520424904</v>
      </c>
      <c r="AF28" s="95" t="s">
        <v>241</v>
      </c>
      <c r="AG28" s="97" t="s">
        <v>94</v>
      </c>
      <c r="AH28" s="95">
        <f>Corrientes!AH28*Constantes!$BA$3</f>
        <v>77.167237385376097</v>
      </c>
      <c r="AI28" s="95" t="s">
        <v>241</v>
      </c>
      <c r="AJ28" s="95" t="s">
        <v>241</v>
      </c>
      <c r="AK28" s="95" t="s">
        <v>94</v>
      </c>
      <c r="AL28" s="95" t="s">
        <v>241</v>
      </c>
      <c r="AM28" s="95" t="s">
        <v>241</v>
      </c>
      <c r="AN28" s="97" t="s">
        <v>94</v>
      </c>
      <c r="AO28" s="94">
        <f>Corrientes!AO28*Constantes!$BA$3</f>
        <v>279319.83322097221</v>
      </c>
      <c r="AP28" s="94">
        <f>Corrientes!AP28*Constantes!$BA$3</f>
        <v>42303.752373010379</v>
      </c>
      <c r="AQ28" s="94">
        <v>81.413159966912147</v>
      </c>
      <c r="AR28" s="94">
        <v>18.586840033087849</v>
      </c>
      <c r="AS28" s="94">
        <v>69.095160890498008</v>
      </c>
      <c r="AT28" s="95" t="s">
        <v>94</v>
      </c>
      <c r="AU28" s="97" t="s">
        <v>94</v>
      </c>
      <c r="AV28" s="92" t="s">
        <v>93</v>
      </c>
      <c r="AW28" s="92" t="s">
        <v>93</v>
      </c>
      <c r="AX28" s="98">
        <f>Corrientes!AX28*Constantes!$BA$3</f>
        <v>242.34748283007337</v>
      </c>
      <c r="BC28" s="119">
        <f t="shared" si="0"/>
        <v>6.9633188104489818E-13</v>
      </c>
      <c r="BE28" s="68"/>
    </row>
    <row r="29" spans="1:57" x14ac:dyDescent="0.3">
      <c r="A29" s="89">
        <v>2003</v>
      </c>
      <c r="B29" s="90" t="s">
        <v>24</v>
      </c>
      <c r="C29" s="91">
        <f>Corrientes!C29*Constantes!$BA$3</f>
        <v>478.08941876407698</v>
      </c>
      <c r="D29" s="91">
        <f>Corrientes!D29*Constantes!$BA$3</f>
        <v>1639.6402912346621</v>
      </c>
      <c r="E29" s="92" t="s">
        <v>241</v>
      </c>
      <c r="F29" s="92" t="s">
        <v>241</v>
      </c>
      <c r="G29" s="92" t="s">
        <v>241</v>
      </c>
      <c r="H29" s="91">
        <f>Corrientes!H29*Constantes!$BA$3</f>
        <v>2117.7297099987391</v>
      </c>
      <c r="I29" s="91">
        <f>Corrientes!I29*Constantes!$BA$3</f>
        <v>761.18542124658291</v>
      </c>
      <c r="J29" s="91">
        <f>Corrientes!J29*Constantes!$BA$3</f>
        <v>2878.9151312453218</v>
      </c>
      <c r="K29" s="93">
        <f>Corrientes!K29*Constantes!$BA$3</f>
        <v>2432.150879210425</v>
      </c>
      <c r="L29" s="94">
        <f>Corrientes!L29*Constantes!$BA$3</f>
        <v>549.07176997056126</v>
      </c>
      <c r="M29" s="94">
        <f>Corrientes!M29*Constantes!$BA$3</f>
        <v>1883.0791092398638</v>
      </c>
      <c r="N29" s="94">
        <f>Corrientes!N29*Constantes!$BA$3</f>
        <v>874.19928179981798</v>
      </c>
      <c r="O29" s="94">
        <f>Corrientes!O29*Constantes!$BA$3</f>
        <v>3306.350161010243</v>
      </c>
      <c r="P29" s="94">
        <v>31.655943287143213</v>
      </c>
      <c r="Q29" s="94">
        <f>Corrientes!Q29*Constantes!$BA$3</f>
        <v>5530.371437248954</v>
      </c>
      <c r="R29" s="94">
        <f>Corrientes!R29*Constantes!$BA$3</f>
        <v>581.35847855281793</v>
      </c>
      <c r="S29" s="94">
        <f>Corrientes!S29*Constantes!$BA$3</f>
        <v>103.74555484208776</v>
      </c>
      <c r="T29" s="95" t="s">
        <v>241</v>
      </c>
      <c r="U29" s="95" t="s">
        <v>241</v>
      </c>
      <c r="V29" s="96">
        <f>Corrientes!V29*Constantes!$BA$3</f>
        <v>6215.4754706438598</v>
      </c>
      <c r="W29" s="94">
        <f>Corrientes!W29*Constantes!$BA$3</f>
        <v>4020.8690562605989</v>
      </c>
      <c r="X29" s="94">
        <f>Corrientes!X29*Constantes!$BA$3</f>
        <v>4765.8976281978739</v>
      </c>
      <c r="Y29" s="94">
        <f>Corrientes!Y29*Constantes!$BA$3</f>
        <v>2839.7321187791204</v>
      </c>
      <c r="Z29" s="94">
        <f>Corrientes!Z29*Constantes!$BA$3</f>
        <v>0</v>
      </c>
      <c r="AA29" s="94">
        <f>Corrientes!AA29*Constantes!$BA$3</f>
        <v>9094.390601889183</v>
      </c>
      <c r="AB29" s="94">
        <f>Corrientes!AB29*Constantes!$BA$3</f>
        <v>3763.4136104786671</v>
      </c>
      <c r="AC29" s="95" t="s">
        <v>94</v>
      </c>
      <c r="AD29" s="94">
        <v>20.236100634541394</v>
      </c>
      <c r="AE29" s="94">
        <v>2.4230469309608917</v>
      </c>
      <c r="AF29" s="95" t="s">
        <v>241</v>
      </c>
      <c r="AG29" s="97" t="s">
        <v>94</v>
      </c>
      <c r="AH29" s="95">
        <f>Corrientes!AH29*Constantes!$BA$3</f>
        <v>613.41591389852499</v>
      </c>
      <c r="AI29" s="95" t="s">
        <v>241</v>
      </c>
      <c r="AJ29" s="95" t="s">
        <v>241</v>
      </c>
      <c r="AK29" s="95" t="s">
        <v>94</v>
      </c>
      <c r="AL29" s="95" t="s">
        <v>241</v>
      </c>
      <c r="AM29" s="95" t="s">
        <v>241</v>
      </c>
      <c r="AN29" s="97" t="s">
        <v>94</v>
      </c>
      <c r="AO29" s="94">
        <f>Corrientes!AO29*Constantes!$BA$3</f>
        <v>375328.70229148556</v>
      </c>
      <c r="AP29" s="94">
        <f>Corrientes!AP29*Constantes!$BA$3</f>
        <v>44941.418142415198</v>
      </c>
      <c r="AQ29" s="94">
        <v>73.559990949878411</v>
      </c>
      <c r="AR29" s="94">
        <v>26.440009050121589</v>
      </c>
      <c r="AS29" s="94">
        <v>68.344056712856784</v>
      </c>
      <c r="AT29" s="95" t="s">
        <v>94</v>
      </c>
      <c r="AU29" s="97" t="s">
        <v>94</v>
      </c>
      <c r="AV29" s="92" t="s">
        <v>93</v>
      </c>
      <c r="AW29" s="92" t="s">
        <v>93</v>
      </c>
      <c r="AX29" s="98">
        <f>Corrientes!AX29*Constantes!$BA$3</f>
        <v>219.01010218832116</v>
      </c>
      <c r="BC29" s="119">
        <f t="shared" si="0"/>
        <v>1.0800249583553523E-12</v>
      </c>
      <c r="BE29" s="68"/>
    </row>
    <row r="30" spans="1:57" x14ac:dyDescent="0.3">
      <c r="A30" s="89">
        <v>2003</v>
      </c>
      <c r="B30" s="90" t="s">
        <v>25</v>
      </c>
      <c r="C30" s="91">
        <f>Corrientes!C30*Constantes!$BA$3</f>
        <v>770.70085454595119</v>
      </c>
      <c r="D30" s="91">
        <f>Corrientes!D30*Constantes!$BA$3</f>
        <v>1384.8854949716801</v>
      </c>
      <c r="E30" s="92" t="s">
        <v>241</v>
      </c>
      <c r="F30" s="92" t="s">
        <v>241</v>
      </c>
      <c r="G30" s="92" t="s">
        <v>241</v>
      </c>
      <c r="H30" s="91">
        <f>Corrientes!H30*Constantes!$BA$3</f>
        <v>2155.5863495176313</v>
      </c>
      <c r="I30" s="91">
        <f>Corrientes!I30*Constantes!$BA$3</f>
        <v>2357.7869975157078</v>
      </c>
      <c r="J30" s="91">
        <f>Corrientes!J30*Constantes!$BA$3</f>
        <v>4513.3733470333391</v>
      </c>
      <c r="K30" s="93">
        <f>Corrientes!K30*Constantes!$BA$3</f>
        <v>1619.058039285188</v>
      </c>
      <c r="L30" s="94">
        <f>Corrientes!L30*Constantes!$BA$3</f>
        <v>578.87238649280573</v>
      </c>
      <c r="M30" s="94">
        <f>Corrientes!M30*Constantes!$BA$3</f>
        <v>1040.1856527923821</v>
      </c>
      <c r="N30" s="94">
        <f>Corrientes!N30*Constantes!$BA$3</f>
        <v>1770.93067698454</v>
      </c>
      <c r="O30" s="94">
        <f>Corrientes!O30*Constantes!$BA$3</f>
        <v>3389.9887162697278</v>
      </c>
      <c r="P30" s="94">
        <v>55.426116784090119</v>
      </c>
      <c r="Q30" s="94">
        <f>Corrientes!Q30*Constantes!$BA$3</f>
        <v>1955.5929773503372</v>
      </c>
      <c r="R30" s="94">
        <f>Corrientes!R30*Constantes!$BA$3</f>
        <v>281.72996632722754</v>
      </c>
      <c r="S30" s="94">
        <f>Corrientes!S30*Constantes!$BA$3</f>
        <v>1392.3481960875799</v>
      </c>
      <c r="T30" s="95" t="s">
        <v>241</v>
      </c>
      <c r="U30" s="95" t="s">
        <v>241</v>
      </c>
      <c r="V30" s="96">
        <f>Corrientes!V30*Constantes!$BA$3</f>
        <v>3629.6711397651443</v>
      </c>
      <c r="W30" s="94">
        <f>Corrientes!W30*Constantes!$BA$3</f>
        <v>4963.1980929817637</v>
      </c>
      <c r="X30" s="94">
        <f>Corrientes!X30*Constantes!$BA$3</f>
        <v>3589.9500447925479</v>
      </c>
      <c r="Y30" s="94">
        <f>Corrientes!Y30*Constantes!$BA$3</f>
        <v>1955.9691072178316</v>
      </c>
      <c r="Z30" s="94">
        <f>Corrientes!Z30*Constantes!$BA$3</f>
        <v>12580.739621114273</v>
      </c>
      <c r="AA30" s="94">
        <f>Corrientes!AA30*Constantes!$BA$3</f>
        <v>8143.0444867984834</v>
      </c>
      <c r="AB30" s="94">
        <f>Corrientes!AB30*Constantes!$BA$3</f>
        <v>3947.7599683902081</v>
      </c>
      <c r="AC30" s="95" t="s">
        <v>94</v>
      </c>
      <c r="AD30" s="94">
        <v>21.181672697099952</v>
      </c>
      <c r="AE30" s="94">
        <v>2.675151456276732</v>
      </c>
      <c r="AF30" s="95" t="s">
        <v>241</v>
      </c>
      <c r="AG30" s="97" t="s">
        <v>94</v>
      </c>
      <c r="AH30" s="95">
        <f>Corrientes!AH30*Constantes!$BA$3</f>
        <v>88.724020395654918</v>
      </c>
      <c r="AI30" s="95" t="s">
        <v>241</v>
      </c>
      <c r="AJ30" s="95" t="s">
        <v>241</v>
      </c>
      <c r="AK30" s="95" t="s">
        <v>94</v>
      </c>
      <c r="AL30" s="95" t="s">
        <v>241</v>
      </c>
      <c r="AM30" s="95" t="s">
        <v>241</v>
      </c>
      <c r="AN30" s="97" t="s">
        <v>94</v>
      </c>
      <c r="AO30" s="94">
        <f>Corrientes!AO30*Constantes!$BA$3</f>
        <v>304395.6433828217</v>
      </c>
      <c r="AP30" s="94">
        <f>Corrientes!AP30*Constantes!$BA$3</f>
        <v>38443.821709667784</v>
      </c>
      <c r="AQ30" s="94">
        <v>47.759983138432546</v>
      </c>
      <c r="AR30" s="94">
        <v>52.240016861567462</v>
      </c>
      <c r="AS30" s="94">
        <v>44.573883215909881</v>
      </c>
      <c r="AT30" s="95" t="s">
        <v>94</v>
      </c>
      <c r="AU30" s="97" t="s">
        <v>94</v>
      </c>
      <c r="AV30" s="92" t="s">
        <v>93</v>
      </c>
      <c r="AW30" s="92" t="s">
        <v>93</v>
      </c>
      <c r="AX30" s="98">
        <f>Corrientes!AX30*Constantes!$BA$3</f>
        <v>104.84702259234344</v>
      </c>
      <c r="BC30" s="119">
        <f t="shared" si="0"/>
        <v>0</v>
      </c>
      <c r="BE30" s="68"/>
    </row>
    <row r="31" spans="1:57" x14ac:dyDescent="0.3">
      <c r="A31" s="89">
        <v>2003</v>
      </c>
      <c r="B31" s="90" t="s">
        <v>26</v>
      </c>
      <c r="C31" s="91">
        <f>Corrientes!C31*Constantes!$BA$3</f>
        <v>718.72194820581512</v>
      </c>
      <c r="D31" s="91">
        <f>Corrientes!D31*Constantes!$BA$3</f>
        <v>1935.6065931433436</v>
      </c>
      <c r="E31" s="92" t="s">
        <v>241</v>
      </c>
      <c r="F31" s="92" t="s">
        <v>241</v>
      </c>
      <c r="G31" s="92" t="s">
        <v>241</v>
      </c>
      <c r="H31" s="91">
        <f>Corrientes!H31*Constantes!$BA$3</f>
        <v>2654.328541349159</v>
      </c>
      <c r="I31" s="91">
        <f>Corrientes!I31*Constantes!$BA$3</f>
        <v>609.36145277003197</v>
      </c>
      <c r="J31" s="91">
        <f>Corrientes!J31*Constantes!$BA$3</f>
        <v>3263.6899941191909</v>
      </c>
      <c r="K31" s="93">
        <f>Corrientes!K31*Constantes!$BA$3</f>
        <v>2176.7371692545298</v>
      </c>
      <c r="L31" s="94">
        <f>Corrientes!L31*Constantes!$BA$3</f>
        <v>589.40283941769667</v>
      </c>
      <c r="M31" s="94">
        <f>Corrientes!M31*Constantes!$BA$3</f>
        <v>1587.3343298368338</v>
      </c>
      <c r="N31" s="94">
        <f>Corrientes!N31*Constantes!$BA$3</f>
        <v>499.71949707524391</v>
      </c>
      <c r="O31" s="94">
        <f>Corrientes!O31*Constantes!$BA$3</f>
        <v>2676.4566663297737</v>
      </c>
      <c r="P31" s="94">
        <v>29.553353484783379</v>
      </c>
      <c r="Q31" s="94">
        <f>Corrientes!Q31*Constantes!$BA$3</f>
        <v>5244.3799289754925</v>
      </c>
      <c r="R31" s="94">
        <f>Corrientes!R31*Constantes!$BA$3</f>
        <v>902.74459578785047</v>
      </c>
      <c r="S31" s="94">
        <f>Corrientes!S31*Constantes!$BA$3</f>
        <v>1632.5684115846345</v>
      </c>
      <c r="T31" s="95" t="s">
        <v>241</v>
      </c>
      <c r="U31" s="95" t="s">
        <v>241</v>
      </c>
      <c r="V31" s="96">
        <f>Corrientes!V31*Constantes!$BA$3</f>
        <v>7779.6929363479758</v>
      </c>
      <c r="W31" s="94">
        <f>Corrientes!W31*Constantes!$BA$3</f>
        <v>4447.6381059562846</v>
      </c>
      <c r="X31" s="94">
        <f>Corrientes!X31*Constantes!$BA$3</f>
        <v>3308.6255429440293</v>
      </c>
      <c r="Y31" s="94">
        <f>Corrientes!Y31*Constantes!$BA$3</f>
        <v>2791.728812693591</v>
      </c>
      <c r="Z31" s="94">
        <f>Corrientes!Z31*Constantes!$BA$3</f>
        <v>17850.471381231106</v>
      </c>
      <c r="AA31" s="94">
        <f>Corrientes!AA31*Constantes!$BA$3</f>
        <v>11043.382930467167</v>
      </c>
      <c r="AB31" s="94">
        <f>Corrientes!AB31*Constantes!$BA$3</f>
        <v>3720.0881264372333</v>
      </c>
      <c r="AC31" s="95" t="s">
        <v>94</v>
      </c>
      <c r="AD31" s="94">
        <v>15.334509634491992</v>
      </c>
      <c r="AE31" s="94">
        <v>2.4429115108509061</v>
      </c>
      <c r="AF31" s="95" t="s">
        <v>241</v>
      </c>
      <c r="AG31" s="97" t="s">
        <v>94</v>
      </c>
      <c r="AH31" s="95">
        <f>Corrientes!AH31*Constantes!$BA$3</f>
        <v>411.68642705394456</v>
      </c>
      <c r="AI31" s="95" t="s">
        <v>241</v>
      </c>
      <c r="AJ31" s="95" t="s">
        <v>241</v>
      </c>
      <c r="AK31" s="95" t="s">
        <v>94</v>
      </c>
      <c r="AL31" s="95" t="s">
        <v>241</v>
      </c>
      <c r="AM31" s="95" t="s">
        <v>241</v>
      </c>
      <c r="AN31" s="97" t="s">
        <v>94</v>
      </c>
      <c r="AO31" s="94">
        <f>Corrientes!AO31*Constantes!$BA$3</f>
        <v>452058.24613027333</v>
      </c>
      <c r="AP31" s="94">
        <f>Corrientes!AP31*Constantes!$BA$3</f>
        <v>72016.537820206722</v>
      </c>
      <c r="AQ31" s="94">
        <v>81.329064529166857</v>
      </c>
      <c r="AR31" s="94">
        <v>18.67093547083314</v>
      </c>
      <c r="AS31" s="94">
        <v>70.446646515216628</v>
      </c>
      <c r="AT31" s="95" t="s">
        <v>94</v>
      </c>
      <c r="AU31" s="97" t="s">
        <v>94</v>
      </c>
      <c r="AV31" s="92" t="s">
        <v>93</v>
      </c>
      <c r="AW31" s="92" t="s">
        <v>93</v>
      </c>
      <c r="AX31" s="98">
        <f>Corrientes!AX31*Constantes!$BA$3</f>
        <v>507.55368979893922</v>
      </c>
      <c r="BC31" s="119">
        <f t="shared" si="0"/>
        <v>0</v>
      </c>
      <c r="BE31" s="68"/>
    </row>
    <row r="32" spans="1:57" x14ac:dyDescent="0.3">
      <c r="A32" s="89">
        <v>2003</v>
      </c>
      <c r="B32" s="90" t="s">
        <v>27</v>
      </c>
      <c r="C32" s="91">
        <f>Corrientes!C32*Constantes!$BA$3</f>
        <v>312.71628137248427</v>
      </c>
      <c r="D32" s="91">
        <f>Corrientes!D32*Constantes!$BA$3</f>
        <v>767.4524572436186</v>
      </c>
      <c r="E32" s="92" t="s">
        <v>241</v>
      </c>
      <c r="F32" s="92" t="s">
        <v>241</v>
      </c>
      <c r="G32" s="92" t="s">
        <v>241</v>
      </c>
      <c r="H32" s="91">
        <f>Corrientes!H32*Constantes!$BA$3</f>
        <v>1080.1687386161029</v>
      </c>
      <c r="I32" s="91">
        <f>Corrientes!I32*Constantes!$BA$3</f>
        <v>96.624606799641128</v>
      </c>
      <c r="J32" s="91">
        <f>Corrientes!J32*Constantes!$BA$3</f>
        <v>1176.7933454157442</v>
      </c>
      <c r="K32" s="93">
        <f>Corrientes!K32*Constantes!$BA$3</f>
        <v>1549.5643085161121</v>
      </c>
      <c r="L32" s="94">
        <f>Corrientes!L32*Constantes!$BA$3</f>
        <v>448.60952829232298</v>
      </c>
      <c r="M32" s="94">
        <f>Corrientes!M32*Constantes!$BA$3</f>
        <v>1100.9547802237889</v>
      </c>
      <c r="N32" s="94">
        <f>Corrientes!N32*Constantes!$BA$3</f>
        <v>138.61356718484006</v>
      </c>
      <c r="O32" s="94">
        <f>Corrientes!O32*Constantes!$BA$3</f>
        <v>1688.1778757009517</v>
      </c>
      <c r="P32" s="94">
        <v>46.356133506488909</v>
      </c>
      <c r="Q32" s="94">
        <f>Corrientes!Q32*Constantes!$BA$3</f>
        <v>1203.7712521540961</v>
      </c>
      <c r="R32" s="94">
        <f>Corrientes!R32*Constantes!$BA$3</f>
        <v>157.65369440999396</v>
      </c>
      <c r="S32" s="94">
        <f>Corrientes!S32*Constantes!$BA$3</f>
        <v>0.37424454182607292</v>
      </c>
      <c r="T32" s="95" t="s">
        <v>241</v>
      </c>
      <c r="U32" s="95" t="s">
        <v>241</v>
      </c>
      <c r="V32" s="96">
        <f>Corrientes!V32*Constantes!$BA$3</f>
        <v>1361.7991911059162</v>
      </c>
      <c r="W32" s="94">
        <f>Corrientes!W32*Constantes!$BA$3</f>
        <v>3715.5448116740863</v>
      </c>
      <c r="X32" s="94">
        <f>Corrientes!X32*Constantes!$BA$3</f>
        <v>4324.0152452444609</v>
      </c>
      <c r="Y32" s="94">
        <f>Corrientes!Y32*Constantes!$BA$3</f>
        <v>1635.2251756541677</v>
      </c>
      <c r="Z32" s="94">
        <f>Corrientes!Z32*Constantes!$BA$3</f>
        <v>0</v>
      </c>
      <c r="AA32" s="94">
        <f>Corrientes!AA32*Constantes!$BA$3</f>
        <v>2538.5925365216603</v>
      </c>
      <c r="AB32" s="94">
        <f>Corrientes!AB32*Constantes!$BA$3</f>
        <v>2386.8082401084439</v>
      </c>
      <c r="AC32" s="95" t="s">
        <v>94</v>
      </c>
      <c r="AD32" s="94">
        <v>22.142931839260466</v>
      </c>
      <c r="AE32" s="94">
        <v>2.9663757681070768</v>
      </c>
      <c r="AF32" s="95" t="s">
        <v>241</v>
      </c>
      <c r="AG32" s="97" t="s">
        <v>94</v>
      </c>
      <c r="AH32" s="95">
        <f>Corrientes!AH32*Constantes!$BA$3</f>
        <v>8.0008497763468771</v>
      </c>
      <c r="AI32" s="95" t="s">
        <v>241</v>
      </c>
      <c r="AJ32" s="95" t="s">
        <v>241</v>
      </c>
      <c r="AK32" s="95" t="s">
        <v>94</v>
      </c>
      <c r="AL32" s="95" t="s">
        <v>241</v>
      </c>
      <c r="AM32" s="95" t="s">
        <v>241</v>
      </c>
      <c r="AN32" s="97" t="s">
        <v>94</v>
      </c>
      <c r="AO32" s="94">
        <f>Corrientes!AO32*Constantes!$BA$3</f>
        <v>85578.926439977076</v>
      </c>
      <c r="AP32" s="94">
        <f>Corrientes!AP32*Constantes!$BA$3</f>
        <v>11464.572780830295</v>
      </c>
      <c r="AQ32" s="94">
        <v>91.789161013184923</v>
      </c>
      <c r="AR32" s="94">
        <v>8.2108389868150589</v>
      </c>
      <c r="AS32" s="94">
        <v>53.643866493511098</v>
      </c>
      <c r="AT32" s="95" t="s">
        <v>94</v>
      </c>
      <c r="AU32" s="97" t="s">
        <v>94</v>
      </c>
      <c r="AV32" s="92" t="s">
        <v>93</v>
      </c>
      <c r="AW32" s="92" t="s">
        <v>93</v>
      </c>
      <c r="AX32" s="98">
        <f>Corrientes!AX32*Constantes!$BA$3</f>
        <v>72.569067092996804</v>
      </c>
      <c r="BC32" s="119">
        <f t="shared" si="0"/>
        <v>0</v>
      </c>
      <c r="BE32" s="68"/>
    </row>
    <row r="33" spans="1:57" x14ac:dyDescent="0.3">
      <c r="A33" s="89">
        <v>2003</v>
      </c>
      <c r="B33" s="90" t="s">
        <v>28</v>
      </c>
      <c r="C33" s="91">
        <f>Corrientes!C33*Constantes!$BA$3</f>
        <v>1956.8411099154473</v>
      </c>
      <c r="D33" s="91">
        <f>Corrientes!D33*Constantes!$BA$3</f>
        <v>3362.3324884428171</v>
      </c>
      <c r="E33" s="92" t="s">
        <v>241</v>
      </c>
      <c r="F33" s="92" t="s">
        <v>241</v>
      </c>
      <c r="G33" s="92" t="s">
        <v>241</v>
      </c>
      <c r="H33" s="91">
        <f>Corrientes!H33*Constantes!$BA$3</f>
        <v>5319.1735983582639</v>
      </c>
      <c r="I33" s="91">
        <f>Corrientes!I33*Constantes!$BA$3</f>
        <v>1789.0886348452677</v>
      </c>
      <c r="J33" s="91">
        <f>Corrientes!J33*Constantes!$BA$3</f>
        <v>7108.2622332035317</v>
      </c>
      <c r="K33" s="93">
        <f>Corrientes!K33*Constantes!$BA$3</f>
        <v>1139.401172728408</v>
      </c>
      <c r="L33" s="94">
        <f>Corrientes!L33*Constantes!$BA$3</f>
        <v>419.16794296185094</v>
      </c>
      <c r="M33" s="94">
        <f>Corrientes!M33*Constantes!$BA$3</f>
        <v>720.2332297665572</v>
      </c>
      <c r="N33" s="94">
        <f>Corrientes!N33*Constantes!$BA$3</f>
        <v>383.23428460521274</v>
      </c>
      <c r="O33" s="94">
        <f>Corrientes!O33*Constantes!$BA$3</f>
        <v>1522.635461067463</v>
      </c>
      <c r="P33" s="94">
        <v>35.811955178972788</v>
      </c>
      <c r="Q33" s="94">
        <f>Corrientes!Q33*Constantes!$BA$3</f>
        <v>9152.1110505047691</v>
      </c>
      <c r="R33" s="94">
        <f>Corrientes!R33*Constantes!$BA$3</f>
        <v>962.66864228366831</v>
      </c>
      <c r="S33" s="94">
        <f>Corrientes!S33*Constantes!$BA$3</f>
        <v>2625.8107760721523</v>
      </c>
      <c r="T33" s="95" t="s">
        <v>241</v>
      </c>
      <c r="U33" s="95" t="s">
        <v>241</v>
      </c>
      <c r="V33" s="96">
        <f>Corrientes!V33*Constantes!$BA$3</f>
        <v>12740.590468860588</v>
      </c>
      <c r="W33" s="94">
        <f>Corrientes!W33*Constantes!$BA$3</f>
        <v>4780.969496974727</v>
      </c>
      <c r="X33" s="94">
        <f>Corrientes!X33*Constantes!$BA$3</f>
        <v>4388.6008294243511</v>
      </c>
      <c r="Y33" s="94">
        <f>Corrientes!Y33*Constantes!$BA$3</f>
        <v>2313.1342398838665</v>
      </c>
      <c r="Z33" s="94">
        <f>Corrientes!Z33*Constantes!$BA$3</f>
        <v>12415.122273994697</v>
      </c>
      <c r="AA33" s="94">
        <f>Corrientes!AA33*Constantes!$BA$3</f>
        <v>19848.85270206412</v>
      </c>
      <c r="AB33" s="94">
        <f>Corrientes!AB33*Constantes!$BA$3</f>
        <v>2706.692859067532</v>
      </c>
      <c r="AC33" s="95" t="s">
        <v>94</v>
      </c>
      <c r="AD33" s="94">
        <v>14.760051381826337</v>
      </c>
      <c r="AE33" s="94">
        <v>3.2595512819872425</v>
      </c>
      <c r="AF33" s="95" t="s">
        <v>241</v>
      </c>
      <c r="AG33" s="97" t="s">
        <v>94</v>
      </c>
      <c r="AH33" s="95">
        <f>Corrientes!AH33*Constantes!$BA$3</f>
        <v>126.28792294037719</v>
      </c>
      <c r="AI33" s="95" t="s">
        <v>241</v>
      </c>
      <c r="AJ33" s="95" t="s">
        <v>241</v>
      </c>
      <c r="AK33" s="95" t="s">
        <v>94</v>
      </c>
      <c r="AL33" s="95" t="s">
        <v>241</v>
      </c>
      <c r="AM33" s="95" t="s">
        <v>241</v>
      </c>
      <c r="AN33" s="97" t="s">
        <v>94</v>
      </c>
      <c r="AO33" s="94">
        <f>Corrientes!AO33*Constantes!$BA$3</f>
        <v>608944.32959996013</v>
      </c>
      <c r="AP33" s="94">
        <f>Corrientes!AP33*Constantes!$BA$3</f>
        <v>134476.85369512663</v>
      </c>
      <c r="AQ33" s="94">
        <v>74.830857723731356</v>
      </c>
      <c r="AR33" s="94">
        <v>25.169142276268641</v>
      </c>
      <c r="AS33" s="94">
        <v>64.188044821027219</v>
      </c>
      <c r="AT33" s="95" t="s">
        <v>94</v>
      </c>
      <c r="AU33" s="97" t="s">
        <v>94</v>
      </c>
      <c r="AV33" s="92" t="s">
        <v>93</v>
      </c>
      <c r="AW33" s="92" t="s">
        <v>93</v>
      </c>
      <c r="AX33" s="98">
        <f>Corrientes!AX33*Constantes!$BA$3</f>
        <v>344.20785269577397</v>
      </c>
      <c r="BC33" s="119">
        <f t="shared" si="0"/>
        <v>0</v>
      </c>
      <c r="BE33" s="68"/>
    </row>
    <row r="34" spans="1:57" x14ac:dyDescent="0.3">
      <c r="A34" s="89">
        <v>2003</v>
      </c>
      <c r="B34" s="90" t="s">
        <v>29</v>
      </c>
      <c r="C34" s="91">
        <f>Corrientes!C34*Constantes!$BA$3</f>
        <v>488.49695552903057</v>
      </c>
      <c r="D34" s="91">
        <f>Corrientes!D34*Constantes!$BA$3</f>
        <v>1195.8289706898374</v>
      </c>
      <c r="E34" s="92" t="s">
        <v>241</v>
      </c>
      <c r="F34" s="92" t="s">
        <v>241</v>
      </c>
      <c r="G34" s="92" t="s">
        <v>241</v>
      </c>
      <c r="H34" s="91">
        <f>Corrientes!H34*Constantes!$BA$3</f>
        <v>1684.3259262188681</v>
      </c>
      <c r="I34" s="91">
        <f>Corrientes!I34*Constantes!$BA$3</f>
        <v>99.438883919664548</v>
      </c>
      <c r="J34" s="91">
        <f>Corrientes!J34*Constantes!$BA$3</f>
        <v>1783.7648101385325</v>
      </c>
      <c r="K34" s="93">
        <f>Corrientes!K34*Constantes!$BA$3</f>
        <v>1961.645747137434</v>
      </c>
      <c r="L34" s="94">
        <f>Corrientes!L34*Constantes!$BA$3</f>
        <v>568.92669072326999</v>
      </c>
      <c r="M34" s="94">
        <f>Corrientes!M34*Constantes!$BA$3</f>
        <v>1392.7190564141642</v>
      </c>
      <c r="N34" s="94">
        <f>Corrientes!N34*Constantes!$BA$3</f>
        <v>115.81123386196433</v>
      </c>
      <c r="O34" s="94">
        <f>Corrientes!O34*Constantes!$BA$3</f>
        <v>2077.4569809993982</v>
      </c>
      <c r="P34" s="94">
        <v>27.726563861268126</v>
      </c>
      <c r="Q34" s="94">
        <f>Corrientes!Q34*Constantes!$BA$3</f>
        <v>4073.8184785695312</v>
      </c>
      <c r="R34" s="94">
        <f>Corrientes!R34*Constantes!$BA$3</f>
        <v>490.0610780826932</v>
      </c>
      <c r="S34" s="94">
        <f>Corrientes!S34*Constantes!$BA$3</f>
        <v>85.770242620380728</v>
      </c>
      <c r="T34" s="95" t="s">
        <v>241</v>
      </c>
      <c r="U34" s="95" t="s">
        <v>241</v>
      </c>
      <c r="V34" s="96">
        <f>Corrientes!V34*Constantes!$BA$3</f>
        <v>4649.6497992726054</v>
      </c>
      <c r="W34" s="94">
        <f>Corrientes!W34*Constantes!$BA$3</f>
        <v>4953.3179068712552</v>
      </c>
      <c r="X34" s="94">
        <f>Corrientes!X34*Constantes!$BA$3</f>
        <v>5148.9631828551492</v>
      </c>
      <c r="Y34" s="94">
        <f>Corrientes!Y34*Constantes!$BA$3</f>
        <v>3641.6544283886819</v>
      </c>
      <c r="Z34" s="94">
        <f>Corrientes!Z34*Constantes!$BA$3</f>
        <v>0</v>
      </c>
      <c r="AA34" s="94">
        <f>Corrientes!AA34*Constantes!$BA$3</f>
        <v>6433.4146094111375</v>
      </c>
      <c r="AB34" s="94">
        <f>Corrientes!AB34*Constantes!$BA$3</f>
        <v>3579.4426541089929</v>
      </c>
      <c r="AC34" s="95" t="s">
        <v>94</v>
      </c>
      <c r="AD34" s="94">
        <v>18.750436096872033</v>
      </c>
      <c r="AE34" s="94">
        <v>3.6761653622190344</v>
      </c>
      <c r="AF34" s="95" t="s">
        <v>241</v>
      </c>
      <c r="AG34" s="97" t="s">
        <v>94</v>
      </c>
      <c r="AH34" s="95">
        <f>Corrientes!AH34*Constantes!$BA$3</f>
        <v>319.0229904285415</v>
      </c>
      <c r="AI34" s="95" t="s">
        <v>241</v>
      </c>
      <c r="AJ34" s="95" t="s">
        <v>241</v>
      </c>
      <c r="AK34" s="95" t="s">
        <v>94</v>
      </c>
      <c r="AL34" s="95" t="s">
        <v>241</v>
      </c>
      <c r="AM34" s="95" t="s">
        <v>241</v>
      </c>
      <c r="AN34" s="97" t="s">
        <v>94</v>
      </c>
      <c r="AO34" s="94">
        <f>Corrientes!AO34*Constantes!$BA$3</f>
        <v>175003.40641716268</v>
      </c>
      <c r="AP34" s="94">
        <f>Corrientes!AP34*Constantes!$BA$3</f>
        <v>34310.746567032467</v>
      </c>
      <c r="AQ34" s="94">
        <v>94.425336605225326</v>
      </c>
      <c r="AR34" s="94">
        <v>5.5746633947746638</v>
      </c>
      <c r="AS34" s="94">
        <v>72.273436138731867</v>
      </c>
      <c r="AT34" s="95" t="s">
        <v>94</v>
      </c>
      <c r="AU34" s="97" t="s">
        <v>94</v>
      </c>
      <c r="AV34" s="92" t="s">
        <v>93</v>
      </c>
      <c r="AW34" s="92" t="s">
        <v>93</v>
      </c>
      <c r="AX34" s="98">
        <f>Corrientes!AX34*Constantes!$BA$3</f>
        <v>0</v>
      </c>
      <c r="BC34" s="119">
        <f t="shared" si="0"/>
        <v>-6.3948846218409017E-13</v>
      </c>
      <c r="BE34" s="68"/>
    </row>
    <row r="35" spans="1:57" ht="15" thickBot="1" x14ac:dyDescent="0.35">
      <c r="A35" s="103">
        <v>2003</v>
      </c>
      <c r="B35" s="104" t="s">
        <v>30</v>
      </c>
      <c r="C35" s="106">
        <f>Corrientes!C35*Constantes!$BA$3</f>
        <v>681.29479221119186</v>
      </c>
      <c r="D35" s="106">
        <f>Corrientes!D35*Constantes!$BA$3</f>
        <v>809.72704747790158</v>
      </c>
      <c r="E35" s="107" t="s">
        <v>241</v>
      </c>
      <c r="F35" s="107" t="s">
        <v>241</v>
      </c>
      <c r="G35" s="107" t="s">
        <v>241</v>
      </c>
      <c r="H35" s="106">
        <f>Corrientes!H35*Constantes!$BA$3</f>
        <v>1491.0218396890934</v>
      </c>
      <c r="I35" s="106">
        <f>Corrientes!I35*Constantes!$BA$3</f>
        <v>108.73313468567312</v>
      </c>
      <c r="J35" s="106">
        <f>Corrientes!J35*Constantes!$BA$3</f>
        <v>1599.7549743747666</v>
      </c>
      <c r="K35" s="108">
        <f>Corrientes!K35*Constantes!$BA$3</f>
        <v>1655.5449279988334</v>
      </c>
      <c r="L35" s="109">
        <f>Corrientes!L35*Constantes!$BA$3</f>
        <v>756.47056783048163</v>
      </c>
      <c r="M35" s="109">
        <f>Corrientes!M35*Constantes!$BA$3</f>
        <v>899.07436016835186</v>
      </c>
      <c r="N35" s="109">
        <f>Corrientes!N35*Constantes!$BA$3</f>
        <v>120.7310213992682</v>
      </c>
      <c r="O35" s="109">
        <f>Corrientes!O35*Constantes!$BA$3</f>
        <v>1776.2759493981018</v>
      </c>
      <c r="P35" s="109">
        <v>45.936924924664055</v>
      </c>
      <c r="Q35" s="109">
        <f>Corrientes!Q35*Constantes!$BA$3</f>
        <v>1567.0127952779392</v>
      </c>
      <c r="R35" s="109">
        <f>Corrientes!R35*Constantes!$BA$3</f>
        <v>314.24526293889397</v>
      </c>
      <c r="S35" s="109">
        <f>Corrientes!S35*Constantes!$BA$3</f>
        <v>1.4903718011490945</v>
      </c>
      <c r="T35" s="111" t="s">
        <v>241</v>
      </c>
      <c r="U35" s="111" t="s">
        <v>241</v>
      </c>
      <c r="V35" s="110">
        <f>Corrientes!V35*Constantes!$BA$3</f>
        <v>1882.7484300179819</v>
      </c>
      <c r="W35" s="109">
        <f>Corrientes!W35*Constantes!$BA$3</f>
        <v>3546.0262060887208</v>
      </c>
      <c r="X35" s="109">
        <f>Corrientes!X35*Constantes!$BA$3</f>
        <v>2932.5368487518372</v>
      </c>
      <c r="Y35" s="109">
        <f>Corrientes!Y35*Constantes!$BA$3</f>
        <v>2479.8786513273089</v>
      </c>
      <c r="Z35" s="109">
        <f>Corrientes!Z35*Constantes!$BA$3</f>
        <v>0</v>
      </c>
      <c r="AA35" s="109">
        <f>Corrientes!AA35*Constantes!$BA$3</f>
        <v>3482.5034043927485</v>
      </c>
      <c r="AB35" s="109">
        <f>Corrientes!AB35*Constantes!$BA$3</f>
        <v>2432.647957864936</v>
      </c>
      <c r="AC35" s="111" t="s">
        <v>94</v>
      </c>
      <c r="AD35" s="109">
        <v>16.437861380110412</v>
      </c>
      <c r="AE35" s="109">
        <v>3.4121742297628619</v>
      </c>
      <c r="AF35" s="111" t="s">
        <v>241</v>
      </c>
      <c r="AG35" s="112" t="s">
        <v>94</v>
      </c>
      <c r="AH35" s="95">
        <f>Corrientes!AH35*Constantes!$BA$3</f>
        <v>37.407023137342918</v>
      </c>
      <c r="AI35" s="111" t="s">
        <v>241</v>
      </c>
      <c r="AJ35" s="111" t="s">
        <v>241</v>
      </c>
      <c r="AK35" s="111" t="s">
        <v>94</v>
      </c>
      <c r="AL35" s="111" t="s">
        <v>241</v>
      </c>
      <c r="AM35" s="111" t="s">
        <v>241</v>
      </c>
      <c r="AN35" s="112" t="s">
        <v>94</v>
      </c>
      <c r="AO35" s="109">
        <f>Corrientes!AO35*Constantes!$BA$3</f>
        <v>102061.12495711494</v>
      </c>
      <c r="AP35" s="109">
        <f>Corrientes!AP35*Constantes!$BA$3</f>
        <v>21185.866724770716</v>
      </c>
      <c r="AQ35" s="109">
        <v>93.203138203825915</v>
      </c>
      <c r="AR35" s="109">
        <v>6.79686179617409</v>
      </c>
      <c r="AS35" s="109">
        <v>54.063075075335952</v>
      </c>
      <c r="AT35" s="111" t="s">
        <v>94</v>
      </c>
      <c r="AU35" s="112" t="s">
        <v>94</v>
      </c>
      <c r="AV35" s="112" t="s">
        <v>93</v>
      </c>
      <c r="AW35" s="112" t="s">
        <v>93</v>
      </c>
      <c r="AX35" s="98">
        <f>Corrientes!AX35*Constantes!$BA$3</f>
        <v>39.999873689373032</v>
      </c>
      <c r="BC35" s="119">
        <f t="shared" si="0"/>
        <v>-5.2513549064769904E-13</v>
      </c>
      <c r="BE35" s="68"/>
    </row>
    <row r="36" spans="1:57" x14ac:dyDescent="0.3">
      <c r="A36" s="80">
        <v>2004</v>
      </c>
      <c r="B36" s="81" t="s">
        <v>205</v>
      </c>
      <c r="C36" s="82">
        <f>Corrientes!C36*Constantes!$BA$4</f>
        <v>39263.396962248247</v>
      </c>
      <c r="D36" s="82">
        <f>Corrientes!D36*Constantes!$BA$4</f>
        <v>57188.030783703674</v>
      </c>
      <c r="E36" s="82">
        <f>Corrientes!E36*Constantes!$BA$4</f>
        <v>8162.8811106895246</v>
      </c>
      <c r="F36" s="83">
        <f>Corrientes!F36*Constantes!$BA$4</f>
        <v>3310.3311003528092</v>
      </c>
      <c r="G36" s="83" t="s">
        <v>241</v>
      </c>
      <c r="H36" s="82">
        <f>Corrientes!H36*Constantes!$BA$4</f>
        <v>107924.63995699426</v>
      </c>
      <c r="I36" s="82">
        <f>Corrientes!I36*Constantes!$BA$4</f>
        <v>20453.576631800373</v>
      </c>
      <c r="J36" s="82">
        <f>Corrientes!J36*Constantes!$BA$4</f>
        <v>128378.21658879465</v>
      </c>
      <c r="K36" s="84">
        <f>Corrientes!K36*Constantes!$BA$4</f>
        <v>1815.1530084699216</v>
      </c>
      <c r="L36" s="85">
        <f>Corrientes!L36*Constantes!$BA$4</f>
        <v>681.25549838920688</v>
      </c>
      <c r="M36" s="85">
        <f>Corrientes!M36*Constantes!$BA$4</f>
        <v>992.26412963985422</v>
      </c>
      <c r="N36" s="85">
        <f>Corrientes!N36*Constantes!$BA$4</f>
        <v>354.88807948880856</v>
      </c>
      <c r="O36" s="85">
        <f>Corrientes!O36*Constantes!$BA$4</f>
        <v>2227.4783312828827</v>
      </c>
      <c r="P36" s="85">
        <v>33.134477129752163</v>
      </c>
      <c r="Q36" s="85">
        <f>Corrientes!Q36*Constantes!$BA$4</f>
        <v>214832.601924797</v>
      </c>
      <c r="R36" s="85">
        <f>Corrientes!R36*Constantes!$BA$4</f>
        <v>31385.215246308901</v>
      </c>
      <c r="S36" s="85">
        <f>Corrientes!S36*Constantes!$BA$4</f>
        <v>11584.502531572651</v>
      </c>
      <c r="T36" s="86" t="s">
        <v>241</v>
      </c>
      <c r="U36" s="86">
        <f>Corrientes!U36*Constantes!$BA$4</f>
        <v>1265.494880454019</v>
      </c>
      <c r="V36" s="87">
        <f>Corrientes!V36*Constantes!$BA$4</f>
        <v>259067.81458313257</v>
      </c>
      <c r="W36" s="85">
        <f>Corrientes!W36*Constantes!$BA$4</f>
        <v>5361.7591110653793</v>
      </c>
      <c r="X36" s="85">
        <f>Corrientes!X36*Constantes!$BA$4</f>
        <v>4995.3838525654601</v>
      </c>
      <c r="Y36" s="85">
        <f>Corrientes!Y36*Constantes!$BA$4</f>
        <v>2999.7234219789002</v>
      </c>
      <c r="Z36" s="85">
        <f>Corrientes!Z36*Constantes!$BA$4</f>
        <v>16800.09068460975</v>
      </c>
      <c r="AA36" s="85">
        <f>Corrientes!AA36*Constantes!$BA$4</f>
        <v>387446.03117192723</v>
      </c>
      <c r="AB36" s="85">
        <f>Corrientes!AB36*Constantes!$BA$4</f>
        <v>3656.8220259523682</v>
      </c>
      <c r="AC36" s="85">
        <v>44.030871723032647</v>
      </c>
      <c r="AD36" s="85">
        <v>17.620040274240434</v>
      </c>
      <c r="AE36" s="85">
        <v>2.6483893996136545</v>
      </c>
      <c r="AF36" s="86">
        <f>Corrientes!AF36*Constantes!$BA$4</f>
        <v>461675.68706169352</v>
      </c>
      <c r="AG36" s="86" t="s">
        <v>94</v>
      </c>
      <c r="AH36" s="86">
        <f>Corrientes!AH36*Constantes!$BA$4</f>
        <v>24818.323225102831</v>
      </c>
      <c r="AI36" s="86">
        <f>Corrientes!AI36*Constantes!$BA$4</f>
        <v>492495.73694753129</v>
      </c>
      <c r="AJ36" s="86">
        <f>Corrientes!AJ36*Constantes!$BA$4</f>
        <v>4648.3099929131895</v>
      </c>
      <c r="AK36" s="86">
        <v>3.3664572202262959</v>
      </c>
      <c r="AL36" s="86">
        <f>Corrientes!AL36*Constantes!$BA$4</f>
        <v>879941.76815094345</v>
      </c>
      <c r="AM36" s="86">
        <f>Corrientes!AM36*Constantes!$BA$4</f>
        <v>8305.1320188655573</v>
      </c>
      <c r="AN36" s="86">
        <v>6.0148466200551658</v>
      </c>
      <c r="AO36" s="85">
        <f>Corrientes!AO36*Constantes!$BA$4</f>
        <v>14629496.37347316</v>
      </c>
      <c r="AP36" s="85">
        <f>Corrientes!AP36*Constantes!$BA$4</f>
        <v>2198894.1294863992</v>
      </c>
      <c r="AQ36" s="85">
        <v>84.067720229114286</v>
      </c>
      <c r="AR36" s="85">
        <v>15.93227977088571</v>
      </c>
      <c r="AS36" s="85">
        <v>66.865522870247844</v>
      </c>
      <c r="AT36" s="86">
        <v>55.969128273389281</v>
      </c>
      <c r="AU36" s="86">
        <v>53.148677634109532</v>
      </c>
      <c r="AV36" s="85">
        <f>((AA36/AA3)-1)*100</f>
        <v>13.51323464482126</v>
      </c>
      <c r="AW36" s="85">
        <f>((AI36/AI3)-1)*100</f>
        <v>5.5705592246310331</v>
      </c>
      <c r="AX36" s="88">
        <f>Corrientes!AX36*Constantes!$BA$4</f>
        <v>6001.7266607348647</v>
      </c>
      <c r="AZ36" s="118"/>
      <c r="BC36" s="119">
        <f>AA36-C36-D36-F36-I36-Q36-R36-S36-U36-E36</f>
        <v>2.0918378140777349E-11</v>
      </c>
      <c r="BE36" s="68"/>
    </row>
    <row r="37" spans="1:57" x14ac:dyDescent="0.3">
      <c r="A37" s="89">
        <v>2004</v>
      </c>
      <c r="B37" s="90" t="s">
        <v>0</v>
      </c>
      <c r="C37" s="91">
        <f>Corrientes!C37*Constantes!$BA$4</f>
        <v>336.14919870985995</v>
      </c>
      <c r="D37" s="91">
        <f>Corrientes!D37*Constantes!$BA$4</f>
        <v>834.04229102545844</v>
      </c>
      <c r="E37" s="92">
        <f>Corrientes!E37*Constantes!$BA$4</f>
        <v>0</v>
      </c>
      <c r="F37" s="92" t="s">
        <v>241</v>
      </c>
      <c r="G37" s="92" t="s">
        <v>241</v>
      </c>
      <c r="H37" s="91">
        <f>Corrientes!H37*Constantes!$BA$4</f>
        <v>1170.1914897353183</v>
      </c>
      <c r="I37" s="91">
        <f>Corrientes!I37*Constantes!$BA$4</f>
        <v>278.4352216055504</v>
      </c>
      <c r="J37" s="91">
        <f>Corrientes!J37*Constantes!$BA$4</f>
        <v>1448.6267113408687</v>
      </c>
      <c r="K37" s="93">
        <f>Corrientes!K37*Constantes!$BA$4</f>
        <v>2715.6852495940325</v>
      </c>
      <c r="L37" s="94">
        <f>Corrientes!L37*Constantes!$BA$4</f>
        <v>780.10772476708098</v>
      </c>
      <c r="M37" s="94">
        <f>Corrientes!M37*Constantes!$BA$4</f>
        <v>1935.577524826952</v>
      </c>
      <c r="N37" s="94">
        <f>Corrientes!N37*Constantes!$BA$4</f>
        <v>646.16981999473296</v>
      </c>
      <c r="O37" s="94">
        <f>Corrientes!O37*Constantes!$BA$4</f>
        <v>3361.8550695887661</v>
      </c>
      <c r="P37" s="94">
        <v>33.590020619018738</v>
      </c>
      <c r="Q37" s="94">
        <f>Corrientes!Q37*Constantes!$BA$4</f>
        <v>2584.0169924376423</v>
      </c>
      <c r="R37" s="94">
        <f>Corrientes!R37*Constantes!$BA$4</f>
        <v>217.56464940535247</v>
      </c>
      <c r="S37" s="94">
        <f>Corrientes!S37*Constantes!$BA$4</f>
        <v>62.461554856184598</v>
      </c>
      <c r="T37" s="95" t="s">
        <v>241</v>
      </c>
      <c r="U37" s="95" t="s">
        <v>241</v>
      </c>
      <c r="V37" s="96">
        <f>Corrientes!V37*Constantes!$BA$4</f>
        <v>2864.0431966991796</v>
      </c>
      <c r="W37" s="94">
        <f>Corrientes!W37*Constantes!$BA$4</f>
        <v>4413.6012018547635</v>
      </c>
      <c r="X37" s="94">
        <f>Corrientes!X37*Constantes!$BA$4</f>
        <v>4160.3344224154935</v>
      </c>
      <c r="Y37" s="94">
        <f>Corrientes!Y37*Constantes!$BA$4</f>
        <v>2023.1984879839354</v>
      </c>
      <c r="Z37" s="94">
        <f>Corrientes!Z37*Constantes!$BA$4</f>
        <v>55570.77834180124</v>
      </c>
      <c r="AA37" s="94">
        <f>Corrientes!AA37*Constantes!$BA$4</f>
        <v>4312.6699080400476</v>
      </c>
      <c r="AB37" s="94">
        <f>Corrientes!AB37*Constantes!$BA$4</f>
        <v>3993.9007162715507</v>
      </c>
      <c r="AC37" s="95" t="s">
        <v>94</v>
      </c>
      <c r="AD37" s="94">
        <v>20.968094973372327</v>
      </c>
      <c r="AE37" s="94">
        <v>3.0073394044433979</v>
      </c>
      <c r="AF37" s="95" t="s">
        <v>241</v>
      </c>
      <c r="AG37" s="97" t="s">
        <v>94</v>
      </c>
      <c r="AH37" s="95">
        <f>Corrientes!AH37*Constantes!$BA$4</f>
        <v>98.448369536681923</v>
      </c>
      <c r="AI37" s="95" t="s">
        <v>241</v>
      </c>
      <c r="AJ37" s="95" t="s">
        <v>241</v>
      </c>
      <c r="AK37" s="95" t="s">
        <v>94</v>
      </c>
      <c r="AL37" s="95" t="s">
        <v>241</v>
      </c>
      <c r="AM37" s="95" t="s">
        <v>241</v>
      </c>
      <c r="AN37" s="97" t="s">
        <v>94</v>
      </c>
      <c r="AO37" s="94">
        <f>Corrientes!AO37*Constantes!$BA$4</f>
        <v>143404.82825676413</v>
      </c>
      <c r="AP37" s="94">
        <f>Corrientes!AP37*Constantes!$BA$4</f>
        <v>20567.771719446937</v>
      </c>
      <c r="AQ37" s="94">
        <v>80.779367146431611</v>
      </c>
      <c r="AR37" s="94">
        <v>19.220632853568397</v>
      </c>
      <c r="AS37" s="94">
        <v>66.40997938098127</v>
      </c>
      <c r="AT37" s="95" t="s">
        <v>94</v>
      </c>
      <c r="AU37" s="97" t="s">
        <v>94</v>
      </c>
      <c r="AV37" s="94">
        <f t="shared" ref="AV37:AV100" si="1">((AA37/AA4)-1)*100</f>
        <v>11.756499295586998</v>
      </c>
      <c r="AW37" s="97" t="s">
        <v>94</v>
      </c>
      <c r="AX37" s="98">
        <f>Corrientes!AX37*Constantes!$BA$4</f>
        <v>72.778218173397306</v>
      </c>
      <c r="AZ37" s="118"/>
      <c r="BC37" s="119">
        <f>AA37-C37-D37-I37-Q37-R37-S37-E37</f>
        <v>-2.6290081223123707E-13</v>
      </c>
      <c r="BE37" s="68"/>
    </row>
    <row r="38" spans="1:57" x14ac:dyDescent="0.3">
      <c r="A38" s="89">
        <v>2004</v>
      </c>
      <c r="B38" s="90" t="s">
        <v>1</v>
      </c>
      <c r="C38" s="91">
        <f>Corrientes!C38*Constantes!$BA$4</f>
        <v>852.5120569004464</v>
      </c>
      <c r="D38" s="91">
        <f>Corrientes!D38*Constantes!$BA$4</f>
        <v>1255.4719051444308</v>
      </c>
      <c r="E38" s="91">
        <f>Corrientes!E38*Constantes!$BA$4</f>
        <v>63.384278397829277</v>
      </c>
      <c r="F38" s="92" t="s">
        <v>241</v>
      </c>
      <c r="G38" s="92" t="s">
        <v>241</v>
      </c>
      <c r="H38" s="91">
        <f>Corrientes!H38*Constantes!$BA$4</f>
        <v>2171.3682404427063</v>
      </c>
      <c r="I38" s="91">
        <f>Corrientes!I38*Constantes!$BA$4</f>
        <v>131.61703542652853</v>
      </c>
      <c r="J38" s="91">
        <f>Corrientes!J38*Constantes!$BA$4</f>
        <v>2302.985275869235</v>
      </c>
      <c r="K38" s="93">
        <f>Corrientes!K38*Constantes!$BA$4</f>
        <v>2034.139113433165</v>
      </c>
      <c r="L38" s="94">
        <f>Corrientes!L38*Constantes!$BA$4</f>
        <v>798.63382328047555</v>
      </c>
      <c r="M38" s="94">
        <f>Corrientes!M38*Constantes!$BA$4</f>
        <v>1176.1268588648327</v>
      </c>
      <c r="N38" s="94">
        <f>Corrientes!N38*Constantes!$BA$4</f>
        <v>123.29892036213766</v>
      </c>
      <c r="O38" s="94">
        <f>Corrientes!O38*Constantes!$BA$4</f>
        <v>2157.438033795303</v>
      </c>
      <c r="P38" s="94">
        <v>22.921960635106231</v>
      </c>
      <c r="Q38" s="94">
        <f>Corrientes!Q38*Constantes!$BA$4</f>
        <v>7168.363668856714</v>
      </c>
      <c r="R38" s="94">
        <f>Corrientes!R38*Constantes!$BA$4</f>
        <v>524.9752428574476</v>
      </c>
      <c r="S38" s="94">
        <f>Corrientes!S38*Constantes!$BA$4</f>
        <v>50.745138336688854</v>
      </c>
      <c r="T38" s="95" t="s">
        <v>241</v>
      </c>
      <c r="U38" s="95" t="s">
        <v>241</v>
      </c>
      <c r="V38" s="96">
        <f>Corrientes!V38*Constantes!$BA$4</f>
        <v>7744.0840500508502</v>
      </c>
      <c r="W38" s="94">
        <f>Corrientes!W38*Constantes!$BA$4</f>
        <v>4354.3444573242614</v>
      </c>
      <c r="X38" s="94">
        <f>Corrientes!X38*Constantes!$BA$4</f>
        <v>4280.0008292419534</v>
      </c>
      <c r="Y38" s="94">
        <f>Corrientes!Y38*Constantes!$BA$4</f>
        <v>3867.4773491977194</v>
      </c>
      <c r="Z38" s="94">
        <f>Corrientes!Z38*Constantes!$BA$4</f>
        <v>20611.347821563304</v>
      </c>
      <c r="AA38" s="94">
        <f>Corrientes!AA38*Constantes!$BA$4</f>
        <v>10047.069325920085</v>
      </c>
      <c r="AB38" s="94">
        <f>Corrientes!AB38*Constantes!$BA$4</f>
        <v>3530.321597506088</v>
      </c>
      <c r="AC38" s="95" t="s">
        <v>94</v>
      </c>
      <c r="AD38" s="94">
        <v>23.712556504190641</v>
      </c>
      <c r="AE38" s="94">
        <v>1.997845642603403</v>
      </c>
      <c r="AF38" s="95" t="s">
        <v>241</v>
      </c>
      <c r="AG38" s="97" t="s">
        <v>94</v>
      </c>
      <c r="AH38" s="95">
        <f>Corrientes!AH38*Constantes!$BA$4</f>
        <v>442.47910509484615</v>
      </c>
      <c r="AI38" s="95" t="s">
        <v>241</v>
      </c>
      <c r="AJ38" s="95" t="s">
        <v>241</v>
      </c>
      <c r="AK38" s="95" t="s">
        <v>94</v>
      </c>
      <c r="AL38" s="95" t="s">
        <v>241</v>
      </c>
      <c r="AM38" s="95" t="s">
        <v>241</v>
      </c>
      <c r="AN38" s="97" t="s">
        <v>94</v>
      </c>
      <c r="AO38" s="94">
        <f>Corrientes!AO38*Constantes!$BA$4</f>
        <v>502895.17426519986</v>
      </c>
      <c r="AP38" s="94">
        <f>Corrientes!AP38*Constantes!$BA$4</f>
        <v>42370.249383041017</v>
      </c>
      <c r="AQ38" s="94">
        <v>94.28493804082828</v>
      </c>
      <c r="AR38" s="94">
        <v>5.7150619591717202</v>
      </c>
      <c r="AS38" s="94">
        <v>77.078039364893769</v>
      </c>
      <c r="AT38" s="95" t="s">
        <v>94</v>
      </c>
      <c r="AU38" s="97" t="s">
        <v>94</v>
      </c>
      <c r="AV38" s="94">
        <f t="shared" si="1"/>
        <v>16.875485985294315</v>
      </c>
      <c r="AW38" s="97" t="s">
        <v>94</v>
      </c>
      <c r="AX38" s="98">
        <f>Corrientes!AX38*Constantes!$BA$4</f>
        <v>99.769907572458806</v>
      </c>
      <c r="AZ38" s="118"/>
      <c r="BC38" s="119">
        <f t="shared" ref="BC38:BC101" si="2">AA38-C38-D38-I38-Q38-R38-S38-E38</f>
        <v>-5.5422333389287814E-13</v>
      </c>
      <c r="BE38" s="68"/>
    </row>
    <row r="39" spans="1:57" x14ac:dyDescent="0.3">
      <c r="A39" s="89">
        <v>2004</v>
      </c>
      <c r="B39" s="90" t="s">
        <v>2</v>
      </c>
      <c r="C39" s="91">
        <f>Corrientes!C39*Constantes!$BA$4</f>
        <v>138.10849654230395</v>
      </c>
      <c r="D39" s="91">
        <f>Corrientes!D39*Constantes!$BA$4</f>
        <v>607.53348876497796</v>
      </c>
      <c r="E39" s="92">
        <f>Corrientes!E39*Constantes!$BA$4</f>
        <v>0</v>
      </c>
      <c r="F39" s="92" t="s">
        <v>241</v>
      </c>
      <c r="G39" s="92" t="s">
        <v>241</v>
      </c>
      <c r="H39" s="91">
        <f>Corrientes!H39*Constantes!$BA$4</f>
        <v>745.64198530728186</v>
      </c>
      <c r="I39" s="91">
        <f>Corrientes!I39*Constantes!$BA$4</f>
        <v>108.29146653431555</v>
      </c>
      <c r="J39" s="91">
        <f>Corrientes!J39*Constantes!$BA$4</f>
        <v>853.93345184159739</v>
      </c>
      <c r="K39" s="93">
        <f>Corrientes!K39*Constantes!$BA$4</f>
        <v>4169.4410227711678</v>
      </c>
      <c r="L39" s="94">
        <f>Corrientes!L39*Constantes!$BA$4</f>
        <v>772.2677134917883</v>
      </c>
      <c r="M39" s="94">
        <f>Corrientes!M39*Constantes!$BA$4</f>
        <v>3397.1733092793802</v>
      </c>
      <c r="N39" s="94">
        <f>Corrientes!N39*Constantes!$BA$4</f>
        <v>605.53843785788888</v>
      </c>
      <c r="O39" s="94">
        <f>Corrientes!O39*Constantes!$BA$4</f>
        <v>4774.979460629057</v>
      </c>
      <c r="P39" s="94">
        <v>28.497522183201795</v>
      </c>
      <c r="Q39" s="94">
        <f>Corrientes!Q39*Constantes!$BA$4</f>
        <v>1784.2354299933631</v>
      </c>
      <c r="R39" s="94">
        <f>Corrientes!R39*Constantes!$BA$4</f>
        <v>358.2966019435442</v>
      </c>
      <c r="S39" s="94">
        <f>Corrientes!S39*Constantes!$BA$4</f>
        <v>5.2762095371956787E-2</v>
      </c>
      <c r="T39" s="95" t="s">
        <v>241</v>
      </c>
      <c r="U39" s="95" t="s">
        <v>241</v>
      </c>
      <c r="V39" s="96">
        <f>Corrientes!V39*Constantes!$BA$4</f>
        <v>2142.5847940322797</v>
      </c>
      <c r="W39" s="94">
        <f>Corrientes!W39*Constantes!$BA$4</f>
        <v>6116.6202593637809</v>
      </c>
      <c r="X39" s="94">
        <f>Corrientes!X39*Constantes!$BA$4</f>
        <v>6750.4896864060784</v>
      </c>
      <c r="Y39" s="94">
        <f>Corrientes!Y39*Constantes!$BA$4</f>
        <v>4020.6093468388508</v>
      </c>
      <c r="Z39" s="94">
        <f>Corrientes!Z39*Constantes!$BA$4</f>
        <v>121.85241425394176</v>
      </c>
      <c r="AA39" s="94">
        <f>Corrientes!AA39*Constantes!$BA$4</f>
        <v>2996.5182458738768</v>
      </c>
      <c r="AB39" s="94">
        <f>Corrientes!AB39*Constantes!$BA$4</f>
        <v>5663.1682665573235</v>
      </c>
      <c r="AC39" s="95" t="s">
        <v>94</v>
      </c>
      <c r="AD39" s="94">
        <v>22.297583910823938</v>
      </c>
      <c r="AE39" s="94">
        <v>3.2245637977683308</v>
      </c>
      <c r="AF39" s="95" t="s">
        <v>241</v>
      </c>
      <c r="AG39" s="97" t="s">
        <v>94</v>
      </c>
      <c r="AH39" s="95">
        <f>Corrientes!AH39*Constantes!$BA$4</f>
        <v>62.190999978314643</v>
      </c>
      <c r="AI39" s="95" t="s">
        <v>241</v>
      </c>
      <c r="AJ39" s="95" t="s">
        <v>241</v>
      </c>
      <c r="AK39" s="95" t="s">
        <v>94</v>
      </c>
      <c r="AL39" s="95" t="s">
        <v>241</v>
      </c>
      <c r="AM39" s="95" t="s">
        <v>241</v>
      </c>
      <c r="AN39" s="97" t="s">
        <v>94</v>
      </c>
      <c r="AO39" s="94">
        <f>Corrientes!AO39*Constantes!$BA$4</f>
        <v>92927.863543829371</v>
      </c>
      <c r="AP39" s="94">
        <f>Corrientes!AP39*Constantes!$BA$4</f>
        <v>13438.75757058716</v>
      </c>
      <c r="AQ39" s="94">
        <v>87.318512197786191</v>
      </c>
      <c r="AR39" s="94">
        <v>12.681487802213814</v>
      </c>
      <c r="AS39" s="94">
        <v>71.502477816798205</v>
      </c>
      <c r="AT39" s="95" t="s">
        <v>94</v>
      </c>
      <c r="AU39" s="97" t="s">
        <v>94</v>
      </c>
      <c r="AV39" s="94">
        <f t="shared" si="1"/>
        <v>10.751524813621494</v>
      </c>
      <c r="AW39" s="97" t="s">
        <v>94</v>
      </c>
      <c r="AX39" s="98">
        <f>Corrientes!AX39*Constantes!$BA$4</f>
        <v>60.996561588110289</v>
      </c>
      <c r="AZ39" s="118"/>
      <c r="BC39" s="119">
        <f t="shared" si="2"/>
        <v>3.5901143169425609E-13</v>
      </c>
      <c r="BE39" s="68"/>
    </row>
    <row r="40" spans="1:57" x14ac:dyDescent="0.3">
      <c r="A40" s="89">
        <v>2004</v>
      </c>
      <c r="B40" s="90" t="s">
        <v>3</v>
      </c>
      <c r="C40" s="91">
        <f>Corrientes!C40*Constantes!$BA$4</f>
        <v>347.18622039639246</v>
      </c>
      <c r="D40" s="91">
        <f>Corrientes!D40*Constantes!$BA$4</f>
        <v>890.89394591903738</v>
      </c>
      <c r="E40" s="91">
        <f>Corrientes!E40*Constantes!$BA$4</f>
        <v>110.57884587937463</v>
      </c>
      <c r="F40" s="92" t="s">
        <v>241</v>
      </c>
      <c r="G40" s="92" t="s">
        <v>241</v>
      </c>
      <c r="H40" s="91">
        <f>Corrientes!H40*Constantes!$BA$4</f>
        <v>1348.6590121948045</v>
      </c>
      <c r="I40" s="91">
        <f>Corrientes!I40*Constantes!$BA$4</f>
        <v>174.79101192945987</v>
      </c>
      <c r="J40" s="91">
        <f>Corrientes!J40*Constantes!$BA$4</f>
        <v>1523.4500241242645</v>
      </c>
      <c r="K40" s="93">
        <f>Corrientes!K40*Constantes!$BA$4</f>
        <v>3282.9743921549075</v>
      </c>
      <c r="L40" s="94">
        <f>Corrientes!L40*Constantes!$BA$4</f>
        <v>845.13836378514452</v>
      </c>
      <c r="M40" s="94">
        <f>Corrientes!M40*Constantes!$BA$4</f>
        <v>2168.6593750767702</v>
      </c>
      <c r="N40" s="94">
        <f>Corrientes!N40*Constantes!$BA$4</f>
        <v>425.48517524040631</v>
      </c>
      <c r="O40" s="94">
        <f>Corrientes!O40*Constantes!$BA$4</f>
        <v>3708.459567395314</v>
      </c>
      <c r="P40" s="94">
        <v>42.151093887954552</v>
      </c>
      <c r="Q40" s="94">
        <f>Corrientes!Q40*Constantes!$BA$4</f>
        <v>1376.6018444174088</v>
      </c>
      <c r="R40" s="94">
        <f>Corrientes!R40*Constantes!$BA$4</f>
        <v>216.37712112625687</v>
      </c>
      <c r="S40" s="94">
        <f>Corrientes!S40*Constantes!$BA$4</f>
        <v>497.83076874754124</v>
      </c>
      <c r="T40" s="95" t="s">
        <v>241</v>
      </c>
      <c r="U40" s="95" t="s">
        <v>241</v>
      </c>
      <c r="V40" s="96">
        <f>Corrientes!V40*Constantes!$BA$4</f>
        <v>2090.809734291207</v>
      </c>
      <c r="W40" s="94">
        <f>Corrientes!W40*Constantes!$BA$4</f>
        <v>6081.1526281090773</v>
      </c>
      <c r="X40" s="94">
        <f>Corrientes!X40*Constantes!$BA$4</f>
        <v>3981.8288284987279</v>
      </c>
      <c r="Y40" s="94">
        <f>Corrientes!Y40*Constantes!$BA$4</f>
        <v>2659.829393070152</v>
      </c>
      <c r="Z40" s="94">
        <f>Corrientes!Z40*Constantes!$BA$4</f>
        <v>21073.093834555588</v>
      </c>
      <c r="AA40" s="94">
        <f>Corrientes!AA40*Constantes!$BA$4</f>
        <v>3614.2597584154714</v>
      </c>
      <c r="AB40" s="94">
        <f>Corrientes!AB40*Constantes!$BA$4</f>
        <v>4789.4969380901575</v>
      </c>
      <c r="AC40" s="95" t="s">
        <v>94</v>
      </c>
      <c r="AD40" s="94">
        <v>6.1903413796528861</v>
      </c>
      <c r="AE40" s="94">
        <v>0.48492189588198481</v>
      </c>
      <c r="AF40" s="95" t="s">
        <v>241</v>
      </c>
      <c r="AG40" s="97" t="s">
        <v>94</v>
      </c>
      <c r="AH40" s="95">
        <f>Corrientes!AH40*Constantes!$BA$4</f>
        <v>37.367627218518393</v>
      </c>
      <c r="AI40" s="95" t="s">
        <v>241</v>
      </c>
      <c r="AJ40" s="95" t="s">
        <v>241</v>
      </c>
      <c r="AK40" s="95" t="s">
        <v>94</v>
      </c>
      <c r="AL40" s="95" t="s">
        <v>241</v>
      </c>
      <c r="AM40" s="95" t="s">
        <v>241</v>
      </c>
      <c r="AN40" s="97" t="s">
        <v>94</v>
      </c>
      <c r="AO40" s="94">
        <f>Corrientes!AO40*Constantes!$BA$4</f>
        <v>745328.22483542224</v>
      </c>
      <c r="AP40" s="94">
        <f>Corrientes!AP40*Constantes!$BA$4</f>
        <v>58385.46756557285</v>
      </c>
      <c r="AQ40" s="94">
        <v>88.526633026249996</v>
      </c>
      <c r="AR40" s="94">
        <v>11.473366973750005</v>
      </c>
      <c r="AS40" s="94">
        <v>57.848906112045448</v>
      </c>
      <c r="AT40" s="95" t="s">
        <v>94</v>
      </c>
      <c r="AU40" s="97" t="s">
        <v>94</v>
      </c>
      <c r="AV40" s="94">
        <f t="shared" si="1"/>
        <v>16.575953257197561</v>
      </c>
      <c r="AW40" s="97" t="s">
        <v>94</v>
      </c>
      <c r="AX40" s="98">
        <f>Corrientes!AX40*Constantes!$BA$4</f>
        <v>26.251959519223512</v>
      </c>
      <c r="AZ40" s="118"/>
      <c r="BC40" s="119">
        <f t="shared" si="2"/>
        <v>4.5474735088646412E-13</v>
      </c>
      <c r="BE40" s="68"/>
    </row>
    <row r="41" spans="1:57" x14ac:dyDescent="0.3">
      <c r="A41" s="89">
        <v>2004</v>
      </c>
      <c r="B41" s="90" t="s">
        <v>4</v>
      </c>
      <c r="C41" s="91">
        <f>Corrientes!C41*Constantes!$BA$4</f>
        <v>389.96665198632479</v>
      </c>
      <c r="D41" s="91">
        <f>Corrientes!D41*Constantes!$BA$4</f>
        <v>1091.7958980738717</v>
      </c>
      <c r="E41" s="91">
        <f>Corrientes!E41*Constantes!$BA$4</f>
        <v>215.19709951462465</v>
      </c>
      <c r="F41" s="92" t="s">
        <v>241</v>
      </c>
      <c r="G41" s="92" t="s">
        <v>241</v>
      </c>
      <c r="H41" s="91">
        <f>Corrientes!H41*Constantes!$BA$4</f>
        <v>1696.959649574821</v>
      </c>
      <c r="I41" s="91">
        <f>Corrientes!I41*Constantes!$BA$4</f>
        <v>110.0845326554596</v>
      </c>
      <c r="J41" s="91">
        <f>Corrientes!J41*Constantes!$BA$4</f>
        <v>1807.0441822302807</v>
      </c>
      <c r="K41" s="93">
        <f>Corrientes!K41*Constantes!$BA$4</f>
        <v>2519.1870263605288</v>
      </c>
      <c r="L41" s="94">
        <f>Corrientes!L41*Constantes!$BA$4</f>
        <v>578.91708305695079</v>
      </c>
      <c r="M41" s="94">
        <f>Corrientes!M41*Constantes!$BA$4</f>
        <v>1620.8034543134077</v>
      </c>
      <c r="N41" s="94">
        <f>Corrientes!N41*Constantes!$BA$4</f>
        <v>163.42375998043329</v>
      </c>
      <c r="O41" s="94">
        <f>Corrientes!O41*Constantes!$BA$4</f>
        <v>2682.610786340962</v>
      </c>
      <c r="P41" s="94">
        <v>16.830029741325809</v>
      </c>
      <c r="Q41" s="94">
        <f>Corrientes!Q41*Constantes!$BA$4</f>
        <v>8272.9242158203542</v>
      </c>
      <c r="R41" s="94">
        <f>Corrientes!R41*Constantes!$BA$4</f>
        <v>616.59130217668758</v>
      </c>
      <c r="S41" s="94">
        <f>Corrientes!S41*Constantes!$BA$4</f>
        <v>40.463406708246282</v>
      </c>
      <c r="T41" s="95" t="s">
        <v>241</v>
      </c>
      <c r="U41" s="95" t="s">
        <v>241</v>
      </c>
      <c r="V41" s="96">
        <f>Corrientes!V41*Constantes!$BA$4</f>
        <v>8929.9789247052886</v>
      </c>
      <c r="W41" s="94">
        <f>Corrientes!W41*Constantes!$BA$4</f>
        <v>4758.6099735506386</v>
      </c>
      <c r="X41" s="94">
        <f>Corrientes!X41*Constantes!$BA$4</f>
        <v>4889.0305860155495</v>
      </c>
      <c r="Y41" s="94">
        <f>Corrientes!Y41*Constantes!$BA$4</f>
        <v>2467.4015173440348</v>
      </c>
      <c r="Z41" s="94">
        <f>Corrientes!Z41*Constantes!$BA$4</f>
        <v>23335.297986301201</v>
      </c>
      <c r="AA41" s="94">
        <f>Corrientes!AA41*Constantes!$BA$4</f>
        <v>10737.023106935569</v>
      </c>
      <c r="AB41" s="94">
        <f>Corrientes!AB41*Constantes!$BA$4</f>
        <v>4210.2538722079016</v>
      </c>
      <c r="AC41" s="95" t="s">
        <v>94</v>
      </c>
      <c r="AD41" s="94">
        <v>25.596018819551166</v>
      </c>
      <c r="AE41" s="94">
        <v>2.2708432769294675</v>
      </c>
      <c r="AF41" s="95" t="s">
        <v>241</v>
      </c>
      <c r="AG41" s="97" t="s">
        <v>94</v>
      </c>
      <c r="AH41" s="95">
        <f>Corrientes!AH41*Constantes!$BA$4</f>
        <v>305.10543341346369</v>
      </c>
      <c r="AI41" s="95" t="s">
        <v>241</v>
      </c>
      <c r="AJ41" s="95" t="s">
        <v>241</v>
      </c>
      <c r="AK41" s="95" t="s">
        <v>94</v>
      </c>
      <c r="AL41" s="95" t="s">
        <v>241</v>
      </c>
      <c r="AM41" s="95" t="s">
        <v>241</v>
      </c>
      <c r="AN41" s="97" t="s">
        <v>94</v>
      </c>
      <c r="AO41" s="94">
        <f>Corrientes!AO41*Constantes!$BA$4</f>
        <v>472820.96549849492</v>
      </c>
      <c r="AP41" s="94">
        <f>Corrientes!AP41*Constantes!$BA$4</f>
        <v>41948.020051986532</v>
      </c>
      <c r="AQ41" s="94">
        <v>93.908033143960452</v>
      </c>
      <c r="AR41" s="94">
        <v>6.0919668560395479</v>
      </c>
      <c r="AS41" s="94">
        <v>83.169970258674198</v>
      </c>
      <c r="AT41" s="95" t="s">
        <v>94</v>
      </c>
      <c r="AU41" s="97" t="s">
        <v>94</v>
      </c>
      <c r="AV41" s="94">
        <f t="shared" si="1"/>
        <v>14.844172817608147</v>
      </c>
      <c r="AW41" s="97" t="s">
        <v>94</v>
      </c>
      <c r="AX41" s="98">
        <f>Corrientes!AX41*Constantes!$BA$4</f>
        <v>111.66789264691388</v>
      </c>
      <c r="AZ41" s="118"/>
      <c r="BC41" s="119">
        <f t="shared" si="2"/>
        <v>1.5916157281026244E-12</v>
      </c>
      <c r="BE41" s="68"/>
    </row>
    <row r="42" spans="1:57" x14ac:dyDescent="0.3">
      <c r="A42" s="89">
        <v>2004</v>
      </c>
      <c r="B42" s="90" t="s">
        <v>5</v>
      </c>
      <c r="C42" s="91">
        <f>Corrientes!C42*Constantes!$BA$4</f>
        <v>171.06434095260849</v>
      </c>
      <c r="D42" s="91">
        <f>Corrientes!D42*Constantes!$BA$4</f>
        <v>659.82248180563147</v>
      </c>
      <c r="E42" s="92">
        <f>Corrientes!E42*Constantes!$BA$4</f>
        <v>0</v>
      </c>
      <c r="F42" s="92" t="s">
        <v>241</v>
      </c>
      <c r="G42" s="92" t="s">
        <v>241</v>
      </c>
      <c r="H42" s="91">
        <f>Corrientes!H42*Constantes!$BA$4</f>
        <v>830.88682275823999</v>
      </c>
      <c r="I42" s="91">
        <f>Corrientes!I42*Constantes!$BA$4</f>
        <v>29.312625039072891</v>
      </c>
      <c r="J42" s="91">
        <f>Corrientes!J42*Constantes!$BA$4</f>
        <v>860.19944779731281</v>
      </c>
      <c r="K42" s="93">
        <f>Corrientes!K42*Constantes!$BA$4</f>
        <v>3211.7650212339345</v>
      </c>
      <c r="L42" s="94">
        <f>Corrientes!L42*Constantes!$BA$4</f>
        <v>661.24344688504686</v>
      </c>
      <c r="M42" s="94">
        <f>Corrientes!M42*Constantes!$BA$4</f>
        <v>2550.521574348887</v>
      </c>
      <c r="N42" s="94">
        <f>Corrientes!N42*Constantes!$BA$4</f>
        <v>113.3069645616866</v>
      </c>
      <c r="O42" s="94">
        <f>Corrientes!O42*Constantes!$BA$4</f>
        <v>3325.071985795621</v>
      </c>
      <c r="P42" s="94">
        <v>30.566164247882853</v>
      </c>
      <c r="Q42" s="94">
        <f>Corrientes!Q42*Constantes!$BA$4</f>
        <v>1671.0222906776569</v>
      </c>
      <c r="R42" s="94">
        <f>Corrientes!R42*Constantes!$BA$4</f>
        <v>282.16465994104726</v>
      </c>
      <c r="S42" s="94">
        <f>Corrientes!S42*Constantes!$BA$4</f>
        <v>0.83471490831539186</v>
      </c>
      <c r="T42" s="95" t="s">
        <v>241</v>
      </c>
      <c r="U42" s="95" t="s">
        <v>241</v>
      </c>
      <c r="V42" s="96">
        <f>Corrientes!V42*Constantes!$BA$4</f>
        <v>1954.0216655270194</v>
      </c>
      <c r="W42" s="94">
        <f>Corrientes!W42*Constantes!$BA$4</f>
        <v>6004.0610401813483</v>
      </c>
      <c r="X42" s="94">
        <f>Corrientes!X42*Constantes!$BA$4</f>
        <v>5870.342311491655</v>
      </c>
      <c r="Y42" s="94">
        <f>Corrientes!Y42*Constantes!$BA$4</f>
        <v>4308.449404361626</v>
      </c>
      <c r="Z42" s="94">
        <f>Corrientes!Z42*Constantes!$BA$4</f>
        <v>582.90147228728472</v>
      </c>
      <c r="AA42" s="94">
        <f>Corrientes!AA42*Constantes!$BA$4</f>
        <v>2814.2211133243322</v>
      </c>
      <c r="AB42" s="94">
        <f>Corrientes!AB42*Constantes!$BA$4</f>
        <v>4817.6261160630256</v>
      </c>
      <c r="AC42" s="95" t="s">
        <v>94</v>
      </c>
      <c r="AD42" s="94">
        <v>15.398451250804705</v>
      </c>
      <c r="AE42" s="94">
        <v>3.7397694408996864</v>
      </c>
      <c r="AF42" s="95" t="s">
        <v>241</v>
      </c>
      <c r="AG42" s="97" t="s">
        <v>94</v>
      </c>
      <c r="AH42" s="95">
        <f>Corrientes!AH42*Constantes!$BA$4</f>
        <v>90.212577639740189</v>
      </c>
      <c r="AI42" s="95" t="s">
        <v>241</v>
      </c>
      <c r="AJ42" s="95" t="s">
        <v>241</v>
      </c>
      <c r="AK42" s="95" t="s">
        <v>94</v>
      </c>
      <c r="AL42" s="95" t="s">
        <v>241</v>
      </c>
      <c r="AM42" s="95" t="s">
        <v>241</v>
      </c>
      <c r="AN42" s="97" t="s">
        <v>94</v>
      </c>
      <c r="AO42" s="94">
        <f>Corrientes!AO42*Constantes!$BA$4</f>
        <v>75251.192828809988</v>
      </c>
      <c r="AP42" s="94">
        <f>Corrientes!AP42*Constantes!$BA$4</f>
        <v>18276.00105677683</v>
      </c>
      <c r="AQ42" s="94">
        <v>96.59234551775954</v>
      </c>
      <c r="AR42" s="94">
        <v>3.4076544822404689</v>
      </c>
      <c r="AS42" s="94">
        <v>69.433835752117147</v>
      </c>
      <c r="AT42" s="95" t="s">
        <v>94</v>
      </c>
      <c r="AU42" s="97" t="s">
        <v>94</v>
      </c>
      <c r="AV42" s="94">
        <f t="shared" si="1"/>
        <v>11.143775840474968</v>
      </c>
      <c r="AW42" s="97" t="s">
        <v>94</v>
      </c>
      <c r="AX42" s="98">
        <f>Corrientes!AX42*Constantes!$BA$4</f>
        <v>43.243541602294194</v>
      </c>
      <c r="AZ42" s="118"/>
      <c r="BC42" s="119">
        <f t="shared" si="2"/>
        <v>1.1268763699945339E-13</v>
      </c>
      <c r="BE42" s="68"/>
    </row>
    <row r="43" spans="1:57" x14ac:dyDescent="0.3">
      <c r="A43" s="89">
        <v>2004</v>
      </c>
      <c r="B43" s="90" t="s">
        <v>6</v>
      </c>
      <c r="C43" s="91">
        <f>Corrientes!C43*Constantes!$BA$4</f>
        <v>1933.5077495895946</v>
      </c>
      <c r="D43" s="91">
        <f>Corrientes!D43*Constantes!$BA$4</f>
        <v>2753.7858284109534</v>
      </c>
      <c r="E43" s="91">
        <f>Corrientes!E43*Constantes!$BA$4</f>
        <v>1170.6500427199705</v>
      </c>
      <c r="F43" s="92" t="s">
        <v>241</v>
      </c>
      <c r="G43" s="92" t="s">
        <v>241</v>
      </c>
      <c r="H43" s="91">
        <f>Corrientes!H43*Constantes!$BA$4</f>
        <v>5857.943620720519</v>
      </c>
      <c r="I43" s="91">
        <f>Corrientes!I43*Constantes!$BA$4</f>
        <v>494.83255936382795</v>
      </c>
      <c r="J43" s="91">
        <f>Corrientes!J43*Constantes!$BA$4</f>
        <v>6352.7761800843473</v>
      </c>
      <c r="K43" s="93">
        <f>Corrientes!K43*Constantes!$BA$4</f>
        <v>1617.1099556244303</v>
      </c>
      <c r="L43" s="94">
        <f>Corrientes!L43*Constantes!$BA$4</f>
        <v>533.75294020903232</v>
      </c>
      <c r="M43" s="94">
        <f>Corrientes!M43*Constantes!$BA$4</f>
        <v>760.19415124263128</v>
      </c>
      <c r="N43" s="94">
        <f>Corrientes!N43*Constantes!$BA$4</f>
        <v>136.60060764052551</v>
      </c>
      <c r="O43" s="94">
        <f>Corrientes!O43*Constantes!$BA$4</f>
        <v>1753.7105632649559</v>
      </c>
      <c r="P43" s="94">
        <v>66.391843488397981</v>
      </c>
      <c r="Q43" s="94">
        <f>Corrientes!Q43*Constantes!$BA$4</f>
        <v>2592.2047284060104</v>
      </c>
      <c r="R43" s="94">
        <f>Corrientes!R43*Constantes!$BA$4</f>
        <v>525.74884388142493</v>
      </c>
      <c r="S43" s="94">
        <f>Corrientes!S43*Constantes!$BA$4</f>
        <v>97.879652478526921</v>
      </c>
      <c r="T43" s="95" t="s">
        <v>241</v>
      </c>
      <c r="U43" s="95" t="s">
        <v>241</v>
      </c>
      <c r="V43" s="96">
        <f>Corrientes!V43*Constantes!$BA$4</f>
        <v>3215.8332247659623</v>
      </c>
      <c r="W43" s="94">
        <f>Corrientes!W43*Constantes!$BA$4</f>
        <v>3765.1321140111659</v>
      </c>
      <c r="X43" s="94">
        <f>Corrientes!X43*Constantes!$BA$4</f>
        <v>4027.3701709260054</v>
      </c>
      <c r="Y43" s="94">
        <f>Corrientes!Y43*Constantes!$BA$4</f>
        <v>2127.1857316662076</v>
      </c>
      <c r="Z43" s="94">
        <f>Corrientes!Z43*Constantes!$BA$4</f>
        <v>10604.512727901076</v>
      </c>
      <c r="AA43" s="94">
        <f>Corrientes!AA43*Constantes!$BA$4</f>
        <v>9568.6094048503091</v>
      </c>
      <c r="AB43" s="94">
        <f>Corrientes!AB43*Constantes!$BA$4</f>
        <v>2137.4791872311421</v>
      </c>
      <c r="AC43" s="95" t="s">
        <v>94</v>
      </c>
      <c r="AD43" s="94">
        <v>17.219208954467245</v>
      </c>
      <c r="AE43" s="94">
        <v>3.6754386507067576</v>
      </c>
      <c r="AF43" s="95" t="s">
        <v>241</v>
      </c>
      <c r="AG43" s="97" t="s">
        <v>94</v>
      </c>
      <c r="AH43" s="95">
        <f>Corrientes!AH43*Constantes!$BA$4</f>
        <v>25.353645075092302</v>
      </c>
      <c r="AI43" s="95" t="s">
        <v>241</v>
      </c>
      <c r="AJ43" s="95" t="s">
        <v>241</v>
      </c>
      <c r="AK43" s="95" t="s">
        <v>94</v>
      </c>
      <c r="AL43" s="95" t="s">
        <v>241</v>
      </c>
      <c r="AM43" s="95" t="s">
        <v>241</v>
      </c>
      <c r="AN43" s="97" t="s">
        <v>94</v>
      </c>
      <c r="AO43" s="94">
        <f>Corrientes!AO43*Constantes!$BA$4</f>
        <v>260339.24965691759</v>
      </c>
      <c r="AP43" s="94">
        <f>Corrientes!AP43*Constantes!$BA$4</f>
        <v>55569.39015115377</v>
      </c>
      <c r="AQ43" s="94">
        <v>92.210766673708662</v>
      </c>
      <c r="AR43" s="94">
        <v>7.7892333262913409</v>
      </c>
      <c r="AS43" s="94">
        <v>33.608156511602019</v>
      </c>
      <c r="AT43" s="95" t="s">
        <v>94</v>
      </c>
      <c r="AU43" s="97" t="s">
        <v>94</v>
      </c>
      <c r="AV43" s="94">
        <f t="shared" si="1"/>
        <v>30.992906386126506</v>
      </c>
      <c r="AW43" s="97" t="s">
        <v>94</v>
      </c>
      <c r="AX43" s="98">
        <f>Corrientes!AX43*Constantes!$BA$4</f>
        <v>69.338242238012725</v>
      </c>
      <c r="AZ43" s="118"/>
      <c r="BC43" s="119">
        <f t="shared" si="2"/>
        <v>0</v>
      </c>
      <c r="BE43" s="68"/>
    </row>
    <row r="44" spans="1:57" x14ac:dyDescent="0.3">
      <c r="A44" s="89">
        <v>2004</v>
      </c>
      <c r="B44" s="90" t="s">
        <v>7</v>
      </c>
      <c r="C44" s="91">
        <f>Corrientes!C44*Constantes!$BA$4</f>
        <v>264.85450019355261</v>
      </c>
      <c r="D44" s="91">
        <f>Corrientes!D44*Constantes!$BA$4</f>
        <v>1657.9875343272859</v>
      </c>
      <c r="E44" s="91">
        <f>Corrientes!E44*Constantes!$BA$4</f>
        <v>292.33299614906571</v>
      </c>
      <c r="F44" s="92" t="s">
        <v>241</v>
      </c>
      <c r="G44" s="92" t="s">
        <v>241</v>
      </c>
      <c r="H44" s="91">
        <f>Corrientes!H44*Constantes!$BA$4</f>
        <v>2215.1750306699041</v>
      </c>
      <c r="I44" s="91">
        <f>Corrientes!I44*Constantes!$BA$4</f>
        <v>701.95957708004084</v>
      </c>
      <c r="J44" s="91">
        <f>Corrientes!J44*Constantes!$BA$4</f>
        <v>2917.1346077499447</v>
      </c>
      <c r="K44" s="93">
        <f>Corrientes!K44*Constantes!$BA$4</f>
        <v>1879.4968867044836</v>
      </c>
      <c r="L44" s="94">
        <f>Corrientes!L44*Constantes!$BA$4</f>
        <v>224.71958271979688</v>
      </c>
      <c r="M44" s="94">
        <f>Corrientes!M44*Constantes!$BA$4</f>
        <v>1406.7431989880247</v>
      </c>
      <c r="N44" s="94">
        <f>Corrientes!N44*Constantes!$BA$4</f>
        <v>595.58762691332163</v>
      </c>
      <c r="O44" s="94">
        <f>Corrientes!O44*Constantes!$BA$4</f>
        <v>2475.0845136178054</v>
      </c>
      <c r="P44" s="94">
        <v>24.372390408011679</v>
      </c>
      <c r="Q44" s="94">
        <f>Corrientes!Q44*Constantes!$BA$4</f>
        <v>8339.3590514220214</v>
      </c>
      <c r="R44" s="94">
        <f>Corrientes!R44*Constantes!$BA$4</f>
        <v>634.84533007439939</v>
      </c>
      <c r="S44" s="94">
        <f>Corrientes!S44*Constantes!$BA$4</f>
        <v>77.674139605476441</v>
      </c>
      <c r="T44" s="95" t="s">
        <v>241</v>
      </c>
      <c r="U44" s="95" t="s">
        <v>241</v>
      </c>
      <c r="V44" s="96">
        <f>Corrientes!V44*Constantes!$BA$4</f>
        <v>9051.8785211018967</v>
      </c>
      <c r="W44" s="94">
        <f>Corrientes!W44*Constantes!$BA$4</f>
        <v>4436.6190279703351</v>
      </c>
      <c r="X44" s="94">
        <f>Corrientes!X44*Constantes!$BA$4</f>
        <v>4284.6517278502815</v>
      </c>
      <c r="Y44" s="94">
        <f>Corrientes!Y44*Constantes!$BA$4</f>
        <v>2458.5253389502031</v>
      </c>
      <c r="Z44" s="94">
        <f>Corrientes!Z44*Constantes!$BA$4</f>
        <v>19326.732919999115</v>
      </c>
      <c r="AA44" s="94">
        <f>Corrientes!AA44*Constantes!$BA$4</f>
        <v>11969.013128851842</v>
      </c>
      <c r="AB44" s="94">
        <f>Corrientes!AB44*Constantes!$BA$4</f>
        <v>3718.3954992992381</v>
      </c>
      <c r="AC44" s="95" t="s">
        <v>94</v>
      </c>
      <c r="AD44" s="94">
        <v>22.951509019672642</v>
      </c>
      <c r="AE44" s="94">
        <v>2.7731472804255595</v>
      </c>
      <c r="AF44" s="95" t="s">
        <v>241</v>
      </c>
      <c r="AG44" s="97" t="s">
        <v>94</v>
      </c>
      <c r="AH44" s="95">
        <f>Corrientes!AH44*Constantes!$BA$4</f>
        <v>778.62203996298172</v>
      </c>
      <c r="AI44" s="95" t="s">
        <v>241</v>
      </c>
      <c r="AJ44" s="95" t="s">
        <v>241</v>
      </c>
      <c r="AK44" s="95" t="s">
        <v>94</v>
      </c>
      <c r="AL44" s="95" t="s">
        <v>241</v>
      </c>
      <c r="AM44" s="95" t="s">
        <v>241</v>
      </c>
      <c r="AN44" s="97" t="s">
        <v>94</v>
      </c>
      <c r="AO44" s="94">
        <f>Corrientes!AO44*Constantes!$BA$4</f>
        <v>431603.94737545674</v>
      </c>
      <c r="AP44" s="94">
        <f>Corrientes!AP44*Constantes!$BA$4</f>
        <v>52149.13371749426</v>
      </c>
      <c r="AQ44" s="94">
        <v>75.936675146386918</v>
      </c>
      <c r="AR44" s="94">
        <v>24.063324853613079</v>
      </c>
      <c r="AS44" s="94">
        <v>75.627609591988318</v>
      </c>
      <c r="AT44" s="95" t="s">
        <v>94</v>
      </c>
      <c r="AU44" s="97" t="s">
        <v>94</v>
      </c>
      <c r="AV44" s="94">
        <f t="shared" si="1"/>
        <v>12.104749434404049</v>
      </c>
      <c r="AW44" s="97" t="s">
        <v>94</v>
      </c>
      <c r="AX44" s="98">
        <f>Corrientes!AX44*Constantes!$BA$4</f>
        <v>148.29231007352516</v>
      </c>
      <c r="AZ44" s="118"/>
      <c r="BC44" s="119">
        <f t="shared" si="2"/>
        <v>9.6633812063373625E-13</v>
      </c>
      <c r="BE44" s="68"/>
    </row>
    <row r="45" spans="1:57" x14ac:dyDescent="0.3">
      <c r="A45" s="89">
        <v>2004</v>
      </c>
      <c r="B45" s="90" t="s">
        <v>250</v>
      </c>
      <c r="C45" s="91">
        <f>Corrientes!C45*Constantes!$BA$4</f>
        <v>7492.602603373819</v>
      </c>
      <c r="D45" s="91">
        <f>Corrientes!D45*Constantes!$BA$4</f>
        <v>3019.7994210306938</v>
      </c>
      <c r="E45" s="91">
        <f>Corrientes!E45*Constantes!$BA$4</f>
        <v>571.05903897753626</v>
      </c>
      <c r="F45" s="92" t="s">
        <v>241</v>
      </c>
      <c r="G45" s="92" t="s">
        <v>241</v>
      </c>
      <c r="H45" s="91">
        <f>Corrientes!H45*Constantes!$BA$4</f>
        <v>11083.461063382048</v>
      </c>
      <c r="I45" s="91">
        <f>Corrientes!I45*Constantes!$BA$4</f>
        <v>5133.1468721216615</v>
      </c>
      <c r="J45" s="91">
        <f>Corrientes!J45*Constantes!$BA$4</f>
        <v>16216.607935503709</v>
      </c>
      <c r="K45" s="93">
        <f>Corrientes!K45*Constantes!$BA$4</f>
        <v>2880.5770851430852</v>
      </c>
      <c r="L45" s="94">
        <f>Corrientes!L45*Constantes!$BA$4</f>
        <v>1947.3176514030288</v>
      </c>
      <c r="M45" s="94">
        <f>Corrientes!M45*Constantes!$BA$4</f>
        <v>784.84193377903205</v>
      </c>
      <c r="N45" s="94">
        <f>Corrientes!N45*Constantes!$BA$4</f>
        <v>1334.0981819622671</v>
      </c>
      <c r="O45" s="94">
        <f>Corrientes!O45*Constantes!$BA$4</f>
        <v>4214.6752671053518</v>
      </c>
      <c r="P45" s="94">
        <v>18.672055767349356</v>
      </c>
      <c r="Q45" s="94">
        <f>Corrientes!Q45*Constantes!$BA$4</f>
        <v>52865.839836242492</v>
      </c>
      <c r="R45" s="94">
        <f>Corrientes!R45*Constantes!$BA$4</f>
        <v>15180.147660344996</v>
      </c>
      <c r="S45" s="94">
        <f>Corrientes!S45*Constantes!$BA$4</f>
        <v>2587.0162955080059</v>
      </c>
      <c r="T45" s="95" t="s">
        <v>241</v>
      </c>
      <c r="U45" s="95" t="s">
        <v>241</v>
      </c>
      <c r="V45" s="96">
        <f>Corrientes!V45*Constantes!$BA$4</f>
        <v>70633.003792095493</v>
      </c>
      <c r="W45" s="94">
        <f>Corrientes!W45*Constantes!$BA$4</f>
        <v>13754.655614096078</v>
      </c>
      <c r="X45" s="94">
        <f>Corrientes!X45*Constantes!$BA$4</f>
        <v>8195.5236294814786</v>
      </c>
      <c r="Y45" s="94">
        <f>Corrientes!Y45*Constantes!$BA$4</f>
        <v>4729.7178430904869</v>
      </c>
      <c r="Z45" s="94">
        <f>Corrientes!Z45*Constantes!$BA$4</f>
        <v>37347.389099135347</v>
      </c>
      <c r="AA45" s="94">
        <f>Corrientes!AA45*Constantes!$BA$4</f>
        <v>86849.6117275992</v>
      </c>
      <c r="AB45" s="94">
        <f>Corrientes!AB45*Constantes!$BA$4</f>
        <v>9668.3697316443977</v>
      </c>
      <c r="AC45" s="95" t="s">
        <v>94</v>
      </c>
      <c r="AD45" s="94">
        <v>11.043255489171258</v>
      </c>
      <c r="AE45" s="94">
        <v>3.4492609327120451</v>
      </c>
      <c r="AF45" s="95" t="s">
        <v>241</v>
      </c>
      <c r="AG45" s="97" t="s">
        <v>94</v>
      </c>
      <c r="AH45" s="95">
        <f>Corrientes!AH45*Constantes!$BA$4</f>
        <v>12656.009349170779</v>
      </c>
      <c r="AI45" s="95" t="s">
        <v>241</v>
      </c>
      <c r="AJ45" s="95" t="s">
        <v>241</v>
      </c>
      <c r="AK45" s="95" t="s">
        <v>94</v>
      </c>
      <c r="AL45" s="95" t="s">
        <v>241</v>
      </c>
      <c r="AM45" s="95" t="s">
        <v>241</v>
      </c>
      <c r="AN45" s="97" t="s">
        <v>94</v>
      </c>
      <c r="AO45" s="94">
        <f>Corrientes!AO45*Constantes!$BA$4</f>
        <v>2517919.4448276232</v>
      </c>
      <c r="AP45" s="94">
        <f>Corrientes!AP45*Constantes!$BA$4</f>
        <v>786449.35646704689</v>
      </c>
      <c r="AQ45" s="94">
        <v>68.346358914656591</v>
      </c>
      <c r="AR45" s="94">
        <v>31.653641085343409</v>
      </c>
      <c r="AS45" s="94">
        <v>81.327944232650637</v>
      </c>
      <c r="AT45" s="95" t="s">
        <v>94</v>
      </c>
      <c r="AU45" s="97" t="s">
        <v>94</v>
      </c>
      <c r="AV45" s="94">
        <f t="shared" si="1"/>
        <v>10.093529425192326</v>
      </c>
      <c r="AW45" s="97" t="s">
        <v>94</v>
      </c>
      <c r="AX45" s="98">
        <f>Corrientes!AX45*Constantes!$BA$4</f>
        <v>64.209017558213176</v>
      </c>
      <c r="AZ45" s="118"/>
      <c r="BC45" s="119">
        <f t="shared" si="2"/>
        <v>-5.5706550483591855E-12</v>
      </c>
      <c r="BE45" s="68"/>
    </row>
    <row r="46" spans="1:57" x14ac:dyDescent="0.3">
      <c r="A46" s="89">
        <v>2004</v>
      </c>
      <c r="B46" s="90" t="s">
        <v>8</v>
      </c>
      <c r="C46" s="91">
        <f>Corrientes!C46*Constantes!$BA$4</f>
        <v>340.81592650466223</v>
      </c>
      <c r="D46" s="91">
        <f>Corrientes!D46*Constantes!$BA$4</f>
        <v>1268.2373825846907</v>
      </c>
      <c r="E46" s="91">
        <f>Corrientes!E46*Constantes!$BA$4</f>
        <v>318.18078873797452</v>
      </c>
      <c r="F46" s="92" t="s">
        <v>241</v>
      </c>
      <c r="G46" s="92" t="s">
        <v>241</v>
      </c>
      <c r="H46" s="91">
        <f>Corrientes!H46*Constantes!$BA$4</f>
        <v>1927.2340978273273</v>
      </c>
      <c r="I46" s="91">
        <f>Corrientes!I46*Constantes!$BA$4</f>
        <v>44.190011401058236</v>
      </c>
      <c r="J46" s="91">
        <f>Corrientes!J46*Constantes!$BA$4</f>
        <v>1971.4241092283855</v>
      </c>
      <c r="K46" s="93">
        <f>Corrientes!K46*Constantes!$BA$4</f>
        <v>2624.8227374751473</v>
      </c>
      <c r="L46" s="94">
        <f>Corrientes!L46*Constantes!$BA$4</f>
        <v>464.17889460943269</v>
      </c>
      <c r="M46" s="94">
        <f>Corrientes!M46*Constantes!$BA$4</f>
        <v>1727.2931825340295</v>
      </c>
      <c r="N46" s="94">
        <f>Corrientes!N46*Constantes!$BA$4</f>
        <v>60.185188102237461</v>
      </c>
      <c r="O46" s="94">
        <f>Corrientes!O46*Constantes!$BA$4</f>
        <v>2685.0079255773849</v>
      </c>
      <c r="P46" s="94">
        <v>34.928397114945462</v>
      </c>
      <c r="Q46" s="94">
        <f>Corrientes!Q46*Constantes!$BA$4</f>
        <v>3134.4462841188815</v>
      </c>
      <c r="R46" s="94">
        <f>Corrientes!R46*Constantes!$BA$4</f>
        <v>479.90837647001769</v>
      </c>
      <c r="S46" s="94">
        <f>Corrientes!S46*Constantes!$BA$4</f>
        <v>58.40840184320939</v>
      </c>
      <c r="T46" s="95" t="s">
        <v>241</v>
      </c>
      <c r="U46" s="95" t="s">
        <v>241</v>
      </c>
      <c r="V46" s="96">
        <f>Corrientes!V46*Constantes!$BA$4</f>
        <v>3672.7630624321082</v>
      </c>
      <c r="W46" s="94">
        <f>Corrientes!W46*Constantes!$BA$4</f>
        <v>4492.8468999217203</v>
      </c>
      <c r="X46" s="94">
        <f>Corrientes!X46*Constantes!$BA$4</f>
        <v>4663.5218177094594</v>
      </c>
      <c r="Y46" s="94">
        <f>Corrientes!Y46*Constantes!$BA$4</f>
        <v>1738.7165694007806</v>
      </c>
      <c r="Z46" s="94">
        <f>Corrientes!Z46*Constantes!$BA$4</f>
        <v>29830.644455163121</v>
      </c>
      <c r="AA46" s="94">
        <f>Corrientes!AA46*Constantes!$BA$4</f>
        <v>5644.1871716604937</v>
      </c>
      <c r="AB46" s="94">
        <f>Corrientes!AB46*Constantes!$BA$4</f>
        <v>3637.4146158514186</v>
      </c>
      <c r="AC46" s="95" t="s">
        <v>94</v>
      </c>
      <c r="AD46" s="94">
        <v>21.113039392530606</v>
      </c>
      <c r="AE46" s="94">
        <v>3.362172158803737</v>
      </c>
      <c r="AF46" s="95" t="s">
        <v>241</v>
      </c>
      <c r="AG46" s="97" t="s">
        <v>94</v>
      </c>
      <c r="AH46" s="95">
        <f>Corrientes!AH46*Constantes!$BA$4</f>
        <v>35.577958154394224</v>
      </c>
      <c r="AI46" s="95" t="s">
        <v>241</v>
      </c>
      <c r="AJ46" s="95" t="s">
        <v>241</v>
      </c>
      <c r="AK46" s="95" t="s">
        <v>94</v>
      </c>
      <c r="AL46" s="95" t="s">
        <v>241</v>
      </c>
      <c r="AM46" s="95" t="s">
        <v>241</v>
      </c>
      <c r="AN46" s="97" t="s">
        <v>94</v>
      </c>
      <c r="AO46" s="94">
        <f>Corrientes!AO46*Constantes!$BA$4</f>
        <v>167873.23507160024</v>
      </c>
      <c r="AP46" s="94">
        <f>Corrientes!AP46*Constantes!$BA$4</f>
        <v>26733.181645354674</v>
      </c>
      <c r="AQ46" s="94">
        <v>97.758472609003746</v>
      </c>
      <c r="AR46" s="94">
        <v>2.2415273909962572</v>
      </c>
      <c r="AS46" s="94">
        <v>65.071602885054546</v>
      </c>
      <c r="AT46" s="95" t="s">
        <v>94</v>
      </c>
      <c r="AU46" s="97" t="s">
        <v>94</v>
      </c>
      <c r="AV46" s="94">
        <f t="shared" si="1"/>
        <v>14.639335266471431</v>
      </c>
      <c r="AW46" s="97" t="s">
        <v>94</v>
      </c>
      <c r="AX46" s="98">
        <f>Corrientes!AX46*Constantes!$BA$4</f>
        <v>91.188941540279032</v>
      </c>
      <c r="AZ46" s="118"/>
      <c r="BC46" s="119">
        <f t="shared" si="2"/>
        <v>-7.9580786405131221E-13</v>
      </c>
      <c r="BE46" s="68"/>
    </row>
    <row r="47" spans="1:57" x14ac:dyDescent="0.3">
      <c r="A47" s="89">
        <v>2004</v>
      </c>
      <c r="B47" s="90" t="s">
        <v>9</v>
      </c>
      <c r="C47" s="91">
        <f>Corrientes!C47*Constantes!$BA$4</f>
        <v>1415.7199834037685</v>
      </c>
      <c r="D47" s="91">
        <f>Corrientes!D47*Constantes!$BA$4</f>
        <v>2094.0122310843881</v>
      </c>
      <c r="E47" s="92">
        <f>Corrientes!E47*Constantes!$BA$4</f>
        <v>0</v>
      </c>
      <c r="F47" s="92" t="s">
        <v>241</v>
      </c>
      <c r="G47" s="92" t="s">
        <v>241</v>
      </c>
      <c r="H47" s="91">
        <f>Corrientes!H47*Constantes!$BA$4</f>
        <v>3509.7322144881568</v>
      </c>
      <c r="I47" s="91">
        <f>Corrientes!I47*Constantes!$BA$4</f>
        <v>974.41846398210612</v>
      </c>
      <c r="J47" s="91">
        <f>Corrientes!J47*Constantes!$BA$4</f>
        <v>4484.1506784702624</v>
      </c>
      <c r="K47" s="93">
        <f>Corrientes!K47*Constantes!$BA$4</f>
        <v>1111.4492486498998</v>
      </c>
      <c r="L47" s="94">
        <f>Corrientes!L47*Constantes!$BA$4</f>
        <v>448.32506176891889</v>
      </c>
      <c r="M47" s="94">
        <f>Corrientes!M47*Constantes!$BA$4</f>
        <v>663.12418688098103</v>
      </c>
      <c r="N47" s="94">
        <f>Corrientes!N47*Constantes!$BA$4</f>
        <v>308.57529961767858</v>
      </c>
      <c r="O47" s="94">
        <f>Corrientes!O47*Constantes!$BA$4</f>
        <v>1420.0245482675784</v>
      </c>
      <c r="P47" s="94">
        <v>34.578987564579329</v>
      </c>
      <c r="Q47" s="94">
        <f>Corrientes!Q47*Constantes!$BA$4</f>
        <v>7267.7880708737384</v>
      </c>
      <c r="R47" s="94">
        <f>Corrientes!R47*Constantes!$BA$4</f>
        <v>711.2527319736829</v>
      </c>
      <c r="S47" s="94">
        <f>Corrientes!S47*Constantes!$BA$4</f>
        <v>504.656897978308</v>
      </c>
      <c r="T47" s="95" t="s">
        <v>241</v>
      </c>
      <c r="U47" s="95" t="s">
        <v>241</v>
      </c>
      <c r="V47" s="96">
        <f>Corrientes!V47*Constantes!$BA$4</f>
        <v>8483.697700825729</v>
      </c>
      <c r="W47" s="94">
        <f>Corrientes!W47*Constantes!$BA$4</f>
        <v>3992.7755206586571</v>
      </c>
      <c r="X47" s="94">
        <f>Corrientes!X47*Constantes!$BA$4</f>
        <v>3543.7274345911324</v>
      </c>
      <c r="Y47" s="94">
        <f>Corrientes!Y47*Constantes!$BA$4</f>
        <v>2031.755921631463</v>
      </c>
      <c r="Z47" s="94">
        <f>Corrientes!Z47*Constantes!$BA$4</f>
        <v>14982.095296826625</v>
      </c>
      <c r="AA47" s="94">
        <f>Corrientes!AA47*Constantes!$BA$4</f>
        <v>12967.848379295992</v>
      </c>
      <c r="AB47" s="94">
        <f>Corrientes!AB47*Constantes!$BA$4</f>
        <v>2454.8416637569649</v>
      </c>
      <c r="AC47" s="95" t="s">
        <v>94</v>
      </c>
      <c r="AD47" s="94">
        <v>24.333633336131868</v>
      </c>
      <c r="AE47" s="94">
        <v>2.5989791950008243</v>
      </c>
      <c r="AF47" s="95" t="s">
        <v>241</v>
      </c>
      <c r="AG47" s="97" t="s">
        <v>94</v>
      </c>
      <c r="AH47" s="95">
        <f>Corrientes!AH47*Constantes!$BA$4</f>
        <v>375.68136437739713</v>
      </c>
      <c r="AI47" s="95" t="s">
        <v>241</v>
      </c>
      <c r="AJ47" s="95" t="s">
        <v>241</v>
      </c>
      <c r="AK47" s="95" t="s">
        <v>94</v>
      </c>
      <c r="AL47" s="95" t="s">
        <v>241</v>
      </c>
      <c r="AM47" s="95" t="s">
        <v>241</v>
      </c>
      <c r="AN47" s="97" t="s">
        <v>94</v>
      </c>
      <c r="AO47" s="94">
        <f>Corrientes!AO47*Constantes!$BA$4</f>
        <v>498959.29926025739</v>
      </c>
      <c r="AP47" s="94">
        <f>Corrientes!AP47*Constantes!$BA$4</f>
        <v>53291.870556957248</v>
      </c>
      <c r="AQ47" s="94">
        <v>78.269720759817957</v>
      </c>
      <c r="AR47" s="94">
        <v>21.730279240182053</v>
      </c>
      <c r="AS47" s="94">
        <v>65.421012435420664</v>
      </c>
      <c r="AT47" s="95" t="s">
        <v>94</v>
      </c>
      <c r="AU47" s="97" t="s">
        <v>94</v>
      </c>
      <c r="AV47" s="94">
        <f t="shared" si="1"/>
        <v>18.918059114079732</v>
      </c>
      <c r="AW47" s="97" t="s">
        <v>94</v>
      </c>
      <c r="AX47" s="98">
        <f>Corrientes!AX47*Constantes!$BA$4</f>
        <v>228.23251870538971</v>
      </c>
      <c r="AZ47" s="118"/>
      <c r="BC47" s="119">
        <f t="shared" si="2"/>
        <v>-2.1032064978498966E-12</v>
      </c>
      <c r="BE47" s="68"/>
    </row>
    <row r="48" spans="1:57" x14ac:dyDescent="0.3">
      <c r="A48" s="89">
        <v>2004</v>
      </c>
      <c r="B48" s="90" t="s">
        <v>10</v>
      </c>
      <c r="C48" s="91">
        <f>Corrientes!C48*Constantes!$BA$4</f>
        <v>969.47113927746307</v>
      </c>
      <c r="D48" s="91">
        <f>Corrientes!D48*Constantes!$BA$4</f>
        <v>3081.0793634583001</v>
      </c>
      <c r="E48" s="92">
        <f>Corrientes!E48*Constantes!$BA$4</f>
        <v>0</v>
      </c>
      <c r="F48" s="92" t="s">
        <v>241</v>
      </c>
      <c r="G48" s="92" t="s">
        <v>241</v>
      </c>
      <c r="H48" s="91">
        <f>Corrientes!H48*Constantes!$BA$4</f>
        <v>4050.5505027357635</v>
      </c>
      <c r="I48" s="91">
        <f>Corrientes!I48*Constantes!$BA$4</f>
        <v>49.56899434136222</v>
      </c>
      <c r="J48" s="91">
        <f>Corrientes!J48*Constantes!$BA$4</f>
        <v>4100.1194970771248</v>
      </c>
      <c r="K48" s="93">
        <f>Corrientes!K48*Constantes!$BA$4</f>
        <v>1636.7302262323565</v>
      </c>
      <c r="L48" s="94">
        <f>Corrientes!L48*Constantes!$BA$4</f>
        <v>391.7400155963083</v>
      </c>
      <c r="M48" s="94">
        <f>Corrientes!M48*Constantes!$BA$4</f>
        <v>1244.9902106360482</v>
      </c>
      <c r="N48" s="94">
        <f>Corrientes!N48*Constantes!$BA$4</f>
        <v>20.02964072850143</v>
      </c>
      <c r="O48" s="94">
        <f>Corrientes!O48*Constantes!$BA$4</f>
        <v>1656.7598669608578</v>
      </c>
      <c r="P48" s="94">
        <v>52.261199781376234</v>
      </c>
      <c r="Q48" s="94">
        <f>Corrientes!Q48*Constantes!$BA$4</f>
        <v>2957.9285729627391</v>
      </c>
      <c r="R48" s="94">
        <f>Corrientes!R48*Constantes!$BA$4</f>
        <v>786.78897931398421</v>
      </c>
      <c r="S48" s="94">
        <f>Corrientes!S48*Constantes!$BA$4</f>
        <v>0.59993684071806641</v>
      </c>
      <c r="T48" s="95" t="s">
        <v>241</v>
      </c>
      <c r="U48" s="95" t="s">
        <v>241</v>
      </c>
      <c r="V48" s="96">
        <f>Corrientes!V48*Constantes!$BA$4</f>
        <v>3745.3174891174408</v>
      </c>
      <c r="W48" s="94">
        <f>Corrientes!W48*Constantes!$BA$4</f>
        <v>4586.0843291873598</v>
      </c>
      <c r="X48" s="94">
        <f>Corrientes!X48*Constantes!$BA$4</f>
        <v>4567.5875250933677</v>
      </c>
      <c r="Y48" s="94">
        <f>Corrientes!Y48*Constantes!$BA$4</f>
        <v>1848.2544446678337</v>
      </c>
      <c r="Z48" s="94">
        <f>Corrientes!Z48*Constantes!$BA$4</f>
        <v>578.53118680623572</v>
      </c>
      <c r="AA48" s="94">
        <f>Corrientes!AA48*Constantes!$BA$4</f>
        <v>7845.436986194567</v>
      </c>
      <c r="AB48" s="94">
        <f>Corrientes!AB48*Constantes!$BA$4</f>
        <v>2383.579340119366</v>
      </c>
      <c r="AC48" s="95" t="s">
        <v>94</v>
      </c>
      <c r="AD48" s="94">
        <v>17.121801891398299</v>
      </c>
      <c r="AE48" s="94">
        <v>3.688952951783333</v>
      </c>
      <c r="AF48" s="95" t="s">
        <v>241</v>
      </c>
      <c r="AG48" s="97" t="s">
        <v>94</v>
      </c>
      <c r="AH48" s="95">
        <f>Corrientes!AH48*Constantes!$BA$4</f>
        <v>29.943814804373719</v>
      </c>
      <c r="AI48" s="95" t="s">
        <v>241</v>
      </c>
      <c r="AJ48" s="95" t="s">
        <v>241</v>
      </c>
      <c r="AK48" s="95" t="s">
        <v>94</v>
      </c>
      <c r="AL48" s="95" t="s">
        <v>241</v>
      </c>
      <c r="AM48" s="95" t="s">
        <v>241</v>
      </c>
      <c r="AN48" s="97" t="s">
        <v>94</v>
      </c>
      <c r="AO48" s="94">
        <f>Corrientes!AO48*Constantes!$BA$4</f>
        <v>212673.81527329821</v>
      </c>
      <c r="AP48" s="94">
        <f>Corrientes!AP48*Constantes!$BA$4</f>
        <v>45821.327895027105</v>
      </c>
      <c r="AQ48" s="94">
        <v>98.791035374049514</v>
      </c>
      <c r="AR48" s="94">
        <v>1.2089646259505058</v>
      </c>
      <c r="AS48" s="94">
        <v>47.738800218623759</v>
      </c>
      <c r="AT48" s="95" t="s">
        <v>94</v>
      </c>
      <c r="AU48" s="97" t="s">
        <v>94</v>
      </c>
      <c r="AV48" s="94">
        <f t="shared" si="1"/>
        <v>6.3505855474921491</v>
      </c>
      <c r="AW48" s="97" t="s">
        <v>94</v>
      </c>
      <c r="AX48" s="98">
        <f>Corrientes!AX48*Constantes!$BA$4</f>
        <v>236.37054164419874</v>
      </c>
      <c r="AZ48" s="118"/>
      <c r="BC48" s="119">
        <f t="shared" si="2"/>
        <v>-7.9158901655773661E-14</v>
      </c>
      <c r="BE48" s="68"/>
    </row>
    <row r="49" spans="1:57" x14ac:dyDescent="0.3">
      <c r="A49" s="89">
        <v>2004</v>
      </c>
      <c r="B49" s="90" t="s">
        <v>11</v>
      </c>
      <c r="C49" s="91">
        <f>Corrientes!C49*Constantes!$BA$4</f>
        <v>1023.4300924070627</v>
      </c>
      <c r="D49" s="91">
        <f>Corrientes!D49*Constantes!$BA$4</f>
        <v>1708.4020147333681</v>
      </c>
      <c r="E49" s="91">
        <f>Corrientes!E49*Constantes!$BA$4</f>
        <v>489.74327081777415</v>
      </c>
      <c r="F49" s="92" t="s">
        <v>241</v>
      </c>
      <c r="G49" s="92" t="s">
        <v>241</v>
      </c>
      <c r="H49" s="91">
        <f>Corrientes!H49*Constantes!$BA$4</f>
        <v>3221.5753779582046</v>
      </c>
      <c r="I49" s="91">
        <f>Corrientes!I49*Constantes!$BA$4</f>
        <v>174.49488798338672</v>
      </c>
      <c r="J49" s="91">
        <f>Corrientes!J49*Constantes!$BA$4</f>
        <v>3396.0702659415911</v>
      </c>
      <c r="K49" s="93">
        <f>Corrientes!K49*Constantes!$BA$4</f>
        <v>1913.5767681583313</v>
      </c>
      <c r="L49" s="94">
        <f>Corrientes!L49*Constantes!$BA$4</f>
        <v>607.90508335257618</v>
      </c>
      <c r="M49" s="94">
        <f>Corrientes!M49*Constantes!$BA$4</f>
        <v>1014.7701116776641</v>
      </c>
      <c r="N49" s="94">
        <f>Corrientes!N49*Constantes!$BA$4</f>
        <v>103.64785070434297</v>
      </c>
      <c r="O49" s="94">
        <f>Corrientes!O49*Constantes!$BA$4</f>
        <v>2017.2246188626748</v>
      </c>
      <c r="P49" s="94">
        <v>51.905755596016434</v>
      </c>
      <c r="Q49" s="94">
        <f>Corrientes!Q49*Constantes!$BA$4</f>
        <v>2524.6728919520733</v>
      </c>
      <c r="R49" s="94">
        <f>Corrientes!R49*Constantes!$BA$4</f>
        <v>370.86322726556784</v>
      </c>
      <c r="S49" s="94">
        <f>Corrientes!S49*Constantes!$BA$4</f>
        <v>251.15602518553939</v>
      </c>
      <c r="T49" s="95" t="s">
        <v>241</v>
      </c>
      <c r="U49" s="95" t="s">
        <v>241</v>
      </c>
      <c r="V49" s="96">
        <f>Corrientes!V49*Constantes!$BA$4</f>
        <v>3146.6921444031805</v>
      </c>
      <c r="W49" s="94">
        <f>Corrientes!W49*Constantes!$BA$4</f>
        <v>3948.7257235686584</v>
      </c>
      <c r="X49" s="94">
        <f>Corrientes!X49*Constantes!$BA$4</f>
        <v>4037.0221176757709</v>
      </c>
      <c r="Y49" s="94">
        <f>Corrientes!Y49*Constantes!$BA$4</f>
        <v>1797.6017995519746</v>
      </c>
      <c r="Z49" s="94">
        <f>Corrientes!Z49*Constantes!$BA$4</f>
        <v>14198.429825628324</v>
      </c>
      <c r="AA49" s="94">
        <f>Corrientes!AA49*Constantes!$BA$4</f>
        <v>6542.7624103447715</v>
      </c>
      <c r="AB49" s="94">
        <f>Corrientes!AB49*Constantes!$BA$4</f>
        <v>2637.7596775167358</v>
      </c>
      <c r="AC49" s="95" t="s">
        <v>94</v>
      </c>
      <c r="AD49" s="94">
        <v>15.882853131662579</v>
      </c>
      <c r="AE49" s="94">
        <v>3.1770549486074757</v>
      </c>
      <c r="AF49" s="95" t="s">
        <v>241</v>
      </c>
      <c r="AG49" s="97" t="s">
        <v>94</v>
      </c>
      <c r="AH49" s="95">
        <f>Corrientes!AH49*Constantes!$BA$4</f>
        <v>39.571571528967588</v>
      </c>
      <c r="AI49" s="95" t="s">
        <v>241</v>
      </c>
      <c r="AJ49" s="95" t="s">
        <v>241</v>
      </c>
      <c r="AK49" s="95" t="s">
        <v>94</v>
      </c>
      <c r="AL49" s="95" t="s">
        <v>241</v>
      </c>
      <c r="AM49" s="95" t="s">
        <v>241</v>
      </c>
      <c r="AN49" s="97" t="s">
        <v>94</v>
      </c>
      <c r="AO49" s="94">
        <f>Corrientes!AO49*Constantes!$BA$4</f>
        <v>205937.96821841272</v>
      </c>
      <c r="AP49" s="94">
        <f>Corrientes!AP49*Constantes!$BA$4</f>
        <v>41193.873393576439</v>
      </c>
      <c r="AQ49" s="94">
        <v>94.861858727325071</v>
      </c>
      <c r="AR49" s="94">
        <v>5.1381412726749467</v>
      </c>
      <c r="AS49" s="94">
        <v>48.094244403983566</v>
      </c>
      <c r="AT49" s="95" t="s">
        <v>94</v>
      </c>
      <c r="AU49" s="97" t="s">
        <v>94</v>
      </c>
      <c r="AV49" s="94">
        <f t="shared" si="1"/>
        <v>18.253459914752803</v>
      </c>
      <c r="AW49" s="97" t="s">
        <v>94</v>
      </c>
      <c r="AX49" s="98">
        <f>Corrientes!AX49*Constantes!$BA$4</f>
        <v>148.79688075253921</v>
      </c>
      <c r="AZ49" s="118"/>
      <c r="BC49" s="119">
        <f t="shared" si="2"/>
        <v>-1.2505552149377763E-12</v>
      </c>
      <c r="BE49" s="68"/>
    </row>
    <row r="50" spans="1:57" x14ac:dyDescent="0.3">
      <c r="A50" s="89">
        <v>2004</v>
      </c>
      <c r="B50" s="90" t="s">
        <v>12</v>
      </c>
      <c r="C50" s="91">
        <f>Corrientes!C50*Constantes!$BA$4</f>
        <v>1415.75476595345</v>
      </c>
      <c r="D50" s="91">
        <f>Corrientes!D50*Constantes!$BA$4</f>
        <v>3747.0382890646165</v>
      </c>
      <c r="E50" s="92">
        <f>Corrientes!E50*Constantes!$BA$4</f>
        <v>0</v>
      </c>
      <c r="F50" s="92" t="s">
        <v>241</v>
      </c>
      <c r="G50" s="92" t="s">
        <v>241</v>
      </c>
      <c r="H50" s="91">
        <f>Corrientes!H50*Constantes!$BA$4</f>
        <v>5162.7930550180663</v>
      </c>
      <c r="I50" s="91">
        <f>Corrientes!I50*Constantes!$BA$4</f>
        <v>2228.6780174746818</v>
      </c>
      <c r="J50" s="91">
        <f>Corrientes!J50*Constantes!$BA$4</f>
        <v>7391.4710724927472</v>
      </c>
      <c r="K50" s="93">
        <f>Corrientes!K50*Constantes!$BA$4</f>
        <v>1565.2800881352186</v>
      </c>
      <c r="L50" s="94">
        <f>Corrientes!L50*Constantes!$BA$4</f>
        <v>429.23524557614041</v>
      </c>
      <c r="M50" s="94">
        <f>Corrientes!M50*Constantes!$BA$4</f>
        <v>1136.0448425590782</v>
      </c>
      <c r="N50" s="94">
        <f>Corrientes!N50*Constantes!$BA$4</f>
        <v>675.70117307473345</v>
      </c>
      <c r="O50" s="94">
        <f>Corrientes!O50*Constantes!$BA$4</f>
        <v>2240.9812612099522</v>
      </c>
      <c r="P50" s="94">
        <v>30.885320694091522</v>
      </c>
      <c r="Q50" s="94">
        <f>Corrientes!Q50*Constantes!$BA$4</f>
        <v>15568.669237417089</v>
      </c>
      <c r="R50" s="94">
        <f>Corrientes!R50*Constantes!$BA$4</f>
        <v>865.2444917470591</v>
      </c>
      <c r="S50" s="94">
        <f>Corrientes!S50*Constantes!$BA$4</f>
        <v>106.60264863615677</v>
      </c>
      <c r="T50" s="95" t="s">
        <v>241</v>
      </c>
      <c r="U50" s="95" t="s">
        <v>241</v>
      </c>
      <c r="V50" s="96">
        <f>Corrientes!V50*Constantes!$BA$4</f>
        <v>16540.516377800304</v>
      </c>
      <c r="W50" s="94">
        <f>Corrientes!W50*Constantes!$BA$4</f>
        <v>4692.563392396215</v>
      </c>
      <c r="X50" s="94">
        <f>Corrientes!X50*Constantes!$BA$4</f>
        <v>4608.9145973625664</v>
      </c>
      <c r="Y50" s="94">
        <f>Corrientes!Y50*Constantes!$BA$4</f>
        <v>2663.0855724541138</v>
      </c>
      <c r="Z50" s="94">
        <f>Corrientes!Z50*Constantes!$BA$4</f>
        <v>21440.597070827989</v>
      </c>
      <c r="AA50" s="94">
        <f>Corrientes!AA50*Constantes!$BA$4</f>
        <v>23931.987450293051</v>
      </c>
      <c r="AB50" s="94">
        <f>Corrientes!AB50*Constantes!$BA$4</f>
        <v>3507.4664799924744</v>
      </c>
      <c r="AC50" s="95" t="s">
        <v>94</v>
      </c>
      <c r="AD50" s="94">
        <v>37.624382191955689</v>
      </c>
      <c r="AE50" s="94">
        <v>2.6066004602668769</v>
      </c>
      <c r="AF50" s="95" t="s">
        <v>241</v>
      </c>
      <c r="AG50" s="97" t="s">
        <v>94</v>
      </c>
      <c r="AH50" s="95">
        <f>Corrientes!AH50*Constantes!$BA$4</f>
        <v>1663.994525398999</v>
      </c>
      <c r="AI50" s="95" t="s">
        <v>241</v>
      </c>
      <c r="AJ50" s="95" t="s">
        <v>241</v>
      </c>
      <c r="AK50" s="95" t="s">
        <v>94</v>
      </c>
      <c r="AL50" s="95" t="s">
        <v>241</v>
      </c>
      <c r="AM50" s="95" t="s">
        <v>241</v>
      </c>
      <c r="AN50" s="97" t="s">
        <v>94</v>
      </c>
      <c r="AO50" s="94">
        <f>Corrientes!AO50*Constantes!$BA$4</f>
        <v>918130.25490844785</v>
      </c>
      <c r="AP50" s="94">
        <f>Corrientes!AP50*Constantes!$BA$4</f>
        <v>63607.655610647744</v>
      </c>
      <c r="AQ50" s="94">
        <v>69.847977545786875</v>
      </c>
      <c r="AR50" s="94">
        <v>30.152022454213139</v>
      </c>
      <c r="AS50" s="94">
        <v>69.114679305908481</v>
      </c>
      <c r="AT50" s="95" t="s">
        <v>94</v>
      </c>
      <c r="AU50" s="97" t="s">
        <v>94</v>
      </c>
      <c r="AV50" s="94">
        <f t="shared" si="1"/>
        <v>10.662754360893123</v>
      </c>
      <c r="AW50" s="97" t="s">
        <v>94</v>
      </c>
      <c r="AX50" s="98">
        <f>Corrientes!AX50*Constantes!$BA$4</f>
        <v>194.45781784319908</v>
      </c>
      <c r="AZ50" s="118"/>
      <c r="BC50" s="119">
        <f t="shared" si="2"/>
        <v>-4.0643044485477731E-12</v>
      </c>
      <c r="BE50" s="68"/>
    </row>
    <row r="51" spans="1:57" x14ac:dyDescent="0.3">
      <c r="A51" s="89">
        <v>2004</v>
      </c>
      <c r="B51" s="90" t="s">
        <v>13</v>
      </c>
      <c r="C51" s="91">
        <f>Corrientes!C51*Constantes!$BA$4</f>
        <v>5882.7022505448194</v>
      </c>
      <c r="D51" s="91">
        <f>Corrientes!D51*Constantes!$BA$4</f>
        <v>6420.5028916141546</v>
      </c>
      <c r="E51" s="92">
        <f>Corrientes!E51*Constantes!$BA$4</f>
        <v>0</v>
      </c>
      <c r="F51" s="92" t="s">
        <v>241</v>
      </c>
      <c r="G51" s="92" t="s">
        <v>241</v>
      </c>
      <c r="H51" s="91">
        <f>Corrientes!H51*Constantes!$BA$4</f>
        <v>12303.205142158975</v>
      </c>
      <c r="I51" s="91">
        <f>Corrientes!I51*Constantes!$BA$4</f>
        <v>473.56880523055491</v>
      </c>
      <c r="J51" s="91">
        <f>Corrientes!J51*Constantes!$BA$4</f>
        <v>12776.773947389529</v>
      </c>
      <c r="K51" s="93">
        <f>Corrientes!K51*Constantes!$BA$4</f>
        <v>1646.8789456615273</v>
      </c>
      <c r="L51" s="94">
        <f>Corrientes!L51*Constantes!$BA$4</f>
        <v>787.44508996440845</v>
      </c>
      <c r="M51" s="94">
        <f>Corrientes!M51*Constantes!$BA$4</f>
        <v>859.43385569711893</v>
      </c>
      <c r="N51" s="94">
        <f>Corrientes!N51*Constantes!$BA$4</f>
        <v>63.390838862289051</v>
      </c>
      <c r="O51" s="94">
        <f>Corrientes!O51*Constantes!$BA$4</f>
        <v>1710.2697845238163</v>
      </c>
      <c r="P51" s="94">
        <v>42.506077077158963</v>
      </c>
      <c r="Q51" s="94">
        <f>Corrientes!Q51*Constantes!$BA$4</f>
        <v>16623.442185277385</v>
      </c>
      <c r="R51" s="94">
        <f>Corrientes!R51*Constantes!$BA$4</f>
        <v>565.77868668787733</v>
      </c>
      <c r="S51" s="94">
        <f>Corrientes!S51*Constantes!$BA$4</f>
        <v>92.70460895648381</v>
      </c>
      <c r="T51" s="95" t="s">
        <v>241</v>
      </c>
      <c r="U51" s="95" t="s">
        <v>241</v>
      </c>
      <c r="V51" s="96">
        <f>Corrientes!V51*Constantes!$BA$4</f>
        <v>17281.925480921745</v>
      </c>
      <c r="W51" s="94">
        <f>Corrientes!W51*Constantes!$BA$4</f>
        <v>2655.7094204516552</v>
      </c>
      <c r="X51" s="94">
        <f>Corrientes!X51*Constantes!$BA$4</f>
        <v>4454.28183958511</v>
      </c>
      <c r="Y51" s="94">
        <f>Corrientes!Y51*Constantes!$BA$4</f>
        <v>730.11709243965754</v>
      </c>
      <c r="Z51" s="94">
        <f>Corrientes!Z51*Constantes!$BA$4</f>
        <v>4901.8934515907258</v>
      </c>
      <c r="AA51" s="94">
        <f>Corrientes!AA51*Constantes!$BA$4</f>
        <v>30058.699428311273</v>
      </c>
      <c r="AB51" s="94">
        <f>Corrientes!AB51*Constantes!$BA$4</f>
        <v>2150.4168976219389</v>
      </c>
      <c r="AC51" s="95" t="s">
        <v>94</v>
      </c>
      <c r="AD51" s="94">
        <v>29.804127843737778</v>
      </c>
      <c r="AE51" s="94">
        <v>2.5591609517269669</v>
      </c>
      <c r="AF51" s="95" t="s">
        <v>241</v>
      </c>
      <c r="AG51" s="97" t="s">
        <v>94</v>
      </c>
      <c r="AH51" s="95">
        <f>Corrientes!AH51*Constantes!$BA$4</f>
        <v>901.03208974710378</v>
      </c>
      <c r="AI51" s="95" t="s">
        <v>241</v>
      </c>
      <c r="AJ51" s="95" t="s">
        <v>241</v>
      </c>
      <c r="AK51" s="95" t="s">
        <v>94</v>
      </c>
      <c r="AL51" s="95" t="s">
        <v>241</v>
      </c>
      <c r="AM51" s="95" t="s">
        <v>241</v>
      </c>
      <c r="AN51" s="97" t="s">
        <v>94</v>
      </c>
      <c r="AO51" s="94">
        <f>Corrientes!AO51*Constantes!$BA$4</f>
        <v>1174552.909930387</v>
      </c>
      <c r="AP51" s="94">
        <f>Corrientes!AP51*Constantes!$BA$4</f>
        <v>100854.1487471407</v>
      </c>
      <c r="AQ51" s="94">
        <v>96.293518166788019</v>
      </c>
      <c r="AR51" s="94">
        <v>3.7064818332119867</v>
      </c>
      <c r="AS51" s="94">
        <v>57.493922922841044</v>
      </c>
      <c r="AT51" s="95" t="s">
        <v>94</v>
      </c>
      <c r="AU51" s="97" t="s">
        <v>94</v>
      </c>
      <c r="AV51" s="94">
        <f t="shared" si="1"/>
        <v>12.182048268035794</v>
      </c>
      <c r="AW51" s="97" t="s">
        <v>94</v>
      </c>
      <c r="AX51" s="98">
        <f>Corrientes!AX51*Constantes!$BA$4</f>
        <v>414.11798744153259</v>
      </c>
      <c r="AZ51" s="118"/>
      <c r="BC51" s="119">
        <f t="shared" si="2"/>
        <v>-5.1159076974727213E-13</v>
      </c>
      <c r="BE51" s="68"/>
    </row>
    <row r="52" spans="1:57" x14ac:dyDescent="0.3">
      <c r="A52" s="89">
        <v>2004</v>
      </c>
      <c r="B52" s="90" t="s">
        <v>14</v>
      </c>
      <c r="C52" s="91">
        <f>Corrientes!C52*Constantes!$BA$4</f>
        <v>903.81555541413206</v>
      </c>
      <c r="D52" s="91">
        <f>Corrientes!D52*Constantes!$BA$4</f>
        <v>2073.8880652987064</v>
      </c>
      <c r="E52" s="91">
        <f>Corrientes!E52*Constantes!$BA$4</f>
        <v>576.13291648442691</v>
      </c>
      <c r="F52" s="92" t="s">
        <v>241</v>
      </c>
      <c r="G52" s="92" t="s">
        <v>241</v>
      </c>
      <c r="H52" s="91">
        <f>Corrientes!H52*Constantes!$BA$4</f>
        <v>3553.836537197265</v>
      </c>
      <c r="I52" s="91">
        <f>Corrientes!I52*Constantes!$BA$4</f>
        <v>307.7384508820366</v>
      </c>
      <c r="J52" s="91">
        <f>Corrientes!J52*Constantes!$BA$4</f>
        <v>3861.5749880793014</v>
      </c>
      <c r="K52" s="93">
        <f>Corrientes!K52*Constantes!$BA$4</f>
        <v>1195.3077931993025</v>
      </c>
      <c r="L52" s="94">
        <f>Corrientes!L52*Constantes!$BA$4</f>
        <v>303.99197196989735</v>
      </c>
      <c r="M52" s="94">
        <f>Corrientes!M52*Constantes!$BA$4</f>
        <v>697.53758810459522</v>
      </c>
      <c r="N52" s="94">
        <f>Corrientes!N52*Constantes!$BA$4</f>
        <v>103.50565220326033</v>
      </c>
      <c r="O52" s="94">
        <f>Corrientes!O52*Constantes!$BA$4</f>
        <v>1298.813445402563</v>
      </c>
      <c r="P52" s="94">
        <v>43.177869873114254</v>
      </c>
      <c r="Q52" s="94">
        <f>Corrientes!Q52*Constantes!$BA$4</f>
        <v>4178.5707010476381</v>
      </c>
      <c r="R52" s="94">
        <f>Corrientes!R52*Constantes!$BA$4</f>
        <v>843.94323741848893</v>
      </c>
      <c r="S52" s="94">
        <f>Corrientes!S52*Constantes!$BA$4</f>
        <v>59.323519291331543</v>
      </c>
      <c r="T52" s="95" t="s">
        <v>241</v>
      </c>
      <c r="U52" s="95" t="s">
        <v>241</v>
      </c>
      <c r="V52" s="96">
        <f>Corrientes!V52*Constantes!$BA$4</f>
        <v>5081.8374577574587</v>
      </c>
      <c r="W52" s="94">
        <f>Corrientes!W52*Constantes!$BA$4</f>
        <v>4072.8532345495591</v>
      </c>
      <c r="X52" s="94">
        <f>Corrientes!X52*Constantes!$BA$4</f>
        <v>3752.5207523841946</v>
      </c>
      <c r="Y52" s="94">
        <f>Corrientes!Y52*Constantes!$BA$4</f>
        <v>2403.1642958553703</v>
      </c>
      <c r="Z52" s="94">
        <f>Corrientes!Z52*Constantes!$BA$4</f>
        <v>22887.160220421123</v>
      </c>
      <c r="AA52" s="94">
        <f>Corrientes!AA52*Constantes!$BA$4</f>
        <v>8943.4124458367605</v>
      </c>
      <c r="AB52" s="94">
        <f>Corrientes!AB52*Constantes!$BA$4</f>
        <v>2118.8451833231288</v>
      </c>
      <c r="AC52" s="95" t="s">
        <v>94</v>
      </c>
      <c r="AD52" s="94">
        <v>21.652009492020447</v>
      </c>
      <c r="AE52" s="94">
        <v>2.8752146386185577</v>
      </c>
      <c r="AF52" s="95" t="s">
        <v>241</v>
      </c>
      <c r="AG52" s="97" t="s">
        <v>94</v>
      </c>
      <c r="AH52" s="95">
        <f>Corrientes!AH52*Constantes!$BA$4</f>
        <v>85.655549930164767</v>
      </c>
      <c r="AI52" s="95" t="s">
        <v>241</v>
      </c>
      <c r="AJ52" s="95" t="s">
        <v>241</v>
      </c>
      <c r="AK52" s="95" t="s">
        <v>94</v>
      </c>
      <c r="AL52" s="95" t="s">
        <v>241</v>
      </c>
      <c r="AM52" s="95" t="s">
        <v>241</v>
      </c>
      <c r="AN52" s="97" t="s">
        <v>94</v>
      </c>
      <c r="AO52" s="94">
        <f>Corrientes!AO52*Constantes!$BA$4</f>
        <v>311051.99332644482</v>
      </c>
      <c r="AP52" s="94">
        <f>Corrientes!AP52*Constantes!$BA$4</f>
        <v>41305.230579788607</v>
      </c>
      <c r="AQ52" s="94">
        <v>92.030752948420627</v>
      </c>
      <c r="AR52" s="94">
        <v>7.9692470515793827</v>
      </c>
      <c r="AS52" s="94">
        <v>56.822130126885739</v>
      </c>
      <c r="AT52" s="95" t="s">
        <v>94</v>
      </c>
      <c r="AU52" s="97" t="s">
        <v>94</v>
      </c>
      <c r="AV52" s="94">
        <f t="shared" si="1"/>
        <v>14.254443716383868</v>
      </c>
      <c r="AW52" s="97" t="s">
        <v>94</v>
      </c>
      <c r="AX52" s="98">
        <f>Corrientes!AX52*Constantes!$BA$4</f>
        <v>303.86603787352817</v>
      </c>
      <c r="AZ52" s="118"/>
      <c r="BC52" s="119">
        <f t="shared" si="2"/>
        <v>0</v>
      </c>
      <c r="BE52" s="68"/>
    </row>
    <row r="53" spans="1:57" x14ac:dyDescent="0.3">
      <c r="A53" s="89">
        <v>2004</v>
      </c>
      <c r="B53" s="90" t="s">
        <v>15</v>
      </c>
      <c r="C53" s="91">
        <f>Corrientes!C53*Constantes!$BA$4</f>
        <v>710.6972882944201</v>
      </c>
      <c r="D53" s="91">
        <f>Corrientes!D53*Constantes!$BA$4</f>
        <v>993.54306645345525</v>
      </c>
      <c r="E53" s="92">
        <f>Corrientes!E53*Constantes!$BA$4</f>
        <v>0</v>
      </c>
      <c r="F53" s="92" t="s">
        <v>241</v>
      </c>
      <c r="G53" s="92" t="s">
        <v>241</v>
      </c>
      <c r="H53" s="91">
        <f>Corrientes!H53*Constantes!$BA$4</f>
        <v>1704.2403547478752</v>
      </c>
      <c r="I53" s="91">
        <f>Corrientes!I53*Constantes!$BA$4</f>
        <v>194.71267997473825</v>
      </c>
      <c r="J53" s="91">
        <f>Corrientes!J53*Constantes!$BA$4</f>
        <v>1898.9530347226134</v>
      </c>
      <c r="K53" s="93">
        <f>Corrientes!K53*Constantes!$BA$4</f>
        <v>1716.8592703852069</v>
      </c>
      <c r="L53" s="94">
        <f>Corrientes!L53*Constantes!$BA$4</f>
        <v>715.95959129040466</v>
      </c>
      <c r="M53" s="94">
        <f>Corrientes!M53*Constantes!$BA$4</f>
        <v>1000.899679094802</v>
      </c>
      <c r="N53" s="94">
        <f>Corrientes!N53*Constantes!$BA$4</f>
        <v>196.15441492443284</v>
      </c>
      <c r="O53" s="94">
        <f>Corrientes!O53*Constantes!$BA$4</f>
        <v>1913.0137020033478</v>
      </c>
      <c r="P53" s="94">
        <v>34.639637198123367</v>
      </c>
      <c r="Q53" s="94">
        <f>Corrientes!Q53*Constantes!$BA$4</f>
        <v>3074.6431666603844</v>
      </c>
      <c r="R53" s="94">
        <f>Corrientes!R53*Constantes!$BA$4</f>
        <v>447.33910057756401</v>
      </c>
      <c r="S53" s="94">
        <f>Corrientes!S53*Constantes!$BA$4</f>
        <v>61.088149559567839</v>
      </c>
      <c r="T53" s="95" t="s">
        <v>241</v>
      </c>
      <c r="U53" s="95" t="s">
        <v>241</v>
      </c>
      <c r="V53" s="96">
        <f>Corrientes!V53*Constantes!$BA$4</f>
        <v>3583.0704167975164</v>
      </c>
      <c r="W53" s="94">
        <f>Corrientes!W53*Constantes!$BA$4</f>
        <v>5338.1699462282941</v>
      </c>
      <c r="X53" s="94">
        <f>Corrientes!X53*Constantes!$BA$4</f>
        <v>5730.5440206442518</v>
      </c>
      <c r="Y53" s="94">
        <f>Corrientes!Y53*Constantes!$BA$4</f>
        <v>2604.6551336133825</v>
      </c>
      <c r="Z53" s="94">
        <f>Corrientes!Z53*Constantes!$BA$4</f>
        <v>42363.48790538685</v>
      </c>
      <c r="AA53" s="94">
        <f>Corrientes!AA53*Constantes!$BA$4</f>
        <v>5482.02345152013</v>
      </c>
      <c r="AB53" s="94">
        <f>Corrientes!AB53*Constantes!$BA$4</f>
        <v>3294.7485895928767</v>
      </c>
      <c r="AC53" s="95" t="s">
        <v>94</v>
      </c>
      <c r="AD53" s="94">
        <v>28.5892165233548</v>
      </c>
      <c r="AE53" s="94">
        <v>2.9757408307511266</v>
      </c>
      <c r="AF53" s="95" t="s">
        <v>241</v>
      </c>
      <c r="AG53" s="97" t="s">
        <v>94</v>
      </c>
      <c r="AH53" s="95">
        <f>Corrientes!AH53*Constantes!$BA$4</f>
        <v>107.33043081789073</v>
      </c>
      <c r="AI53" s="95" t="s">
        <v>241</v>
      </c>
      <c r="AJ53" s="95" t="s">
        <v>241</v>
      </c>
      <c r="AK53" s="95" t="s">
        <v>94</v>
      </c>
      <c r="AL53" s="95" t="s">
        <v>241</v>
      </c>
      <c r="AM53" s="95" t="s">
        <v>241</v>
      </c>
      <c r="AN53" s="97" t="s">
        <v>94</v>
      </c>
      <c r="AO53" s="94">
        <f>Corrientes!AO53*Constantes!$BA$4</f>
        <v>184223.8206657391</v>
      </c>
      <c r="AP53" s="94">
        <f>Corrientes!AP53*Constantes!$BA$4</f>
        <v>19175.14405140069</v>
      </c>
      <c r="AQ53" s="94">
        <v>89.746314078632253</v>
      </c>
      <c r="AR53" s="94">
        <v>10.253685921367751</v>
      </c>
      <c r="AS53" s="94">
        <v>65.360362801876633</v>
      </c>
      <c r="AT53" s="95" t="s">
        <v>94</v>
      </c>
      <c r="AU53" s="97" t="s">
        <v>94</v>
      </c>
      <c r="AV53" s="94">
        <f t="shared" si="1"/>
        <v>15.633185890126855</v>
      </c>
      <c r="AW53" s="97" t="s">
        <v>94</v>
      </c>
      <c r="AX53" s="98">
        <f>Corrientes!AX53*Constantes!$BA$4</f>
        <v>80.994124858515448</v>
      </c>
      <c r="AZ53" s="118"/>
      <c r="BC53" s="119">
        <f t="shared" si="2"/>
        <v>1.2789769243681803E-13</v>
      </c>
      <c r="BE53" s="68"/>
    </row>
    <row r="54" spans="1:57" x14ac:dyDescent="0.3">
      <c r="A54" s="89">
        <v>2004</v>
      </c>
      <c r="B54" s="90" t="s">
        <v>16</v>
      </c>
      <c r="C54" s="91">
        <f>Corrientes!C54*Constantes!$BA$4</f>
        <v>273.12769285973258</v>
      </c>
      <c r="D54" s="91">
        <f>Corrientes!D54*Constantes!$BA$4</f>
        <v>809.65307872381072</v>
      </c>
      <c r="E54" s="91">
        <f>Corrientes!E54*Constantes!$BA$4</f>
        <v>131.20859317567181</v>
      </c>
      <c r="F54" s="92" t="s">
        <v>241</v>
      </c>
      <c r="G54" s="92" t="s">
        <v>241</v>
      </c>
      <c r="H54" s="91">
        <f>Corrientes!H54*Constantes!$BA$4</f>
        <v>1213.9893647592151</v>
      </c>
      <c r="I54" s="91">
        <f>Corrientes!I54*Constantes!$BA$4</f>
        <v>139.47371576005335</v>
      </c>
      <c r="J54" s="91">
        <f>Corrientes!J54*Constantes!$BA$4</f>
        <v>1353.4630805192685</v>
      </c>
      <c r="K54" s="93">
        <f>Corrientes!K54*Constantes!$BA$4</f>
        <v>2322.4289773555738</v>
      </c>
      <c r="L54" s="94">
        <f>Corrientes!L54*Constantes!$BA$4</f>
        <v>522.50842291483184</v>
      </c>
      <c r="M54" s="94">
        <f>Corrientes!M54*Constantes!$BA$4</f>
        <v>1548.9112394376589</v>
      </c>
      <c r="N54" s="94">
        <f>Corrientes!N54*Constantes!$BA$4</f>
        <v>266.82095285476345</v>
      </c>
      <c r="O54" s="94">
        <f>Corrientes!O54*Constantes!$BA$4</f>
        <v>2589.2499302103379</v>
      </c>
      <c r="P54" s="94">
        <v>38.132793569105978</v>
      </c>
      <c r="Q54" s="94">
        <f>Corrientes!Q54*Constantes!$BA$4</f>
        <v>1888.0229789046823</v>
      </c>
      <c r="R54" s="94">
        <f>Corrientes!R54*Constantes!$BA$4</f>
        <v>307.52254719466191</v>
      </c>
      <c r="S54" s="94">
        <f>Corrientes!S54*Constantes!$BA$4</f>
        <v>0.33292815895665323</v>
      </c>
      <c r="T54" s="95" t="s">
        <v>241</v>
      </c>
      <c r="U54" s="95" t="s">
        <v>241</v>
      </c>
      <c r="V54" s="96">
        <f>Corrientes!V54*Constantes!$BA$4</f>
        <v>2195.8784542583007</v>
      </c>
      <c r="W54" s="94">
        <f>Corrientes!W54*Constantes!$BA$4</f>
        <v>4770.879629124619</v>
      </c>
      <c r="X54" s="94">
        <f>Corrientes!X54*Constantes!$BA$4</f>
        <v>5176.253619370912</v>
      </c>
      <c r="Y54" s="94">
        <f>Corrientes!Y54*Constantes!$BA$4</f>
        <v>2246.9370625710521</v>
      </c>
      <c r="Z54" s="94">
        <f>Corrientes!Z54*Constantes!$BA$4</f>
        <v>855.85644976003391</v>
      </c>
      <c r="AA54" s="94">
        <f>Corrientes!AA54*Constantes!$BA$4</f>
        <v>3549.3415347775694</v>
      </c>
      <c r="AB54" s="94">
        <f>Corrientes!AB54*Constantes!$BA$4</f>
        <v>3610.7568988704566</v>
      </c>
      <c r="AC54" s="95" t="s">
        <v>94</v>
      </c>
      <c r="AD54" s="94">
        <v>24.296955929896207</v>
      </c>
      <c r="AE54" s="94">
        <v>3.739201168445947</v>
      </c>
      <c r="AF54" s="95" t="s">
        <v>241</v>
      </c>
      <c r="AG54" s="97" t="s">
        <v>94</v>
      </c>
      <c r="AH54" s="95">
        <f>Corrientes!AH54*Constantes!$BA$4</f>
        <v>24.65766266126624</v>
      </c>
      <c r="AI54" s="95" t="s">
        <v>241</v>
      </c>
      <c r="AJ54" s="95" t="s">
        <v>241</v>
      </c>
      <c r="AK54" s="95" t="s">
        <v>94</v>
      </c>
      <c r="AL54" s="95" t="s">
        <v>241</v>
      </c>
      <c r="AM54" s="95" t="s">
        <v>241</v>
      </c>
      <c r="AN54" s="97" t="s">
        <v>94</v>
      </c>
      <c r="AO54" s="94">
        <f>Corrientes!AO54*Constantes!$BA$4</f>
        <v>94922.454687098696</v>
      </c>
      <c r="AP54" s="94">
        <f>Corrientes!AP54*Constantes!$BA$4</f>
        <v>14608.173735913475</v>
      </c>
      <c r="AQ54" s="94">
        <v>89.695048371283022</v>
      </c>
      <c r="AR54" s="94">
        <v>10.304951628716978</v>
      </c>
      <c r="AS54" s="94">
        <v>61.867206430894015</v>
      </c>
      <c r="AT54" s="95" t="s">
        <v>94</v>
      </c>
      <c r="AU54" s="97" t="s">
        <v>94</v>
      </c>
      <c r="AV54" s="94">
        <f t="shared" si="1"/>
        <v>15.611479825308505</v>
      </c>
      <c r="AW54" s="97" t="s">
        <v>94</v>
      </c>
      <c r="AX54" s="98">
        <f>Corrientes!AX54*Constantes!$BA$4</f>
        <v>75.646825689050402</v>
      </c>
      <c r="AZ54" s="118"/>
      <c r="BC54" s="119">
        <f t="shared" si="2"/>
        <v>0</v>
      </c>
      <c r="BE54" s="68"/>
    </row>
    <row r="55" spans="1:57" x14ac:dyDescent="0.3">
      <c r="A55" s="89">
        <v>2004</v>
      </c>
      <c r="B55" s="90" t="s">
        <v>17</v>
      </c>
      <c r="C55" s="91">
        <f>Corrientes!C55*Constantes!$BA$4</f>
        <v>413.22706366779585</v>
      </c>
      <c r="D55" s="91">
        <f>Corrientes!D55*Constantes!$BA$4</f>
        <v>1730.480234000916</v>
      </c>
      <c r="E55" s="92">
        <f>Corrientes!E55*Constantes!$BA$4</f>
        <v>0</v>
      </c>
      <c r="F55" s="92" t="s">
        <v>241</v>
      </c>
      <c r="G55" s="92" t="s">
        <v>241</v>
      </c>
      <c r="H55" s="91">
        <f>Corrientes!H55*Constantes!$BA$4</f>
        <v>2143.7072976687118</v>
      </c>
      <c r="I55" s="91">
        <f>Corrientes!I55*Constantes!$BA$4</f>
        <v>232.26954812577793</v>
      </c>
      <c r="J55" s="91">
        <f>Corrientes!J55*Constantes!$BA$4</f>
        <v>2375.9768457944897</v>
      </c>
      <c r="K55" s="93">
        <f>Corrientes!K55*Constantes!$BA$4</f>
        <v>1692.6887006830202</v>
      </c>
      <c r="L55" s="94">
        <f>Corrientes!L55*Constantes!$BA$4</f>
        <v>326.28744710043725</v>
      </c>
      <c r="M55" s="94">
        <f>Corrientes!M55*Constantes!$BA$4</f>
        <v>1366.401253582583</v>
      </c>
      <c r="N55" s="94">
        <f>Corrientes!N55*Constantes!$BA$4</f>
        <v>183.40192247925737</v>
      </c>
      <c r="O55" s="94">
        <f>Corrientes!O55*Constantes!$BA$4</f>
        <v>1876.0906231622778</v>
      </c>
      <c r="P55" s="94">
        <v>13.555603622482874</v>
      </c>
      <c r="Q55" s="94">
        <f>Corrientes!Q55*Constantes!$BA$4</f>
        <v>13967.502038774763</v>
      </c>
      <c r="R55" s="94">
        <f>Corrientes!R55*Constantes!$BA$4</f>
        <v>751.21294339673295</v>
      </c>
      <c r="S55" s="94">
        <f>Corrientes!S55*Constantes!$BA$4</f>
        <v>432.94406317037988</v>
      </c>
      <c r="T55" s="95" t="s">
        <v>241</v>
      </c>
      <c r="U55" s="95" t="s">
        <v>241</v>
      </c>
      <c r="V55" s="96">
        <f>Corrientes!V55*Constantes!$BA$4</f>
        <v>15151.659045341878</v>
      </c>
      <c r="W55" s="94">
        <f>Corrientes!W55*Constantes!$BA$4</f>
        <v>5070.4036453856415</v>
      </c>
      <c r="X55" s="94">
        <f>Corrientes!X55*Constantes!$BA$4</f>
        <v>4839.8868430895436</v>
      </c>
      <c r="Y55" s="94">
        <f>Corrientes!Y55*Constantes!$BA$4</f>
        <v>3796.0178043747087</v>
      </c>
      <c r="Z55" s="94">
        <f>Corrientes!Z55*Constantes!$BA$4</f>
        <v>19359.8382672441</v>
      </c>
      <c r="AA55" s="94">
        <f>Corrientes!AA55*Constantes!$BA$4</f>
        <v>17527.635891136368</v>
      </c>
      <c r="AB55" s="94">
        <f>Corrientes!AB55*Constantes!$BA$4</f>
        <v>4119.5880258556899</v>
      </c>
      <c r="AC55" s="95" t="s">
        <v>94</v>
      </c>
      <c r="AD55" s="94">
        <v>30.24977884546637</v>
      </c>
      <c r="AE55" s="94">
        <v>1.7826641775082692</v>
      </c>
      <c r="AF55" s="95" t="s">
        <v>241</v>
      </c>
      <c r="AG55" s="97" t="s">
        <v>94</v>
      </c>
      <c r="AH55" s="95">
        <f>Corrientes!AH55*Constantes!$BA$4</f>
        <v>4048.8611214232697</v>
      </c>
      <c r="AI55" s="95" t="s">
        <v>241</v>
      </c>
      <c r="AJ55" s="95" t="s">
        <v>241</v>
      </c>
      <c r="AK55" s="95" t="s">
        <v>94</v>
      </c>
      <c r="AL55" s="95" t="s">
        <v>241</v>
      </c>
      <c r="AM55" s="95" t="s">
        <v>241</v>
      </c>
      <c r="AN55" s="97" t="s">
        <v>94</v>
      </c>
      <c r="AO55" s="94">
        <f>Corrientes!AO55*Constantes!$BA$4</f>
        <v>983227.02123491012</v>
      </c>
      <c r="AP55" s="94">
        <f>Corrientes!AP55*Constantes!$BA$4</f>
        <v>57943.021602497705</v>
      </c>
      <c r="AQ55" s="94">
        <v>90.224250352569797</v>
      </c>
      <c r="AR55" s="94">
        <v>9.7757496474301959</v>
      </c>
      <c r="AS55" s="94">
        <v>86.444396377517123</v>
      </c>
      <c r="AT55" s="95" t="s">
        <v>94</v>
      </c>
      <c r="AU55" s="97" t="s">
        <v>94</v>
      </c>
      <c r="AV55" s="94">
        <f t="shared" si="1"/>
        <v>9.1631607030082876</v>
      </c>
      <c r="AW55" s="97" t="s">
        <v>94</v>
      </c>
      <c r="AX55" s="98">
        <f>Corrientes!AX55*Constantes!$BA$4</f>
        <v>147.86080097695299</v>
      </c>
      <c r="AZ55" s="118"/>
      <c r="BC55" s="119">
        <f t="shared" si="2"/>
        <v>2.0463630789890885E-12</v>
      </c>
      <c r="BE55" s="68"/>
    </row>
    <row r="56" spans="1:57" x14ac:dyDescent="0.3">
      <c r="A56" s="89">
        <v>2004</v>
      </c>
      <c r="B56" s="90" t="s">
        <v>18</v>
      </c>
      <c r="C56" s="91">
        <f>Corrientes!C56*Constantes!$BA$4</f>
        <v>1531.8778077413629</v>
      </c>
      <c r="D56" s="91">
        <f>Corrientes!D56*Constantes!$BA$4</f>
        <v>2455.5337006844152</v>
      </c>
      <c r="E56" s="91">
        <f>Corrientes!E56*Constantes!$BA$4</f>
        <v>1003.0117414834602</v>
      </c>
      <c r="F56" s="92" t="s">
        <v>241</v>
      </c>
      <c r="G56" s="92" t="s">
        <v>241</v>
      </c>
      <c r="H56" s="91">
        <f>Corrientes!H56*Constantes!$BA$4</f>
        <v>4990.4232499092386</v>
      </c>
      <c r="I56" s="91">
        <f>Corrientes!I56*Constantes!$BA$4</f>
        <v>280.57639493067643</v>
      </c>
      <c r="J56" s="91">
        <f>Corrientes!J56*Constantes!$BA$4</f>
        <v>5270.9996448399143</v>
      </c>
      <c r="K56" s="93">
        <f>Corrientes!K56*Constantes!$BA$4</f>
        <v>1748.4551658821727</v>
      </c>
      <c r="L56" s="94">
        <f>Corrientes!L56*Constantes!$BA$4</f>
        <v>536.71192448343061</v>
      </c>
      <c r="M56" s="94">
        <f>Corrientes!M56*Constantes!$BA$4</f>
        <v>860.32594210070624</v>
      </c>
      <c r="N56" s="94">
        <f>Corrientes!N56*Constantes!$BA$4</f>
        <v>98.303334722172124</v>
      </c>
      <c r="O56" s="94">
        <f>Corrientes!O56*Constantes!$BA$4</f>
        <v>1846.7585006043448</v>
      </c>
      <c r="P56" s="94">
        <v>61.86940859815585</v>
      </c>
      <c r="Q56" s="94">
        <f>Corrientes!Q56*Constantes!$BA$4</f>
        <v>2246.2351846950451</v>
      </c>
      <c r="R56" s="94">
        <f>Corrientes!R56*Constantes!$BA$4</f>
        <v>664.6693696195556</v>
      </c>
      <c r="S56" s="94">
        <f>Corrientes!S56*Constantes!$BA$4</f>
        <v>337.65298471200015</v>
      </c>
      <c r="T56" s="95" t="s">
        <v>241</v>
      </c>
      <c r="U56" s="95" t="s">
        <v>241</v>
      </c>
      <c r="V56" s="96">
        <f>Corrientes!V56*Constantes!$BA$4</f>
        <v>3248.5575390266008</v>
      </c>
      <c r="W56" s="94">
        <f>Corrientes!W56*Constantes!$BA$4</f>
        <v>3671.9976161280197</v>
      </c>
      <c r="X56" s="94">
        <f>Corrientes!X56*Constantes!$BA$4</f>
        <v>3580.3651792466476</v>
      </c>
      <c r="Y56" s="94">
        <f>Corrientes!Y56*Constantes!$BA$4</f>
        <v>2125.3845010202308</v>
      </c>
      <c r="Z56" s="94">
        <f>Corrientes!Z56*Constantes!$BA$4</f>
        <v>13506.659654866198</v>
      </c>
      <c r="AA56" s="94">
        <f>Corrientes!AA56*Constantes!$BA$4</f>
        <v>8519.5571838665164</v>
      </c>
      <c r="AB56" s="94">
        <f>Corrientes!AB56*Constantes!$BA$4</f>
        <v>2278.6424960740896</v>
      </c>
      <c r="AC56" s="95" t="s">
        <v>94</v>
      </c>
      <c r="AD56" s="94">
        <v>17.997325557379746</v>
      </c>
      <c r="AE56" s="94">
        <v>3.5965285346656986</v>
      </c>
      <c r="AF56" s="95" t="s">
        <v>241</v>
      </c>
      <c r="AG56" s="97" t="s">
        <v>94</v>
      </c>
      <c r="AH56" s="95">
        <f>Corrientes!AH56*Constantes!$BA$4</f>
        <v>29.711820666431695</v>
      </c>
      <c r="AI56" s="95" t="s">
        <v>241</v>
      </c>
      <c r="AJ56" s="95" t="s">
        <v>241</v>
      </c>
      <c r="AK56" s="95" t="s">
        <v>94</v>
      </c>
      <c r="AL56" s="95" t="s">
        <v>241</v>
      </c>
      <c r="AM56" s="95" t="s">
        <v>241</v>
      </c>
      <c r="AN56" s="97" t="s">
        <v>94</v>
      </c>
      <c r="AO56" s="94">
        <f>Corrientes!AO56*Constantes!$BA$4</f>
        <v>236882.7913291787</v>
      </c>
      <c r="AP56" s="94">
        <f>Corrientes!AP56*Constantes!$BA$4</f>
        <v>47337.90671677381</v>
      </c>
      <c r="AQ56" s="94">
        <v>94.676979437755264</v>
      </c>
      <c r="AR56" s="94">
        <v>5.3230205622447517</v>
      </c>
      <c r="AS56" s="94">
        <v>38.130591401844143</v>
      </c>
      <c r="AT56" s="95" t="s">
        <v>94</v>
      </c>
      <c r="AU56" s="97" t="s">
        <v>94</v>
      </c>
      <c r="AV56" s="94">
        <f t="shared" si="1"/>
        <v>27.314251596373019</v>
      </c>
      <c r="AW56" s="97" t="s">
        <v>94</v>
      </c>
      <c r="AX56" s="98">
        <f>Corrientes!AX56*Constantes!$BA$4</f>
        <v>123.44315282239765</v>
      </c>
      <c r="AZ56" s="118"/>
      <c r="BC56" s="119">
        <f t="shared" si="2"/>
        <v>1.3642420526593924E-12</v>
      </c>
      <c r="BE56" s="68"/>
    </row>
    <row r="57" spans="1:57" x14ac:dyDescent="0.3">
      <c r="A57" s="89">
        <v>2004</v>
      </c>
      <c r="B57" s="90" t="s">
        <v>19</v>
      </c>
      <c r="C57" s="91">
        <f>Corrientes!C57*Constantes!$BA$4</f>
        <v>1508.1987626379755</v>
      </c>
      <c r="D57" s="91">
        <f>Corrientes!D57*Constantes!$BA$4</f>
        <v>2449.2973336943169</v>
      </c>
      <c r="E57" s="91">
        <f>Corrientes!E57*Constantes!$BA$4</f>
        <v>667.35566288480607</v>
      </c>
      <c r="F57" s="92" t="s">
        <v>241</v>
      </c>
      <c r="G57" s="92" t="s">
        <v>241</v>
      </c>
      <c r="H57" s="91">
        <f>Corrientes!H57*Constantes!$BA$4</f>
        <v>4624.8517592170974</v>
      </c>
      <c r="I57" s="91">
        <f>Corrientes!I57*Constantes!$BA$4</f>
        <v>967.08380360097078</v>
      </c>
      <c r="J57" s="91">
        <f>Corrientes!J57*Constantes!$BA$4</f>
        <v>5591.9355628180683</v>
      </c>
      <c r="K57" s="93">
        <f>Corrientes!K57*Constantes!$BA$4</f>
        <v>1189.6785987881863</v>
      </c>
      <c r="L57" s="94">
        <f>Corrientes!L57*Constantes!$BA$4</f>
        <v>387.96309245011565</v>
      </c>
      <c r="M57" s="94">
        <f>Corrientes!M57*Constantes!$BA$4</f>
        <v>630.0475716130544</v>
      </c>
      <c r="N57" s="94">
        <f>Corrientes!N57*Constantes!$BA$4</f>
        <v>248.76881774336351</v>
      </c>
      <c r="O57" s="94">
        <f>Corrientes!O57*Constantes!$BA$4</f>
        <v>1438.4474165315496</v>
      </c>
      <c r="P57" s="94">
        <v>42.245674111624268</v>
      </c>
      <c r="Q57" s="94">
        <f>Corrientes!Q57*Constantes!$BA$4</f>
        <v>6826.5153352961897</v>
      </c>
      <c r="R57" s="94">
        <f>Corrientes!R57*Constantes!$BA$4</f>
        <v>657.27641242575726</v>
      </c>
      <c r="S57" s="94">
        <f>Corrientes!S57*Constantes!$BA$4</f>
        <v>160.97841237658901</v>
      </c>
      <c r="T57" s="95" t="s">
        <v>241</v>
      </c>
      <c r="U57" s="95" t="s">
        <v>241</v>
      </c>
      <c r="V57" s="96">
        <f>Corrientes!V57*Constantes!$BA$4</f>
        <v>7644.7701600985365</v>
      </c>
      <c r="W57" s="94">
        <f>Corrientes!W57*Constantes!$BA$4</f>
        <v>4760.1249314126226</v>
      </c>
      <c r="X57" s="94">
        <f>Corrientes!X57*Constantes!$BA$4</f>
        <v>4663.5223640867507</v>
      </c>
      <c r="Y57" s="94">
        <f>Corrientes!Y57*Constantes!$BA$4</f>
        <v>2245.3562958857819</v>
      </c>
      <c r="Z57" s="94">
        <f>Corrientes!Z57*Constantes!$BA$4</f>
        <v>11457.538247444058</v>
      </c>
      <c r="AA57" s="94">
        <f>Corrientes!AA57*Constantes!$BA$4</f>
        <v>13236.705722916606</v>
      </c>
      <c r="AB57" s="94">
        <f>Corrientes!AB57*Constantes!$BA$4</f>
        <v>2409.5292790468056</v>
      </c>
      <c r="AC57" s="95" t="s">
        <v>94</v>
      </c>
      <c r="AD57" s="94">
        <v>28.399999573353053</v>
      </c>
      <c r="AE57" s="94">
        <v>3.0074592914624532</v>
      </c>
      <c r="AF57" s="95" t="s">
        <v>241</v>
      </c>
      <c r="AG57" s="97" t="s">
        <v>94</v>
      </c>
      <c r="AH57" s="95">
        <f>Corrientes!AH57*Constantes!$BA$4</f>
        <v>581.87443997829473</v>
      </c>
      <c r="AI57" s="95" t="s">
        <v>241</v>
      </c>
      <c r="AJ57" s="95" t="s">
        <v>241</v>
      </c>
      <c r="AK57" s="95" t="s">
        <v>94</v>
      </c>
      <c r="AL57" s="95" t="s">
        <v>241</v>
      </c>
      <c r="AM57" s="95" t="s">
        <v>241</v>
      </c>
      <c r="AN57" s="97" t="s">
        <v>94</v>
      </c>
      <c r="AO57" s="94">
        <f>Corrientes!AO57*Constantes!$BA$4</f>
        <v>440129.17350179399</v>
      </c>
      <c r="AP57" s="94">
        <f>Corrientes!AP57*Constantes!$BA$4</f>
        <v>46608.119442847616</v>
      </c>
      <c r="AQ57" s="94">
        <v>82.705741281582178</v>
      </c>
      <c r="AR57" s="94">
        <v>17.294258718417826</v>
      </c>
      <c r="AS57" s="94">
        <v>57.754325888375725</v>
      </c>
      <c r="AT57" s="95" t="s">
        <v>94</v>
      </c>
      <c r="AU57" s="97" t="s">
        <v>94</v>
      </c>
      <c r="AV57" s="94">
        <f t="shared" si="1"/>
        <v>20.177525800851392</v>
      </c>
      <c r="AW57" s="97" t="s">
        <v>94</v>
      </c>
      <c r="AX57" s="98">
        <f>Corrientes!AX57*Constantes!$BA$4</f>
        <v>163.66159029198701</v>
      </c>
      <c r="AZ57" s="118"/>
      <c r="BC57" s="119">
        <f t="shared" si="2"/>
        <v>1.7053025658242404E-12</v>
      </c>
      <c r="BE57" s="68"/>
    </row>
    <row r="58" spans="1:57" x14ac:dyDescent="0.3">
      <c r="A58" s="89">
        <v>2004</v>
      </c>
      <c r="B58" s="90" t="s">
        <v>20</v>
      </c>
      <c r="C58" s="91">
        <f>Corrientes!C58*Constantes!$BA$4</f>
        <v>295.66204574449432</v>
      </c>
      <c r="D58" s="91">
        <f>Corrientes!D58*Constantes!$BA$4</f>
        <v>1197.0851284690796</v>
      </c>
      <c r="E58" s="92">
        <f>Corrientes!E58*Constantes!$BA$4</f>
        <v>0</v>
      </c>
      <c r="F58" s="92" t="s">
        <v>241</v>
      </c>
      <c r="G58" s="92" t="s">
        <v>241</v>
      </c>
      <c r="H58" s="91">
        <f>Corrientes!H58*Constantes!$BA$4</f>
        <v>1492.7471742135738</v>
      </c>
      <c r="I58" s="91">
        <f>Corrientes!I58*Constantes!$BA$4</f>
        <v>109.97057382070049</v>
      </c>
      <c r="J58" s="91">
        <f>Corrientes!J58*Constantes!$BA$4</f>
        <v>1602.7177480342743</v>
      </c>
      <c r="K58" s="93">
        <f>Corrientes!K58*Constantes!$BA$4</f>
        <v>1852.0321514302937</v>
      </c>
      <c r="L58" s="94">
        <f>Corrientes!L58*Constantes!$BA$4</f>
        <v>366.82408390083725</v>
      </c>
      <c r="M58" s="94">
        <f>Corrientes!M58*Constantes!$BA$4</f>
        <v>1485.2080675294565</v>
      </c>
      <c r="N58" s="94">
        <f>Corrientes!N58*Constantes!$BA$4</f>
        <v>136.43907149546277</v>
      </c>
      <c r="O58" s="94">
        <f>Corrientes!O58*Constantes!$BA$4</f>
        <v>1988.4712229257566</v>
      </c>
      <c r="P58" s="94">
        <v>33.639015702664096</v>
      </c>
      <c r="Q58" s="94">
        <f>Corrientes!Q58*Constantes!$BA$4</f>
        <v>2890.0636592107567</v>
      </c>
      <c r="R58" s="94">
        <f>Corrientes!R58*Constantes!$BA$4</f>
        <v>242.18033769866105</v>
      </c>
      <c r="S58" s="94">
        <f>Corrientes!S58*Constantes!$BA$4</f>
        <v>29.499148325978272</v>
      </c>
      <c r="T58" s="95" t="s">
        <v>241</v>
      </c>
      <c r="U58" s="95" t="s">
        <v>241</v>
      </c>
      <c r="V58" s="96">
        <f>Corrientes!V58*Constantes!$BA$4</f>
        <v>3161.7431452353962</v>
      </c>
      <c r="W58" s="94">
        <f>Corrientes!W58*Constantes!$BA$4</f>
        <v>3674.9242699945089</v>
      </c>
      <c r="X58" s="94">
        <f>Corrientes!X58*Constantes!$BA$4</f>
        <v>3131.6348390610901</v>
      </c>
      <c r="Y58" s="94">
        <f>Corrientes!Y58*Constantes!$BA$4</f>
        <v>2251.1859907478324</v>
      </c>
      <c r="Z58" s="94">
        <f>Corrientes!Z58*Constantes!$BA$4</f>
        <v>10109.372284433954</v>
      </c>
      <c r="AA58" s="94">
        <f>Corrientes!AA58*Constantes!$BA$4</f>
        <v>4764.4608932696701</v>
      </c>
      <c r="AB58" s="94">
        <f>Corrientes!AB58*Constantes!$BA$4</f>
        <v>2859.2009134093214</v>
      </c>
      <c r="AC58" s="95" t="s">
        <v>94</v>
      </c>
      <c r="AD58" s="94">
        <v>20.141495632193571</v>
      </c>
      <c r="AE58" s="94">
        <v>1.942942238930714</v>
      </c>
      <c r="AF58" s="95" t="s">
        <v>241</v>
      </c>
      <c r="AG58" s="97" t="s">
        <v>94</v>
      </c>
      <c r="AH58" s="95">
        <f>Corrientes!AH58*Constantes!$BA$4</f>
        <v>220.84184831095106</v>
      </c>
      <c r="AI58" s="95" t="s">
        <v>241</v>
      </c>
      <c r="AJ58" s="95" t="s">
        <v>241</v>
      </c>
      <c r="AK58" s="95" t="s">
        <v>94</v>
      </c>
      <c r="AL58" s="95" t="s">
        <v>241</v>
      </c>
      <c r="AM58" s="95" t="s">
        <v>241</v>
      </c>
      <c r="AN58" s="97" t="s">
        <v>94</v>
      </c>
      <c r="AO58" s="94">
        <f>Corrientes!AO58*Constantes!$BA$4</f>
        <v>245218.86434934687</v>
      </c>
      <c r="AP58" s="94">
        <f>Corrientes!AP58*Constantes!$BA$4</f>
        <v>23654.950855061117</v>
      </c>
      <c r="AQ58" s="94">
        <v>93.138494038917401</v>
      </c>
      <c r="AR58" s="94">
        <v>6.8615059610825977</v>
      </c>
      <c r="AS58" s="94">
        <v>66.360984297335918</v>
      </c>
      <c r="AT58" s="95" t="s">
        <v>94</v>
      </c>
      <c r="AU58" s="97" t="s">
        <v>94</v>
      </c>
      <c r="AV58" s="94">
        <f t="shared" si="1"/>
        <v>10.042385478792127</v>
      </c>
      <c r="AW58" s="97" t="s">
        <v>94</v>
      </c>
      <c r="AX58" s="98">
        <f>Corrientes!AX58*Constantes!$BA$4</f>
        <v>159.75565413054588</v>
      </c>
      <c r="AZ58" s="118"/>
      <c r="BC58" s="119">
        <f t="shared" si="2"/>
        <v>-2.0250467969162855E-13</v>
      </c>
      <c r="BE58" s="68"/>
    </row>
    <row r="59" spans="1:57" x14ac:dyDescent="0.3">
      <c r="A59" s="89">
        <v>2004</v>
      </c>
      <c r="B59" s="90" t="s">
        <v>21</v>
      </c>
      <c r="C59" s="91">
        <f>Corrientes!C59*Constantes!$BA$4</f>
        <v>208.05938558559203</v>
      </c>
      <c r="D59" s="91">
        <f>Corrientes!D59*Constantes!$BA$4</f>
        <v>890.1085463360447</v>
      </c>
      <c r="E59" s="92">
        <f>Corrientes!E59*Constantes!$BA$4</f>
        <v>0</v>
      </c>
      <c r="F59" s="92" t="s">
        <v>241</v>
      </c>
      <c r="G59" s="92" t="s">
        <v>241</v>
      </c>
      <c r="H59" s="91">
        <f>Corrientes!H59*Constantes!$BA$4</f>
        <v>1098.1679319216366</v>
      </c>
      <c r="I59" s="91">
        <f>Corrientes!I59*Constantes!$BA$4</f>
        <v>144.57778564689605</v>
      </c>
      <c r="J59" s="91">
        <f>Corrientes!J59*Constantes!$BA$4</f>
        <v>1242.7457175685327</v>
      </c>
      <c r="K59" s="93">
        <f>Corrientes!K59*Constantes!$BA$4</f>
        <v>2261.5173159228002</v>
      </c>
      <c r="L59" s="94">
        <f>Corrientes!L59*Constantes!$BA$4</f>
        <v>428.46807811872185</v>
      </c>
      <c r="M59" s="94">
        <f>Corrientes!M59*Constantes!$BA$4</f>
        <v>1833.0492378040785</v>
      </c>
      <c r="N59" s="94">
        <f>Corrientes!N59*Constantes!$BA$4</f>
        <v>297.73694553809094</v>
      </c>
      <c r="O59" s="94">
        <f>Corrientes!O59*Constantes!$BA$4</f>
        <v>2559.2542614608915</v>
      </c>
      <c r="P59" s="94">
        <v>33.256180087904141</v>
      </c>
      <c r="Q59" s="94">
        <f>Corrientes!Q59*Constantes!$BA$4</f>
        <v>2252.5238829342593</v>
      </c>
      <c r="R59" s="94">
        <f>Corrientes!R59*Constantes!$BA$4</f>
        <v>241.61693993466886</v>
      </c>
      <c r="S59" s="95">
        <f>Corrientes!S59*Constantes!$BA$4</f>
        <v>0</v>
      </c>
      <c r="T59" s="95" t="s">
        <v>241</v>
      </c>
      <c r="U59" s="95" t="s">
        <v>241</v>
      </c>
      <c r="V59" s="96">
        <f>Corrientes!V59*Constantes!$BA$4</f>
        <v>2494.1408228689279</v>
      </c>
      <c r="W59" s="94">
        <f>Corrientes!W59*Constantes!$BA$4</f>
        <v>4094.138232346344</v>
      </c>
      <c r="X59" s="94">
        <f>Corrientes!X59*Constantes!$BA$4</f>
        <v>3921.0197205343661</v>
      </c>
      <c r="Y59" s="94">
        <f>Corrientes!Y59*Constantes!$BA$4</f>
        <v>2768.0430292213</v>
      </c>
      <c r="Z59" s="94">
        <f>Corrientes!Z59*Constantes!$BA$4</f>
        <v>0</v>
      </c>
      <c r="AA59" s="94">
        <f>Corrientes!AA59*Constantes!$BA$4</f>
        <v>3736.886540437461</v>
      </c>
      <c r="AB59" s="94">
        <f>Corrientes!AB59*Constantes!$BA$4</f>
        <v>3413.3457379722818</v>
      </c>
      <c r="AC59" s="95" t="s">
        <v>94</v>
      </c>
      <c r="AD59" s="94">
        <v>27.109476822465862</v>
      </c>
      <c r="AE59" s="94">
        <v>1.9622515682569348</v>
      </c>
      <c r="AF59" s="95" t="s">
        <v>241</v>
      </c>
      <c r="AG59" s="97" t="s">
        <v>94</v>
      </c>
      <c r="AH59" s="95">
        <f>Corrientes!AH59*Constantes!$BA$4</f>
        <v>116.89190350307261</v>
      </c>
      <c r="AI59" s="95" t="s">
        <v>241</v>
      </c>
      <c r="AJ59" s="95" t="s">
        <v>241</v>
      </c>
      <c r="AK59" s="95" t="s">
        <v>94</v>
      </c>
      <c r="AL59" s="95" t="s">
        <v>241</v>
      </c>
      <c r="AM59" s="95" t="s">
        <v>241</v>
      </c>
      <c r="AN59" s="97" t="s">
        <v>94</v>
      </c>
      <c r="AO59" s="94">
        <f>Corrientes!AO59*Constantes!$BA$4</f>
        <v>190438.7083128659</v>
      </c>
      <c r="AP59" s="94">
        <f>Corrientes!AP59*Constantes!$BA$4</f>
        <v>13784.428836120771</v>
      </c>
      <c r="AQ59" s="94">
        <v>88.366261609030801</v>
      </c>
      <c r="AR59" s="94">
        <v>11.633738390969201</v>
      </c>
      <c r="AS59" s="94">
        <v>66.743819912095859</v>
      </c>
      <c r="AT59" s="95" t="s">
        <v>94</v>
      </c>
      <c r="AU59" s="97" t="s">
        <v>94</v>
      </c>
      <c r="AV59" s="94">
        <f t="shared" si="1"/>
        <v>7.6148002233463075</v>
      </c>
      <c r="AW59" s="97" t="s">
        <v>94</v>
      </c>
      <c r="AX59" s="98">
        <f>Corrientes!AX59*Constantes!$BA$4</f>
        <v>103.29550591575385</v>
      </c>
      <c r="AZ59" s="118"/>
      <c r="BC59" s="119">
        <f t="shared" si="2"/>
        <v>1.9895196601282805E-13</v>
      </c>
      <c r="BE59" s="68"/>
    </row>
    <row r="60" spans="1:57" x14ac:dyDescent="0.3">
      <c r="A60" s="89">
        <v>2004</v>
      </c>
      <c r="B60" s="90" t="s">
        <v>22</v>
      </c>
      <c r="C60" s="91">
        <f>Corrientes!C60*Constantes!$BA$4</f>
        <v>1057.3193155183474</v>
      </c>
      <c r="D60" s="91">
        <f>Corrientes!D60*Constantes!$BA$4</f>
        <v>1285.946406539347</v>
      </c>
      <c r="E60" s="91">
        <f>Corrientes!E60*Constantes!$BA$4</f>
        <v>452.41226553103081</v>
      </c>
      <c r="F60" s="92" t="s">
        <v>241</v>
      </c>
      <c r="G60" s="92" t="s">
        <v>241</v>
      </c>
      <c r="H60" s="91">
        <f>Corrientes!H60*Constantes!$BA$4</f>
        <v>2795.6779875887255</v>
      </c>
      <c r="I60" s="91">
        <f>Corrientes!I60*Constantes!$BA$4</f>
        <v>155.16510326803783</v>
      </c>
      <c r="J60" s="91">
        <f>Corrientes!J60*Constantes!$BA$4</f>
        <v>2950.843090856763</v>
      </c>
      <c r="K60" s="93">
        <f>Corrientes!K60*Constantes!$BA$4</f>
        <v>1996.8144338519928</v>
      </c>
      <c r="L60" s="94">
        <f>Corrientes!L60*Constantes!$BA$4</f>
        <v>755.19086239203034</v>
      </c>
      <c r="M60" s="94">
        <f>Corrientes!M60*Constantes!$BA$4</f>
        <v>918.48787919691597</v>
      </c>
      <c r="N60" s="94">
        <f>Corrientes!N60*Constantes!$BA$4</f>
        <v>110.82675444427227</v>
      </c>
      <c r="O60" s="94">
        <f>Corrientes!O60*Constantes!$BA$4</f>
        <v>2107.6411882962648</v>
      </c>
      <c r="P60" s="94">
        <v>40.765730329428877</v>
      </c>
      <c r="Q60" s="94">
        <f>Corrientes!Q60*Constantes!$BA$4</f>
        <v>3667.3782464963365</v>
      </c>
      <c r="R60" s="94">
        <f>Corrientes!R60*Constantes!$BA$4</f>
        <v>457.30278481389786</v>
      </c>
      <c r="S60" s="94">
        <f>Corrientes!S60*Constantes!$BA$4</f>
        <v>163.01439293116817</v>
      </c>
      <c r="T60" s="95" t="s">
        <v>241</v>
      </c>
      <c r="U60" s="95" t="s">
        <v>241</v>
      </c>
      <c r="V60" s="96">
        <f>Corrientes!V60*Constantes!$BA$4</f>
        <v>4287.6954242414022</v>
      </c>
      <c r="W60" s="94">
        <f>Corrientes!W60*Constantes!$BA$4</f>
        <v>4043.599497005187</v>
      </c>
      <c r="X60" s="94">
        <f>Corrientes!X60*Constantes!$BA$4</f>
        <v>3719.2468632512378</v>
      </c>
      <c r="Y60" s="94">
        <f>Corrientes!Y60*Constantes!$BA$4</f>
        <v>1946.3751370025998</v>
      </c>
      <c r="Z60" s="94">
        <f>Corrientes!Z60*Constantes!$BA$4</f>
        <v>28934.042053810474</v>
      </c>
      <c r="AA60" s="94">
        <f>Corrientes!AA60*Constantes!$BA$4</f>
        <v>7238.5385150981647</v>
      </c>
      <c r="AB60" s="94">
        <f>Corrientes!AB60*Constantes!$BA$4</f>
        <v>2941.975104035736</v>
      </c>
      <c r="AC60" s="95" t="s">
        <v>94</v>
      </c>
      <c r="AD60" s="94">
        <v>24.338732191112967</v>
      </c>
      <c r="AE60" s="94">
        <v>2.8161212559717024</v>
      </c>
      <c r="AF60" s="95" t="s">
        <v>241</v>
      </c>
      <c r="AG60" s="97" t="s">
        <v>94</v>
      </c>
      <c r="AH60" s="95">
        <f>Corrientes!AH60*Constantes!$BA$4</f>
        <v>160.68908254455559</v>
      </c>
      <c r="AI60" s="95" t="s">
        <v>241</v>
      </c>
      <c r="AJ60" s="95" t="s">
        <v>241</v>
      </c>
      <c r="AK60" s="95" t="s">
        <v>94</v>
      </c>
      <c r="AL60" s="95" t="s">
        <v>241</v>
      </c>
      <c r="AM60" s="95" t="s">
        <v>241</v>
      </c>
      <c r="AN60" s="97" t="s">
        <v>94</v>
      </c>
      <c r="AO60" s="94">
        <f>Corrientes!AO60*Constantes!$BA$4</f>
        <v>257039.30538319482</v>
      </c>
      <c r="AP60" s="94">
        <f>Corrientes!AP60*Constantes!$BA$4</f>
        <v>29740.819933674447</v>
      </c>
      <c r="AQ60" s="94">
        <v>94.741668787851879</v>
      </c>
      <c r="AR60" s="94">
        <v>5.258331212148132</v>
      </c>
      <c r="AS60" s="94">
        <v>59.234269670571123</v>
      </c>
      <c r="AT60" s="95" t="s">
        <v>94</v>
      </c>
      <c r="AU60" s="97" t="s">
        <v>94</v>
      </c>
      <c r="AV60" s="94">
        <f t="shared" si="1"/>
        <v>26.8492725148479</v>
      </c>
      <c r="AW60" s="97" t="s">
        <v>94</v>
      </c>
      <c r="AX60" s="98">
        <f>Corrientes!AX60*Constantes!$BA$4</f>
        <v>78.370503152529139</v>
      </c>
      <c r="AZ60" s="118"/>
      <c r="BC60" s="119">
        <f t="shared" si="2"/>
        <v>0</v>
      </c>
      <c r="BE60" s="68"/>
    </row>
    <row r="61" spans="1:57" x14ac:dyDescent="0.3">
      <c r="A61" s="89">
        <v>2004</v>
      </c>
      <c r="B61" s="90" t="s">
        <v>23</v>
      </c>
      <c r="C61" s="91">
        <f>Corrientes!C61*Constantes!$BA$4</f>
        <v>1400.2706652077168</v>
      </c>
      <c r="D61" s="91">
        <f>Corrientes!D61*Constantes!$BA$4</f>
        <v>1331.4017636817705</v>
      </c>
      <c r="E61" s="91">
        <f>Corrientes!E61*Constantes!$BA$4</f>
        <v>243.55772003764258</v>
      </c>
      <c r="F61" s="92" t="s">
        <v>241</v>
      </c>
      <c r="G61" s="92" t="s">
        <v>241</v>
      </c>
      <c r="H61" s="91">
        <f>Corrientes!H61*Constantes!$BA$4</f>
        <v>2975.2301489271299</v>
      </c>
      <c r="I61" s="91">
        <f>Corrientes!I61*Constantes!$BA$4</f>
        <v>552.81501996977579</v>
      </c>
      <c r="J61" s="91">
        <f>Corrientes!J61*Constantes!$BA$4</f>
        <v>3528.0451688969056</v>
      </c>
      <c r="K61" s="93">
        <f>Corrientes!K61*Constantes!$BA$4</f>
        <v>2596.9732099746866</v>
      </c>
      <c r="L61" s="94">
        <f>Corrientes!L61*Constantes!$BA$4</f>
        <v>1222.2467581437982</v>
      </c>
      <c r="M61" s="94">
        <f>Corrientes!M61*Constantes!$BA$4</f>
        <v>1162.1335288100067</v>
      </c>
      <c r="N61" s="94">
        <f>Corrientes!N61*Constantes!$BA$4</f>
        <v>482.53268657244018</v>
      </c>
      <c r="O61" s="94">
        <f>Corrientes!O61*Constantes!$BA$4</f>
        <v>3079.5058965471262</v>
      </c>
      <c r="P61" s="94">
        <v>34.320303932415818</v>
      </c>
      <c r="Q61" s="94">
        <f>Corrientes!Q61*Constantes!$BA$4</f>
        <v>5886.6888543822251</v>
      </c>
      <c r="R61" s="94">
        <f>Corrientes!R61*Constantes!$BA$4</f>
        <v>758.96655204897183</v>
      </c>
      <c r="S61" s="94">
        <f>Corrientes!S61*Constantes!$BA$4</f>
        <v>106.06027948366804</v>
      </c>
      <c r="T61" s="95" t="s">
        <v>241</v>
      </c>
      <c r="U61" s="95" t="s">
        <v>241</v>
      </c>
      <c r="V61" s="96">
        <f>Corrientes!V61*Constantes!$BA$4</f>
        <v>6751.7156859148645</v>
      </c>
      <c r="W61" s="94">
        <f>Corrientes!W61*Constantes!$BA$4</f>
        <v>4458.1317356246036</v>
      </c>
      <c r="X61" s="94">
        <f>Corrientes!X61*Constantes!$BA$4</f>
        <v>4765.3342300402937</v>
      </c>
      <c r="Y61" s="94">
        <f>Corrientes!Y61*Constantes!$BA$4</f>
        <v>2529.2393354004871</v>
      </c>
      <c r="Z61" s="94">
        <f>Corrientes!Z61*Constantes!$BA$4</f>
        <v>41076.792983604973</v>
      </c>
      <c r="AA61" s="94">
        <f>Corrientes!AA61*Constantes!$BA$4</f>
        <v>10279.76085481177</v>
      </c>
      <c r="AB61" s="94">
        <f>Corrientes!AB61*Constantes!$BA$4</f>
        <v>3864.390152647627</v>
      </c>
      <c r="AC61" s="95" t="s">
        <v>94</v>
      </c>
      <c r="AD61" s="94">
        <v>25.460540570490451</v>
      </c>
      <c r="AE61" s="94">
        <v>3.3467992443841377</v>
      </c>
      <c r="AF61" s="95" t="s">
        <v>241</v>
      </c>
      <c r="AG61" s="97" t="s">
        <v>94</v>
      </c>
      <c r="AH61" s="95">
        <f>Corrientes!AH61*Constantes!$BA$4</f>
        <v>105.70647185229659</v>
      </c>
      <c r="AI61" s="95" t="s">
        <v>241</v>
      </c>
      <c r="AJ61" s="95" t="s">
        <v>241</v>
      </c>
      <c r="AK61" s="95" t="s">
        <v>94</v>
      </c>
      <c r="AL61" s="95" t="s">
        <v>241</v>
      </c>
      <c r="AM61" s="95" t="s">
        <v>241</v>
      </c>
      <c r="AN61" s="97" t="s">
        <v>94</v>
      </c>
      <c r="AO61" s="94">
        <f>Corrientes!AO61*Constantes!$BA$4</f>
        <v>307152.00118623796</v>
      </c>
      <c r="AP61" s="94">
        <f>Corrientes!AP61*Constantes!$BA$4</f>
        <v>40375.265506838165</v>
      </c>
      <c r="AQ61" s="94">
        <v>84.330840635392974</v>
      </c>
      <c r="AR61" s="94">
        <v>15.66915936460704</v>
      </c>
      <c r="AS61" s="94">
        <v>65.679696067584189</v>
      </c>
      <c r="AT61" s="95" t="s">
        <v>94</v>
      </c>
      <c r="AU61" s="97" t="s">
        <v>94</v>
      </c>
      <c r="AV61" s="94">
        <f t="shared" si="1"/>
        <v>18.32061576416335</v>
      </c>
      <c r="AW61" s="97" t="s">
        <v>94</v>
      </c>
      <c r="AX61" s="98">
        <f>Corrientes!AX61*Constantes!$BA$4</f>
        <v>231.39824442770711</v>
      </c>
      <c r="AZ61" s="118"/>
      <c r="BC61" s="119">
        <f t="shared" si="2"/>
        <v>-2.5579538487363607E-13</v>
      </c>
      <c r="BE61" s="68"/>
    </row>
    <row r="62" spans="1:57" x14ac:dyDescent="0.3">
      <c r="A62" s="89">
        <v>2004</v>
      </c>
      <c r="B62" s="90" t="s">
        <v>24</v>
      </c>
      <c r="C62" s="91">
        <f>Corrientes!C62*Constantes!$BA$4</f>
        <v>413.19163484873013</v>
      </c>
      <c r="D62" s="91">
        <f>Corrientes!D62*Constantes!$BA$4</f>
        <v>1648.3219957002273</v>
      </c>
      <c r="E62" s="92">
        <f>Corrientes!E62*Constantes!$BA$4</f>
        <v>0</v>
      </c>
      <c r="F62" s="92" t="s">
        <v>241</v>
      </c>
      <c r="G62" s="92" t="s">
        <v>241</v>
      </c>
      <c r="H62" s="91">
        <f>Corrientes!H62*Constantes!$BA$4</f>
        <v>2061.5136305489573</v>
      </c>
      <c r="I62" s="91">
        <f>Corrientes!I62*Constantes!$BA$4</f>
        <v>822.23412082440655</v>
      </c>
      <c r="J62" s="91">
        <f>Corrientes!J62*Constantes!$BA$4</f>
        <v>2883.7477513733638</v>
      </c>
      <c r="K62" s="93">
        <f>Corrientes!K62*Constantes!$BA$4</f>
        <v>2278.3083388395762</v>
      </c>
      <c r="L62" s="94">
        <f>Corrientes!L62*Constantes!$BA$4</f>
        <v>456.64405670892455</v>
      </c>
      <c r="M62" s="94">
        <f>Corrientes!M62*Constantes!$BA$4</f>
        <v>1821.6642821306514</v>
      </c>
      <c r="N62" s="94">
        <f>Corrientes!N62*Constantes!$BA$4</f>
        <v>908.70262810429927</v>
      </c>
      <c r="O62" s="94">
        <f>Corrientes!O62*Constantes!$BA$4</f>
        <v>3187.0109669438757</v>
      </c>
      <c r="P62" s="94">
        <v>28.948440251999642</v>
      </c>
      <c r="Q62" s="94">
        <f>Corrientes!Q62*Constantes!$BA$4</f>
        <v>6412.6957917421105</v>
      </c>
      <c r="R62" s="94">
        <f>Corrientes!R62*Constantes!$BA$4</f>
        <v>553.57256368520575</v>
      </c>
      <c r="S62" s="94">
        <f>Corrientes!S62*Constantes!$BA$4</f>
        <v>111.6527301728984</v>
      </c>
      <c r="T62" s="95" t="s">
        <v>241</v>
      </c>
      <c r="U62" s="95" t="s">
        <v>241</v>
      </c>
      <c r="V62" s="96">
        <f>Corrientes!V62*Constantes!$BA$4</f>
        <v>7077.9210856002146</v>
      </c>
      <c r="W62" s="94">
        <f>Corrientes!W62*Constantes!$BA$4</f>
        <v>4550.3775001319318</v>
      </c>
      <c r="X62" s="94">
        <f>Corrientes!X62*Constantes!$BA$4</f>
        <v>5161.7506769370848</v>
      </c>
      <c r="Y62" s="94">
        <f>Corrientes!Y62*Constantes!$BA$4</f>
        <v>2677.9117623293851</v>
      </c>
      <c r="Z62" s="94">
        <f>Corrientes!Z62*Constantes!$BA$4</f>
        <v>23358.311751652385</v>
      </c>
      <c r="AA62" s="94">
        <f>Corrientes!AA62*Constantes!$BA$4</f>
        <v>9961.6688369735784</v>
      </c>
      <c r="AB62" s="94">
        <f>Corrientes!AB62*Constantes!$BA$4</f>
        <v>4048.9618091492744</v>
      </c>
      <c r="AC62" s="95" t="s">
        <v>94</v>
      </c>
      <c r="AD62" s="94">
        <v>22.116810015930419</v>
      </c>
      <c r="AE62" s="94">
        <v>2.4577684607272174</v>
      </c>
      <c r="AF62" s="95" t="s">
        <v>241</v>
      </c>
      <c r="AG62" s="97" t="s">
        <v>94</v>
      </c>
      <c r="AH62" s="95">
        <f>Corrientes!AH62*Constantes!$BA$4</f>
        <v>702.75995685594069</v>
      </c>
      <c r="AI62" s="95" t="s">
        <v>241</v>
      </c>
      <c r="AJ62" s="95" t="s">
        <v>241</v>
      </c>
      <c r="AK62" s="95" t="s">
        <v>94</v>
      </c>
      <c r="AL62" s="95" t="s">
        <v>241</v>
      </c>
      <c r="AM62" s="95" t="s">
        <v>241</v>
      </c>
      <c r="AN62" s="97" t="s">
        <v>94</v>
      </c>
      <c r="AO62" s="94">
        <f>Corrientes!AO62*Constantes!$BA$4</f>
        <v>405313.55968438409</v>
      </c>
      <c r="AP62" s="94">
        <f>Corrientes!AP62*Constantes!$BA$4</f>
        <v>45041.1647511478</v>
      </c>
      <c r="AQ62" s="94">
        <v>71.48730777742874</v>
      </c>
      <c r="AR62" s="94">
        <v>28.51269222257125</v>
      </c>
      <c r="AS62" s="94">
        <v>71.051559748000358</v>
      </c>
      <c r="AT62" s="95" t="s">
        <v>94</v>
      </c>
      <c r="AU62" s="97" t="s">
        <v>94</v>
      </c>
      <c r="AV62" s="94">
        <f t="shared" si="1"/>
        <v>9.5364084637428626</v>
      </c>
      <c r="AW62" s="97" t="s">
        <v>94</v>
      </c>
      <c r="AX62" s="98">
        <f>Corrientes!AX62*Constantes!$BA$4</f>
        <v>210.78771950283942</v>
      </c>
      <c r="AZ62" s="118"/>
      <c r="BC62" s="119">
        <f t="shared" si="2"/>
        <v>-9.3791641120333225E-13</v>
      </c>
      <c r="BE62" s="68"/>
    </row>
    <row r="63" spans="1:57" x14ac:dyDescent="0.3">
      <c r="A63" s="89">
        <v>2004</v>
      </c>
      <c r="B63" s="90" t="s">
        <v>25</v>
      </c>
      <c r="C63" s="91">
        <f>Corrientes!C63*Constantes!$BA$4</f>
        <v>2605.584377184452</v>
      </c>
      <c r="D63" s="91">
        <f>Corrientes!D63*Constantes!$BA$4</f>
        <v>1495.7303868333704</v>
      </c>
      <c r="E63" s="92">
        <f>Corrientes!E63*Constantes!$BA$4</f>
        <v>0</v>
      </c>
      <c r="F63" s="92" t="s">
        <v>241</v>
      </c>
      <c r="G63" s="92" t="s">
        <v>241</v>
      </c>
      <c r="H63" s="91">
        <f>Corrientes!H63*Constantes!$BA$4</f>
        <v>4101.3147640178222</v>
      </c>
      <c r="I63" s="91">
        <f>Corrientes!I63*Constantes!$BA$4</f>
        <v>2546.3730767718453</v>
      </c>
      <c r="J63" s="91">
        <f>Corrientes!J63*Constantes!$BA$4</f>
        <v>6647.6878407896675</v>
      </c>
      <c r="K63" s="93">
        <f>Corrientes!K63*Constantes!$BA$4</f>
        <v>2984.0548046200352</v>
      </c>
      <c r="L63" s="94">
        <f>Corrientes!L63*Constantes!$BA$4</f>
        <v>1895.7839197797252</v>
      </c>
      <c r="M63" s="94">
        <f>Corrientes!M63*Constantes!$BA$4</f>
        <v>1088.2708848403099</v>
      </c>
      <c r="N63" s="94">
        <f>Corrientes!N63*Constantes!$BA$4</f>
        <v>1852.7026700706815</v>
      </c>
      <c r="O63" s="94">
        <f>Corrientes!O63*Constantes!$BA$4</f>
        <v>4836.7574746907158</v>
      </c>
      <c r="P63" s="94">
        <v>62.486243138220111</v>
      </c>
      <c r="Q63" s="94">
        <f>Corrientes!Q63*Constantes!$BA$4</f>
        <v>2259.3295966808869</v>
      </c>
      <c r="R63" s="94">
        <f>Corrientes!R63*Constantes!$BA$4</f>
        <v>289.97588599454525</v>
      </c>
      <c r="S63" s="94">
        <f>Corrientes!S63*Constantes!$BA$4</f>
        <v>1441.6488910859077</v>
      </c>
      <c r="T63" s="95" t="s">
        <v>241</v>
      </c>
      <c r="U63" s="95" t="s">
        <v>241</v>
      </c>
      <c r="V63" s="96">
        <f>Corrientes!V63*Constantes!$BA$4</f>
        <v>3990.9543737613403</v>
      </c>
      <c r="W63" s="94">
        <f>Corrientes!W63*Constantes!$BA$4</f>
        <v>5561.1121428450751</v>
      </c>
      <c r="X63" s="94">
        <f>Corrientes!X63*Constantes!$BA$4</f>
        <v>4035.7783176544222</v>
      </c>
      <c r="Y63" s="94">
        <f>Corrientes!Y63*Constantes!$BA$4</f>
        <v>1993.0162065936197</v>
      </c>
      <c r="Z63" s="94">
        <f>Corrientes!Z63*Constantes!$BA$4</f>
        <v>13750.812097232072</v>
      </c>
      <c r="AA63" s="94">
        <f>Corrientes!AA63*Constantes!$BA$4</f>
        <v>10638.642214551008</v>
      </c>
      <c r="AB63" s="94">
        <f>Corrientes!AB63*Constantes!$BA$4</f>
        <v>5085.2374566700664</v>
      </c>
      <c r="AC63" s="95" t="s">
        <v>94</v>
      </c>
      <c r="AD63" s="94">
        <v>24.660279558575549</v>
      </c>
      <c r="AE63" s="94">
        <v>2.9210913085429517</v>
      </c>
      <c r="AF63" s="95" t="s">
        <v>241</v>
      </c>
      <c r="AG63" s="97" t="s">
        <v>94</v>
      </c>
      <c r="AH63" s="95">
        <f>Corrientes!AH63*Constantes!$BA$4</f>
        <v>101.3814382806632</v>
      </c>
      <c r="AI63" s="95" t="s">
        <v>241</v>
      </c>
      <c r="AJ63" s="95" t="s">
        <v>241</v>
      </c>
      <c r="AK63" s="95" t="s">
        <v>94</v>
      </c>
      <c r="AL63" s="95" t="s">
        <v>241</v>
      </c>
      <c r="AM63" s="95" t="s">
        <v>241</v>
      </c>
      <c r="AN63" s="97" t="s">
        <v>94</v>
      </c>
      <c r="AO63" s="94">
        <f>Corrientes!AO63*Constantes!$BA$4</f>
        <v>364200.94720892486</v>
      </c>
      <c r="AP63" s="94">
        <f>Corrientes!AP63*Constantes!$BA$4</f>
        <v>43140.801341205588</v>
      </c>
      <c r="AQ63" s="94">
        <v>61.695357276743522</v>
      </c>
      <c r="AR63" s="94">
        <v>38.304642723256478</v>
      </c>
      <c r="AS63" s="94">
        <v>37.513756861779882</v>
      </c>
      <c r="AT63" s="95" t="s">
        <v>94</v>
      </c>
      <c r="AU63" s="97" t="s">
        <v>94</v>
      </c>
      <c r="AV63" s="94">
        <f t="shared" si="1"/>
        <v>30.64698629362017</v>
      </c>
      <c r="AW63" s="97" t="s">
        <v>94</v>
      </c>
      <c r="AX63" s="98">
        <f>Corrientes!AX63*Constantes!$BA$4</f>
        <v>86.430211498772891</v>
      </c>
      <c r="AZ63" s="118"/>
      <c r="BC63" s="119">
        <f t="shared" si="2"/>
        <v>4.5474735088646412E-13</v>
      </c>
      <c r="BE63" s="68"/>
    </row>
    <row r="64" spans="1:57" x14ac:dyDescent="0.3">
      <c r="A64" s="89">
        <v>2004</v>
      </c>
      <c r="B64" s="90" t="s">
        <v>26</v>
      </c>
      <c r="C64" s="91">
        <f>Corrientes!C64*Constantes!$BA$4</f>
        <v>1381.2790450904379</v>
      </c>
      <c r="D64" s="91">
        <f>Corrientes!D64*Constantes!$BA$4</f>
        <v>1995.6701811469227</v>
      </c>
      <c r="E64" s="91">
        <f>Corrientes!E64*Constantes!$BA$4</f>
        <v>204.78752254516613</v>
      </c>
      <c r="F64" s="92" t="s">
        <v>241</v>
      </c>
      <c r="G64" s="92" t="s">
        <v>241</v>
      </c>
      <c r="H64" s="91">
        <f>Corrientes!H64*Constantes!$BA$4</f>
        <v>3581.7367487825268</v>
      </c>
      <c r="I64" s="91">
        <f>Corrientes!I64*Constantes!$BA$4</f>
        <v>424.89514255155041</v>
      </c>
      <c r="J64" s="91">
        <f>Corrientes!J64*Constantes!$BA$4</f>
        <v>4006.631891334077</v>
      </c>
      <c r="K64" s="93">
        <f>Corrientes!K64*Constantes!$BA$4</f>
        <v>2850.6798907895477</v>
      </c>
      <c r="L64" s="94">
        <f>Corrientes!L64*Constantes!$BA$4</f>
        <v>1099.3505870432075</v>
      </c>
      <c r="M64" s="94">
        <f>Corrientes!M64*Constantes!$BA$4</f>
        <v>1588.340308923493</v>
      </c>
      <c r="N64" s="94">
        <f>Corrientes!N64*Constantes!$BA$4</f>
        <v>338.17115090258295</v>
      </c>
      <c r="O64" s="94">
        <f>Corrientes!O64*Constantes!$BA$4</f>
        <v>3188.8510416921308</v>
      </c>
      <c r="P64" s="94">
        <v>31.909668444132105</v>
      </c>
      <c r="Q64" s="94">
        <f>Corrientes!Q64*Constantes!$BA$4</f>
        <v>6071.5732684131481</v>
      </c>
      <c r="R64" s="94">
        <f>Corrientes!R64*Constantes!$BA$4</f>
        <v>909.57978119149857</v>
      </c>
      <c r="S64" s="94">
        <f>Corrientes!S64*Constantes!$BA$4</f>
        <v>1568.3840407257028</v>
      </c>
      <c r="T64" s="95" t="s">
        <v>241</v>
      </c>
      <c r="U64" s="95" t="s">
        <v>241</v>
      </c>
      <c r="V64" s="96">
        <f>Corrientes!V64*Constantes!$BA$4</f>
        <v>8549.5370903303483</v>
      </c>
      <c r="W64" s="94">
        <f>Corrientes!W64*Constantes!$BA$4</f>
        <v>4841.165549833494</v>
      </c>
      <c r="X64" s="94">
        <f>Corrientes!X64*Constantes!$BA$4</f>
        <v>3629.1943951623771</v>
      </c>
      <c r="Y64" s="94">
        <f>Corrientes!Y64*Constantes!$BA$4</f>
        <v>2780.7221637027556</v>
      </c>
      <c r="Z64" s="94">
        <f>Corrientes!Z64*Constantes!$BA$4</f>
        <v>16886.860337715909</v>
      </c>
      <c r="AA64" s="94">
        <f>Corrientes!AA64*Constantes!$BA$4</f>
        <v>12556.168981664425</v>
      </c>
      <c r="AB64" s="94">
        <f>Corrientes!AB64*Constantes!$BA$4</f>
        <v>4154.2906408176477</v>
      </c>
      <c r="AC64" s="95" t="s">
        <v>94</v>
      </c>
      <c r="AD64" s="94">
        <v>15.219886350854075</v>
      </c>
      <c r="AE64" s="94">
        <v>2.5910969344316568</v>
      </c>
      <c r="AF64" s="95" t="s">
        <v>241</v>
      </c>
      <c r="AG64" s="97" t="s">
        <v>94</v>
      </c>
      <c r="AH64" s="95">
        <f>Corrientes!AH64*Constantes!$BA$4</f>
        <v>392.05352211216257</v>
      </c>
      <c r="AI64" s="95" t="s">
        <v>241</v>
      </c>
      <c r="AJ64" s="95" t="s">
        <v>241</v>
      </c>
      <c r="AK64" s="95" t="s">
        <v>94</v>
      </c>
      <c r="AL64" s="95" t="s">
        <v>241</v>
      </c>
      <c r="AM64" s="95" t="s">
        <v>241</v>
      </c>
      <c r="AN64" s="97" t="s">
        <v>94</v>
      </c>
      <c r="AO64" s="94">
        <f>Corrientes!AO64*Constantes!$BA$4</f>
        <v>484588.93277254229</v>
      </c>
      <c r="AP64" s="94">
        <f>Corrientes!AP64*Constantes!$BA$4</f>
        <v>82498.441132970926</v>
      </c>
      <c r="AQ64" s="94">
        <v>89.395203900049964</v>
      </c>
      <c r="AR64" s="94">
        <v>10.604796099950033</v>
      </c>
      <c r="AS64" s="94">
        <v>68.090331555867905</v>
      </c>
      <c r="AT64" s="95" t="s">
        <v>94</v>
      </c>
      <c r="AU64" s="97" t="s">
        <v>94</v>
      </c>
      <c r="AV64" s="94">
        <f t="shared" si="1"/>
        <v>13.698574619048021</v>
      </c>
      <c r="AW64" s="97" t="s">
        <v>94</v>
      </c>
      <c r="AX64" s="98">
        <f>Corrientes!AX64*Constantes!$BA$4</f>
        <v>171.3758096538055</v>
      </c>
      <c r="AZ64" s="118"/>
      <c r="BC64" s="119">
        <f t="shared" si="2"/>
        <v>-1.0516032489249483E-12</v>
      </c>
      <c r="BE64" s="68"/>
    </row>
    <row r="65" spans="1:57" x14ac:dyDescent="0.3">
      <c r="A65" s="89">
        <v>2004</v>
      </c>
      <c r="B65" s="90" t="s">
        <v>27</v>
      </c>
      <c r="C65" s="91">
        <f>Corrientes!C65*Constantes!$BA$4</f>
        <v>281.97120997202325</v>
      </c>
      <c r="D65" s="91">
        <f>Corrientes!D65*Constantes!$BA$4</f>
        <v>813.26622171215922</v>
      </c>
      <c r="E65" s="92">
        <f>Corrientes!E65*Constantes!$BA$4</f>
        <v>0</v>
      </c>
      <c r="F65" s="92" t="s">
        <v>241</v>
      </c>
      <c r="G65" s="92" t="s">
        <v>241</v>
      </c>
      <c r="H65" s="91">
        <f>Corrientes!H65*Constantes!$BA$4</f>
        <v>1095.2374316841824</v>
      </c>
      <c r="I65" s="91">
        <f>Corrientes!I65*Constantes!$BA$4</f>
        <v>89.273829931567647</v>
      </c>
      <c r="J65" s="91">
        <f>Corrientes!J65*Constantes!$BA$4</f>
        <v>1184.5112616157503</v>
      </c>
      <c r="K65" s="93">
        <f>Corrientes!K65*Constantes!$BA$4</f>
        <v>1510.820275756912</v>
      </c>
      <c r="L65" s="94">
        <f>Corrientes!L65*Constantes!$BA$4</f>
        <v>388.96389849491925</v>
      </c>
      <c r="M65" s="94">
        <f>Corrientes!M65*Constantes!$BA$4</f>
        <v>1121.8563772619927</v>
      </c>
      <c r="N65" s="94">
        <f>Corrientes!N65*Constantes!$BA$4</f>
        <v>123.14837719496343</v>
      </c>
      <c r="O65" s="94">
        <f>Corrientes!O65*Constantes!$BA$4</f>
        <v>1633.9686529518756</v>
      </c>
      <c r="P65" s="94">
        <v>42.410695177799653</v>
      </c>
      <c r="Q65" s="94">
        <f>Corrientes!Q65*Constantes!$BA$4</f>
        <v>1447.9880977631537</v>
      </c>
      <c r="R65" s="94">
        <f>Corrientes!R65*Constantes!$BA$4</f>
        <v>160.45476846523417</v>
      </c>
      <c r="S65" s="95">
        <f>Corrientes!S65*Constantes!$BA$4</f>
        <v>0</v>
      </c>
      <c r="T65" s="95" t="s">
        <v>241</v>
      </c>
      <c r="U65" s="95" t="s">
        <v>241</v>
      </c>
      <c r="V65" s="96">
        <f>Corrientes!V65*Constantes!$BA$4</f>
        <v>1608.4428662283881</v>
      </c>
      <c r="W65" s="94">
        <f>Corrientes!W65*Constantes!$BA$4</f>
        <v>4498.5872122826495</v>
      </c>
      <c r="X65" s="94">
        <f>Corrientes!X65*Constantes!$BA$4</f>
        <v>4912.514114309015</v>
      </c>
      <c r="Y65" s="94">
        <f>Corrientes!Y65*Constantes!$BA$4</f>
        <v>1646.9906332717546</v>
      </c>
      <c r="Z65" s="94">
        <f>Corrientes!Z65*Constantes!$BA$4</f>
        <v>0</v>
      </c>
      <c r="AA65" s="94">
        <f>Corrientes!AA65*Constantes!$BA$4</f>
        <v>2792.9541278441384</v>
      </c>
      <c r="AB65" s="94">
        <f>Corrientes!AB65*Constantes!$BA$4</f>
        <v>2580.1605470474906</v>
      </c>
      <c r="AC65" s="95" t="s">
        <v>94</v>
      </c>
      <c r="AD65" s="94">
        <v>24.85908466076696</v>
      </c>
      <c r="AE65" s="94">
        <v>2.9165239332387212</v>
      </c>
      <c r="AF65" s="95" t="s">
        <v>241</v>
      </c>
      <c r="AG65" s="97" t="s">
        <v>94</v>
      </c>
      <c r="AH65" s="95">
        <f>Corrientes!AH65*Constantes!$BA$4</f>
        <v>35.478532095276222</v>
      </c>
      <c r="AI65" s="95" t="s">
        <v>241</v>
      </c>
      <c r="AJ65" s="95" t="s">
        <v>241</v>
      </c>
      <c r="AK65" s="95" t="s">
        <v>94</v>
      </c>
      <c r="AL65" s="95" t="s">
        <v>241</v>
      </c>
      <c r="AM65" s="95" t="s">
        <v>241</v>
      </c>
      <c r="AN65" s="97" t="s">
        <v>94</v>
      </c>
      <c r="AO65" s="94">
        <f>Corrientes!AO65*Constantes!$BA$4</f>
        <v>95763.113616648363</v>
      </c>
      <c r="AP65" s="94">
        <f>Corrientes!AP65*Constantes!$BA$4</f>
        <v>11235.144680335019</v>
      </c>
      <c r="AQ65" s="94">
        <v>92.46323502152336</v>
      </c>
      <c r="AR65" s="94">
        <v>7.5367649784766382</v>
      </c>
      <c r="AS65" s="94">
        <v>57.589304822200347</v>
      </c>
      <c r="AT65" s="95" t="s">
        <v>94</v>
      </c>
      <c r="AU65" s="97" t="s">
        <v>94</v>
      </c>
      <c r="AV65" s="94">
        <f t="shared" si="1"/>
        <v>10.019788038571974</v>
      </c>
      <c r="AW65" s="97" t="s">
        <v>94</v>
      </c>
      <c r="AX65" s="98">
        <f>Corrientes!AX65*Constantes!$BA$4</f>
        <v>81.028426848911167</v>
      </c>
      <c r="AZ65" s="118"/>
      <c r="BC65" s="119">
        <f t="shared" si="2"/>
        <v>3.979039320256561E-13</v>
      </c>
      <c r="BE65" s="68"/>
    </row>
    <row r="66" spans="1:57" x14ac:dyDescent="0.3">
      <c r="A66" s="89">
        <v>2004</v>
      </c>
      <c r="B66" s="90" t="s">
        <v>28</v>
      </c>
      <c r="C66" s="91">
        <f>Corrientes!C66*Constantes!$BA$4</f>
        <v>1808.0758435906994</v>
      </c>
      <c r="D66" s="91">
        <f>Corrientes!D66*Constantes!$BA$4</f>
        <v>2888.9793020390057</v>
      </c>
      <c r="E66" s="91">
        <f>Corrientes!E66*Constantes!$BA$4</f>
        <v>935.59606780859269</v>
      </c>
      <c r="F66" s="92" t="s">
        <v>241</v>
      </c>
      <c r="G66" s="92" t="s">
        <v>241</v>
      </c>
      <c r="H66" s="91">
        <f>Corrientes!H66*Constantes!$BA$4</f>
        <v>5632.6512134382974</v>
      </c>
      <c r="I66" s="91">
        <f>Corrientes!I66*Constantes!$BA$4</f>
        <v>2058.0887673745588</v>
      </c>
      <c r="J66" s="91">
        <f>Corrientes!J66*Constantes!$BA$4</f>
        <v>7690.7399808128557</v>
      </c>
      <c r="K66" s="93">
        <f>Corrientes!K66*Constantes!$BA$4</f>
        <v>1184.0604232859382</v>
      </c>
      <c r="L66" s="94">
        <f>Corrientes!L66*Constantes!$BA$4</f>
        <v>380.08230362061539</v>
      </c>
      <c r="M66" s="94">
        <f>Corrientes!M66*Constantes!$BA$4</f>
        <v>607.30301337947219</v>
      </c>
      <c r="N66" s="94">
        <f>Corrientes!N66*Constantes!$BA$4</f>
        <v>432.63844408537676</v>
      </c>
      <c r="O66" s="94">
        <f>Corrientes!O66*Constantes!$BA$4</f>
        <v>1616.6988673713151</v>
      </c>
      <c r="P66" s="94">
        <v>35.102809253875286</v>
      </c>
      <c r="Q66" s="94">
        <f>Corrientes!Q66*Constantes!$BA$4</f>
        <v>10679.639688335807</v>
      </c>
      <c r="R66" s="94">
        <f>Corrientes!R66*Constantes!$BA$4</f>
        <v>976.9640528026946</v>
      </c>
      <c r="S66" s="94">
        <f>Corrientes!S66*Constantes!$BA$4</f>
        <v>2561.8428767360756</v>
      </c>
      <c r="T66" s="95" t="s">
        <v>241</v>
      </c>
      <c r="U66" s="95" t="s">
        <v>241</v>
      </c>
      <c r="V66" s="96">
        <f>Corrientes!V66*Constantes!$BA$4</f>
        <v>14218.446617874577</v>
      </c>
      <c r="W66" s="94">
        <f>Corrientes!W66*Constantes!$BA$4</f>
        <v>5436.5804905901232</v>
      </c>
      <c r="X66" s="94">
        <f>Corrientes!X66*Constantes!$BA$4</f>
        <v>4970.1222692891024</v>
      </c>
      <c r="Y66" s="94">
        <f>Corrientes!Y66*Constantes!$BA$4</f>
        <v>2324.1625517786197</v>
      </c>
      <c r="Z66" s="94">
        <f>Corrientes!Z66*Constantes!$BA$4</f>
        <v>12028.843182233011</v>
      </c>
      <c r="AA66" s="94">
        <f>Corrientes!AA66*Constantes!$BA$4</f>
        <v>21909.186598687436</v>
      </c>
      <c r="AB66" s="94">
        <f>Corrientes!AB66*Constantes!$BA$4</f>
        <v>2971.7876676796036</v>
      </c>
      <c r="AC66" s="95" t="s">
        <v>94</v>
      </c>
      <c r="AD66" s="94">
        <v>16.200168539945377</v>
      </c>
      <c r="AE66" s="94">
        <v>3.2873677236409695</v>
      </c>
      <c r="AF66" s="95" t="s">
        <v>241</v>
      </c>
      <c r="AG66" s="97" t="s">
        <v>94</v>
      </c>
      <c r="AH66" s="95">
        <f>Corrientes!AH66*Constantes!$BA$4</f>
        <v>148.36025121392245</v>
      </c>
      <c r="AI66" s="95" t="s">
        <v>241</v>
      </c>
      <c r="AJ66" s="95" t="s">
        <v>241</v>
      </c>
      <c r="AK66" s="95" t="s">
        <v>94</v>
      </c>
      <c r="AL66" s="95" t="s">
        <v>241</v>
      </c>
      <c r="AM66" s="95" t="s">
        <v>241</v>
      </c>
      <c r="AN66" s="97" t="s">
        <v>94</v>
      </c>
      <c r="AO66" s="94">
        <f>Corrientes!AO66*Constantes!$BA$4</f>
        <v>666465.9521089904</v>
      </c>
      <c r="AP66" s="94">
        <f>Corrientes!AP66*Constantes!$BA$4</f>
        <v>135240.48558300559</v>
      </c>
      <c r="AQ66" s="94">
        <v>73.239392145500233</v>
      </c>
      <c r="AR66" s="94">
        <v>26.760607854499764</v>
      </c>
      <c r="AS66" s="94">
        <v>64.897190746124707</v>
      </c>
      <c r="AT66" s="95" t="s">
        <v>94</v>
      </c>
      <c r="AU66" s="97" t="s">
        <v>94</v>
      </c>
      <c r="AV66" s="94">
        <f t="shared" si="1"/>
        <v>10.380115805933009</v>
      </c>
      <c r="AW66" s="97" t="s">
        <v>94</v>
      </c>
      <c r="AX66" s="98">
        <f>Corrientes!AX66*Constantes!$BA$4</f>
        <v>364.38878457691158</v>
      </c>
      <c r="AZ66" s="118"/>
      <c r="BC66" s="119">
        <f t="shared" si="2"/>
        <v>1.2505552149377763E-12</v>
      </c>
      <c r="BE66" s="68"/>
    </row>
    <row r="67" spans="1:57" x14ac:dyDescent="0.3">
      <c r="A67" s="89">
        <v>2004</v>
      </c>
      <c r="B67" s="90" t="s">
        <v>29</v>
      </c>
      <c r="C67" s="91">
        <f>Corrientes!C67*Constantes!$BA$4</f>
        <v>752.37836594868475</v>
      </c>
      <c r="D67" s="91">
        <f>Corrientes!D67*Constantes!$BA$4</f>
        <v>1221.775253738648</v>
      </c>
      <c r="E67" s="91">
        <f>Corrientes!E67*Constantes!$BA$4</f>
        <v>329.05236546213467</v>
      </c>
      <c r="F67" s="92" t="s">
        <v>241</v>
      </c>
      <c r="G67" s="92" t="s">
        <v>241</v>
      </c>
      <c r="H67" s="91">
        <f>Corrientes!H67*Constantes!$BA$4</f>
        <v>2303.2059851494678</v>
      </c>
      <c r="I67" s="91">
        <f>Corrientes!I67*Constantes!$BA$4</f>
        <v>110.21014091014534</v>
      </c>
      <c r="J67" s="91">
        <f>Corrientes!J67*Constantes!$BA$4</f>
        <v>2413.4161260596134</v>
      </c>
      <c r="K67" s="93">
        <f>Corrientes!K67*Constantes!$BA$4</f>
        <v>2602.9691142892461</v>
      </c>
      <c r="L67" s="94">
        <f>Corrientes!L67*Constantes!$BA$4</f>
        <v>850.30069453242822</v>
      </c>
      <c r="M67" s="94">
        <f>Corrientes!M67*Constantes!$BA$4</f>
        <v>1380.7897646107515</v>
      </c>
      <c r="N67" s="94">
        <f>Corrientes!N67*Constantes!$BA$4</f>
        <v>124.55403238801378</v>
      </c>
      <c r="O67" s="94">
        <f>Corrientes!O67*Constantes!$BA$4</f>
        <v>2727.5231466772598</v>
      </c>
      <c r="P67" s="94">
        <v>31.960816814199404</v>
      </c>
      <c r="Q67" s="94">
        <f>Corrientes!Q67*Constantes!$BA$4</f>
        <v>4548.6543782966919</v>
      </c>
      <c r="R67" s="94">
        <f>Corrientes!R67*Constantes!$BA$4</f>
        <v>468.41334864215798</v>
      </c>
      <c r="S67" s="94">
        <f>Corrientes!S67*Constantes!$BA$4</f>
        <v>120.68775844606026</v>
      </c>
      <c r="T67" s="95" t="s">
        <v>241</v>
      </c>
      <c r="U67" s="95" t="s">
        <v>241</v>
      </c>
      <c r="V67" s="96">
        <f>Corrientes!V67*Constantes!$BA$4</f>
        <v>5137.7554853849106</v>
      </c>
      <c r="W67" s="94">
        <f>Corrientes!W67*Constantes!$BA$4</f>
        <v>5475.3199083761147</v>
      </c>
      <c r="X67" s="94">
        <f>Corrientes!X67*Constantes!$BA$4</f>
        <v>5620.2021131992642</v>
      </c>
      <c r="Y67" s="94">
        <f>Corrientes!Y67*Constantes!$BA$4</f>
        <v>3427.0803968551218</v>
      </c>
      <c r="Z67" s="94">
        <f>Corrientes!Z67*Constantes!$BA$4</f>
        <v>26795.683491576434</v>
      </c>
      <c r="AA67" s="94">
        <f>Corrientes!AA67*Constantes!$BA$4</f>
        <v>7551.1716114445235</v>
      </c>
      <c r="AB67" s="94">
        <f>Corrientes!AB67*Constantes!$BA$4</f>
        <v>4141.7450613621013</v>
      </c>
      <c r="AC67" s="95" t="s">
        <v>94</v>
      </c>
      <c r="AD67" s="94">
        <v>22.72304454495136</v>
      </c>
      <c r="AE67" s="94">
        <v>4.1088962178282333</v>
      </c>
      <c r="AF67" s="95" t="s">
        <v>241</v>
      </c>
      <c r="AG67" s="97" t="s">
        <v>94</v>
      </c>
      <c r="AH67" s="95">
        <f>Corrientes!AH67*Constantes!$BA$4</f>
        <v>333.24300814386021</v>
      </c>
      <c r="AI67" s="95" t="s">
        <v>241</v>
      </c>
      <c r="AJ67" s="95" t="s">
        <v>241</v>
      </c>
      <c r="AK67" s="95" t="s">
        <v>94</v>
      </c>
      <c r="AL67" s="95" t="s">
        <v>241</v>
      </c>
      <c r="AM67" s="95" t="s">
        <v>241</v>
      </c>
      <c r="AN67" s="97" t="s">
        <v>94</v>
      </c>
      <c r="AO67" s="94">
        <f>Corrientes!AO67*Constantes!$BA$4</f>
        <v>183776.15814876222</v>
      </c>
      <c r="AP67" s="94">
        <f>Corrientes!AP67*Constantes!$BA$4</f>
        <v>33231.337449110688</v>
      </c>
      <c r="AQ67" s="94">
        <v>95.433438116198971</v>
      </c>
      <c r="AR67" s="94">
        <v>4.5665618838010147</v>
      </c>
      <c r="AS67" s="94">
        <v>68.039183185800596</v>
      </c>
      <c r="AT67" s="95" t="s">
        <v>94</v>
      </c>
      <c r="AU67" s="97" t="s">
        <v>94</v>
      </c>
      <c r="AV67" s="94">
        <f t="shared" si="1"/>
        <v>17.374241672505807</v>
      </c>
      <c r="AW67" s="97" t="s">
        <v>94</v>
      </c>
      <c r="AX67" s="98">
        <f>Corrientes!AX67*Constantes!$BA$4</f>
        <v>49.128570041489148</v>
      </c>
      <c r="AZ67" s="118"/>
      <c r="BC67" s="119">
        <f t="shared" si="2"/>
        <v>1.4210854715202004E-12</v>
      </c>
      <c r="BE67" s="68"/>
    </row>
    <row r="68" spans="1:57" ht="15" thickBot="1" x14ac:dyDescent="0.35">
      <c r="A68" s="103">
        <v>2004</v>
      </c>
      <c r="B68" s="104" t="s">
        <v>30</v>
      </c>
      <c r="C68" s="106">
        <f>Corrientes!C68*Constantes!$BA$4</f>
        <v>744.81492620551853</v>
      </c>
      <c r="D68" s="106">
        <f>Corrientes!D68*Constantes!$BA$4</f>
        <v>816.94515160962408</v>
      </c>
      <c r="E68" s="106">
        <f>Corrientes!E68*Constantes!$BA$4</f>
        <v>388.63989408244424</v>
      </c>
      <c r="F68" s="107" t="s">
        <v>241</v>
      </c>
      <c r="G68" s="107" t="s">
        <v>241</v>
      </c>
      <c r="H68" s="106">
        <f>Corrientes!H68*Constantes!$BA$4</f>
        <v>1950.399971897587</v>
      </c>
      <c r="I68" s="106">
        <f>Corrientes!I68*Constantes!$BA$4</f>
        <v>210.72839528756569</v>
      </c>
      <c r="J68" s="106">
        <f>Corrientes!J68*Constantes!$BA$4</f>
        <v>2161.1283671851525</v>
      </c>
      <c r="K68" s="108">
        <f>Corrientes!K68*Constantes!$BA$4</f>
        <v>2145.5577602083808</v>
      </c>
      <c r="L68" s="109">
        <f>Corrientes!L68*Constantes!$BA$4</f>
        <v>819.34140066896725</v>
      </c>
      <c r="M68" s="109">
        <f>Corrientes!M68*Constantes!$BA$4</f>
        <v>898.6890047969498</v>
      </c>
      <c r="N68" s="109">
        <f>Corrientes!N68*Constantes!$BA$4</f>
        <v>231.81396140280327</v>
      </c>
      <c r="O68" s="109">
        <f>Corrientes!O68*Constantes!$BA$4</f>
        <v>2377.3717216111841</v>
      </c>
      <c r="P68" s="109">
        <v>50.468039253757944</v>
      </c>
      <c r="Q68" s="109">
        <f>Corrientes!Q68*Constantes!$BA$4</f>
        <v>1803.0617542873583</v>
      </c>
      <c r="R68" s="109">
        <f>Corrientes!R68*Constantes!$BA$4</f>
        <v>317.67671518925607</v>
      </c>
      <c r="S68" s="109">
        <f>Corrientes!S68*Constantes!$BA$4</f>
        <v>0.30540371159081775</v>
      </c>
      <c r="T68" s="111" t="s">
        <v>241</v>
      </c>
      <c r="U68" s="111" t="s">
        <v>241</v>
      </c>
      <c r="V68" s="110">
        <f>Corrientes!V68*Constantes!$BA$4</f>
        <v>2121.043873188205</v>
      </c>
      <c r="W68" s="109">
        <f>Corrientes!W68*Constantes!$BA$4</f>
        <v>4050.9323506155638</v>
      </c>
      <c r="X68" s="109">
        <f>Corrientes!X68*Constantes!$BA$4</f>
        <v>3349.5543448666231</v>
      </c>
      <c r="Y68" s="109">
        <f>Corrientes!Y68*Constantes!$BA$4</f>
        <v>2481.1515135528762</v>
      </c>
      <c r="Z68" s="109">
        <f>Corrientes!Z68*Constantes!$BA$4</f>
        <v>509.85594589452046</v>
      </c>
      <c r="AA68" s="109">
        <f>Corrientes!AA68*Constantes!$BA$4</f>
        <v>4282.1722403733584</v>
      </c>
      <c r="AB68" s="109">
        <f>Corrientes!AB68*Constantes!$BA$4</f>
        <v>2989.0183056908131</v>
      </c>
      <c r="AC68" s="111" t="s">
        <v>94</v>
      </c>
      <c r="AD68" s="109">
        <v>19.068290658205431</v>
      </c>
      <c r="AE68" s="109">
        <v>3.8358388585186325</v>
      </c>
      <c r="AF68" s="111" t="s">
        <v>241</v>
      </c>
      <c r="AG68" s="112" t="s">
        <v>94</v>
      </c>
      <c r="AH68" s="95">
        <f>Corrientes!AH68*Constantes!$BA$4</f>
        <v>81.214519289560371</v>
      </c>
      <c r="AI68" s="111" t="s">
        <v>241</v>
      </c>
      <c r="AJ68" s="111" t="s">
        <v>241</v>
      </c>
      <c r="AK68" s="111" t="s">
        <v>94</v>
      </c>
      <c r="AL68" s="111" t="s">
        <v>241</v>
      </c>
      <c r="AM68" s="111" t="s">
        <v>241</v>
      </c>
      <c r="AN68" s="112" t="s">
        <v>94</v>
      </c>
      <c r="AO68" s="109">
        <f>Corrientes!AO68*Constantes!$BA$4</f>
        <v>111635.87414167591</v>
      </c>
      <c r="AP68" s="109">
        <f>Corrientes!AP68*Constantes!$BA$4</f>
        <v>22457.032552787638</v>
      </c>
      <c r="AQ68" s="109">
        <v>90.249149542096049</v>
      </c>
      <c r="AR68" s="109">
        <v>9.7508504579039528</v>
      </c>
      <c r="AS68" s="109">
        <v>49.531960746242042</v>
      </c>
      <c r="AT68" s="111" t="s">
        <v>94</v>
      </c>
      <c r="AU68" s="112" t="s">
        <v>94</v>
      </c>
      <c r="AV68" s="109">
        <f t="shared" si="1"/>
        <v>22.962471048037635</v>
      </c>
      <c r="AW68" s="112" t="s">
        <v>94</v>
      </c>
      <c r="AX68" s="98">
        <f>Corrientes!AX68*Constantes!$BA$4</f>
        <v>52.411237380339188</v>
      </c>
      <c r="AZ68" s="118"/>
      <c r="BC68" s="119">
        <f t="shared" si="2"/>
        <v>6.8212102632969618E-13</v>
      </c>
      <c r="BE68" s="68"/>
    </row>
    <row r="69" spans="1:57" x14ac:dyDescent="0.3">
      <c r="A69" s="80">
        <v>2005</v>
      </c>
      <c r="B69" s="81" t="s">
        <v>205</v>
      </c>
      <c r="C69" s="82">
        <f>Corrientes!C69*Constantes!$BA$5</f>
        <v>54053.420333664464</v>
      </c>
      <c r="D69" s="82">
        <f>Corrientes!D69*Constantes!$BA$5</f>
        <v>62001.910915979461</v>
      </c>
      <c r="E69" s="82">
        <f>Corrientes!E69*Constantes!$BA$5</f>
        <v>8159.6704541967028</v>
      </c>
      <c r="F69" s="83">
        <f>Corrientes!F69*Constantes!$BA$5</f>
        <v>3307.2538149675738</v>
      </c>
      <c r="G69" s="83">
        <f>Corrientes!G69*Constantes!$BA$5</f>
        <v>841.52505131510304</v>
      </c>
      <c r="H69" s="82">
        <f>Corrientes!H69*Constantes!$BA$5</f>
        <v>128363.78057012332</v>
      </c>
      <c r="I69" s="82">
        <f>Corrientes!I69*Constantes!$BA$5</f>
        <v>24164.584862024611</v>
      </c>
      <c r="J69" s="82">
        <f>Corrientes!J69*Constantes!$BA$5</f>
        <v>152528.36543214793</v>
      </c>
      <c r="K69" s="84">
        <f>Corrientes!K69*Constantes!$BA$5</f>
        <v>2100.6851398287922</v>
      </c>
      <c r="L69" s="85">
        <f>Corrientes!L69*Constantes!$BA$5</f>
        <v>914.13448693240696</v>
      </c>
      <c r="M69" s="85">
        <f>Corrientes!M69*Constantes!$BA$5</f>
        <v>1048.556866043657</v>
      </c>
      <c r="N69" s="85">
        <f>Corrientes!N69*Constantes!$BA$5</f>
        <v>408.66387822315153</v>
      </c>
      <c r="O69" s="85">
        <f>Corrientes!O69*Constantes!$BA$5</f>
        <v>2579.5120188050314</v>
      </c>
      <c r="P69" s="85">
        <v>38.462415885213652</v>
      </c>
      <c r="Q69" s="85">
        <f>Corrientes!Q69*Constantes!$BA$5</f>
        <v>196183.29271072356</v>
      </c>
      <c r="R69" s="85">
        <f>Corrientes!R69*Constantes!$BA$5</f>
        <v>34047.737813688604</v>
      </c>
      <c r="S69" s="85">
        <f>Corrientes!S69*Constantes!$BA$5</f>
        <v>12371.431350835515</v>
      </c>
      <c r="T69" s="86" t="s">
        <v>241</v>
      </c>
      <c r="U69" s="86">
        <f>Corrientes!U69*Constantes!$BA$5</f>
        <v>1433.8759794443486</v>
      </c>
      <c r="V69" s="87">
        <f>Corrientes!V69*Constantes!$BA$5</f>
        <v>244036.33785469207</v>
      </c>
      <c r="W69" s="85">
        <f>Corrientes!W69*Constantes!$BA$5</f>
        <v>5081.9409227099832</v>
      </c>
      <c r="X69" s="85">
        <f>Corrientes!X69*Constantes!$BA$5</f>
        <v>4405.4784007120588</v>
      </c>
      <c r="Y69" s="85">
        <f>Corrientes!Y69*Constantes!$BA$5</f>
        <v>3211.4308703894139</v>
      </c>
      <c r="Z69" s="85">
        <f>Corrientes!Z69*Constantes!$BA$5</f>
        <v>17484.12033510724</v>
      </c>
      <c r="AA69" s="85">
        <f>Corrientes!AA69*Constantes!$BA$5</f>
        <v>396564.70328684</v>
      </c>
      <c r="AB69" s="85">
        <f>Corrientes!AB69*Constantes!$BA$5</f>
        <v>3700.9889087804695</v>
      </c>
      <c r="AC69" s="85">
        <v>43.409192919915199</v>
      </c>
      <c r="AD69" s="85">
        <v>16.737970312205878</v>
      </c>
      <c r="AE69" s="85">
        <v>2.5859095834639341</v>
      </c>
      <c r="AF69" s="86">
        <f>Corrientes!AF69*Constantes!$BA$5</f>
        <v>482179.83684471285</v>
      </c>
      <c r="AG69" s="86" t="s">
        <v>94</v>
      </c>
      <c r="AH69" s="86">
        <f>Corrientes!AH69*Constantes!$BA$5</f>
        <v>28406.546917257616</v>
      </c>
      <c r="AI69" s="86">
        <f>Corrientes!AI69*Constantes!$BA$5</f>
        <v>516985.33685360762</v>
      </c>
      <c r="AJ69" s="86">
        <f>Corrientes!AJ69*Constantes!$BA$5</f>
        <v>4824.8292946254487</v>
      </c>
      <c r="AK69" s="86">
        <v>3.3711455556097594</v>
      </c>
      <c r="AL69" s="86">
        <f>Corrientes!AL69*Constantes!$BA$5</f>
        <v>913550.04922218842</v>
      </c>
      <c r="AM69" s="86">
        <f>Corrientes!AM69*Constantes!$BA$5</f>
        <v>8525.8182034059173</v>
      </c>
      <c r="AN69" s="86">
        <v>5.9570551985028377</v>
      </c>
      <c r="AO69" s="85">
        <f>Corrientes!AO69*Constantes!$BA$5</f>
        <v>15335598.190390904</v>
      </c>
      <c r="AP69" s="85">
        <f>Corrientes!AP69*Constantes!$BA$5</f>
        <v>2369252.0411894037</v>
      </c>
      <c r="AQ69" s="85">
        <v>84.157317366143147</v>
      </c>
      <c r="AR69" s="85">
        <v>15.842682633856848</v>
      </c>
      <c r="AS69" s="85">
        <v>61.537584114786348</v>
      </c>
      <c r="AT69" s="86">
        <v>56.590806085969504</v>
      </c>
      <c r="AU69" s="86">
        <v>53.481338034225281</v>
      </c>
      <c r="AV69" s="85">
        <f t="shared" si="1"/>
        <v>2.3535334940278263</v>
      </c>
      <c r="AW69" s="85">
        <f>((AI69/AI36)-1)*100</f>
        <v>4.9725506372627404</v>
      </c>
      <c r="AX69" s="88">
        <f>Corrientes!AX69*Constantes!$BA$5</f>
        <v>6398.9530916371496</v>
      </c>
      <c r="AZ69" s="118"/>
      <c r="BC69" s="119">
        <f>AA69-C69-D69-F69-I69-Q69-R69-S69-U69-E69-G69</f>
        <v>4.1040948417503387E-11</v>
      </c>
      <c r="BE69" s="68"/>
    </row>
    <row r="70" spans="1:57" x14ac:dyDescent="0.3">
      <c r="A70" s="89">
        <v>2005</v>
      </c>
      <c r="B70" s="90" t="s">
        <v>0</v>
      </c>
      <c r="C70" s="91">
        <f>Corrientes!C70*Constantes!$BA$5</f>
        <v>533.88312118345016</v>
      </c>
      <c r="D70" s="91">
        <f>Corrientes!D70*Constantes!$BA$5</f>
        <v>859.72971448718386</v>
      </c>
      <c r="E70" s="92">
        <f>Corrientes!E70*Constantes!$BA$5</f>
        <v>0</v>
      </c>
      <c r="F70" s="92" t="s">
        <v>241</v>
      </c>
      <c r="G70" s="92" t="s">
        <v>241</v>
      </c>
      <c r="H70" s="91">
        <f>Corrientes!H70*Constantes!$BA$5</f>
        <v>1393.612835670634</v>
      </c>
      <c r="I70" s="91">
        <f>Corrientes!I70*Constantes!$BA$5</f>
        <v>255.5046049706263</v>
      </c>
      <c r="J70" s="91">
        <f>Corrientes!J70*Constantes!$BA$5</f>
        <v>1649.1174406412604</v>
      </c>
      <c r="K70" s="93">
        <f>Corrientes!K70*Constantes!$BA$5</f>
        <v>3114.7893818993289</v>
      </c>
      <c r="L70" s="94">
        <f>Corrientes!L70*Constantes!$BA$5</f>
        <v>1193.2535597214462</v>
      </c>
      <c r="M70" s="94">
        <f>Corrientes!M70*Constantes!$BA$5</f>
        <v>1921.5358221778827</v>
      </c>
      <c r="N70" s="94">
        <f>Corrientes!N70*Constantes!$BA$5</f>
        <v>571.06465312219518</v>
      </c>
      <c r="O70" s="94">
        <f>Corrientes!O70*Constantes!$BA$5</f>
        <v>3685.8528163462183</v>
      </c>
      <c r="P70" s="94">
        <v>38.148232334884334</v>
      </c>
      <c r="Q70" s="94">
        <f>Corrientes!Q70*Constantes!$BA$5</f>
        <v>2361.3499804181192</v>
      </c>
      <c r="R70" s="94">
        <f>Corrientes!R70*Constantes!$BA$5</f>
        <v>241.28639626592999</v>
      </c>
      <c r="S70" s="94">
        <f>Corrientes!S70*Constantes!$BA$5</f>
        <v>71.165856028044132</v>
      </c>
      <c r="T70" s="95" t="s">
        <v>241</v>
      </c>
      <c r="U70" s="95" t="s">
        <v>241</v>
      </c>
      <c r="V70" s="96">
        <f>Corrientes!V70*Constantes!$BA$5</f>
        <v>2673.802232712093</v>
      </c>
      <c r="W70" s="94">
        <f>Corrientes!W70*Constantes!$BA$5</f>
        <v>4117.8624845023451</v>
      </c>
      <c r="X70" s="94">
        <f>Corrientes!X70*Constantes!$BA$5</f>
        <v>3691.6397462637565</v>
      </c>
      <c r="Y70" s="94">
        <f>Corrientes!Y70*Constantes!$BA$5</f>
        <v>2204.0722028804362</v>
      </c>
      <c r="Z70" s="94">
        <f>Corrientes!Z70*Constantes!$BA$5</f>
        <v>59403.886500871573</v>
      </c>
      <c r="AA70" s="94">
        <f>Corrientes!AA70*Constantes!$BA$5</f>
        <v>4322.9196733533536</v>
      </c>
      <c r="AB70" s="94">
        <f>Corrientes!AB70*Constantes!$BA$5</f>
        <v>3941.6228457471575</v>
      </c>
      <c r="AC70" s="95" t="s">
        <v>94</v>
      </c>
      <c r="AD70" s="94">
        <v>19.712854478839869</v>
      </c>
      <c r="AE70" s="94">
        <v>2.8847886152556961</v>
      </c>
      <c r="AF70" s="95" t="s">
        <v>241</v>
      </c>
      <c r="AG70" s="97" t="s">
        <v>94</v>
      </c>
      <c r="AH70" s="95">
        <f>Corrientes!AH70*Constantes!$BA$5</f>
        <v>73.032399952161853</v>
      </c>
      <c r="AI70" s="95" t="s">
        <v>241</v>
      </c>
      <c r="AJ70" s="95" t="s">
        <v>241</v>
      </c>
      <c r="AK70" s="95" t="s">
        <v>94</v>
      </c>
      <c r="AL70" s="95" t="s">
        <v>241</v>
      </c>
      <c r="AM70" s="95" t="s">
        <v>241</v>
      </c>
      <c r="AN70" s="97" t="s">
        <v>94</v>
      </c>
      <c r="AO70" s="94">
        <f>Corrientes!AO70*Constantes!$BA$5</f>
        <v>149852.21622452181</v>
      </c>
      <c r="AP70" s="94">
        <f>Corrientes!AP70*Constantes!$BA$5</f>
        <v>21929.445469166596</v>
      </c>
      <c r="AQ70" s="94">
        <v>84.506585239237225</v>
      </c>
      <c r="AR70" s="94">
        <v>15.493414760762771</v>
      </c>
      <c r="AS70" s="94">
        <v>61.851767665115652</v>
      </c>
      <c r="AT70" s="95" t="s">
        <v>94</v>
      </c>
      <c r="AU70" s="97" t="s">
        <v>94</v>
      </c>
      <c r="AV70" s="94">
        <f t="shared" si="1"/>
        <v>0.23766635360145116</v>
      </c>
      <c r="AW70" s="97" t="s">
        <v>94</v>
      </c>
      <c r="AX70" s="98">
        <f>Corrientes!AX70*Constantes!$BA$5</f>
        <v>51.927736285704896</v>
      </c>
      <c r="AZ70" s="118"/>
      <c r="BC70" s="119">
        <f>AA70-C70-D70-I70-Q70-R70-S70-E70</f>
        <v>7.1054273576010019E-14</v>
      </c>
      <c r="BE70" s="68"/>
    </row>
    <row r="71" spans="1:57" x14ac:dyDescent="0.3">
      <c r="A71" s="89">
        <v>2005</v>
      </c>
      <c r="B71" s="90" t="s">
        <v>1</v>
      </c>
      <c r="C71" s="91">
        <f>Corrientes!C71*Constantes!$BA$5</f>
        <v>740.13948030508811</v>
      </c>
      <c r="D71" s="91">
        <f>Corrientes!D71*Constantes!$BA$5</f>
        <v>1265.8886780825353</v>
      </c>
      <c r="E71" s="91">
        <f>Corrientes!E71*Constantes!$BA$5</f>
        <v>69.13781973073398</v>
      </c>
      <c r="F71" s="92" t="s">
        <v>241</v>
      </c>
      <c r="G71" s="92" t="s">
        <v>241</v>
      </c>
      <c r="H71" s="91">
        <f>Corrientes!H71*Constantes!$BA$5</f>
        <v>2075.1659781183575</v>
      </c>
      <c r="I71" s="91">
        <f>Corrientes!I71*Constantes!$BA$5</f>
        <v>397.50120832460641</v>
      </c>
      <c r="J71" s="91">
        <f>Corrientes!J71*Constantes!$BA$5</f>
        <v>2472.6671864429636</v>
      </c>
      <c r="K71" s="93">
        <f>Corrientes!K71*Constantes!$BA$5</f>
        <v>1867.2798456250725</v>
      </c>
      <c r="L71" s="94">
        <f>Corrientes!L71*Constantes!$BA$5</f>
        <v>665.99373211499369</v>
      </c>
      <c r="M71" s="94">
        <f>Corrientes!M71*Constantes!$BA$5</f>
        <v>1139.0743874530049</v>
      </c>
      <c r="N71" s="94">
        <f>Corrientes!N71*Constantes!$BA$5</f>
        <v>357.68030256026913</v>
      </c>
      <c r="O71" s="94">
        <f>Corrientes!O71*Constantes!$BA$5</f>
        <v>2224.960148185342</v>
      </c>
      <c r="P71" s="94">
        <v>25.600553854681024</v>
      </c>
      <c r="Q71" s="94">
        <f>Corrientes!Q71*Constantes!$BA$5</f>
        <v>6597.1023251438091</v>
      </c>
      <c r="R71" s="94">
        <f>Corrientes!R71*Constantes!$BA$5</f>
        <v>534.76972553816154</v>
      </c>
      <c r="S71" s="94">
        <f>Corrientes!S71*Constantes!$BA$5</f>
        <v>54.107995582651824</v>
      </c>
      <c r="T71" s="95" t="s">
        <v>241</v>
      </c>
      <c r="U71" s="95" t="s">
        <v>241</v>
      </c>
      <c r="V71" s="96">
        <f>Corrientes!V71*Constantes!$BA$5</f>
        <v>7185.9800462646226</v>
      </c>
      <c r="W71" s="94">
        <f>Corrientes!W71*Constantes!$BA$5</f>
        <v>3989.2347244609282</v>
      </c>
      <c r="X71" s="94">
        <f>Corrientes!X71*Constantes!$BA$5</f>
        <v>3834.4634421775195</v>
      </c>
      <c r="Y71" s="94">
        <f>Corrientes!Y71*Constantes!$BA$5</f>
        <v>3883.5291102392234</v>
      </c>
      <c r="Z71" s="94">
        <f>Corrientes!Z71*Constantes!$BA$5</f>
        <v>21252.158516359712</v>
      </c>
      <c r="AA71" s="94">
        <f>Corrientes!AA71*Constantes!$BA$5</f>
        <v>9658.6472327075862</v>
      </c>
      <c r="AB71" s="94">
        <f>Corrientes!AB71*Constantes!$BA$5</f>
        <v>3316.0756173562795</v>
      </c>
      <c r="AC71" s="95" t="s">
        <v>94</v>
      </c>
      <c r="AD71" s="94">
        <v>21.838198949196663</v>
      </c>
      <c r="AE71" s="94">
        <v>1.8605425211811137</v>
      </c>
      <c r="AF71" s="95" t="s">
        <v>241</v>
      </c>
      <c r="AG71" s="97" t="s">
        <v>94</v>
      </c>
      <c r="AH71" s="95">
        <f>Corrientes!AH71*Constantes!$BA$5</f>
        <v>507.69866440174343</v>
      </c>
      <c r="AI71" s="95" t="s">
        <v>241</v>
      </c>
      <c r="AJ71" s="95" t="s">
        <v>241</v>
      </c>
      <c r="AK71" s="95" t="s">
        <v>94</v>
      </c>
      <c r="AL71" s="95" t="s">
        <v>241</v>
      </c>
      <c r="AM71" s="95" t="s">
        <v>241</v>
      </c>
      <c r="AN71" s="97" t="s">
        <v>94</v>
      </c>
      <c r="AO71" s="94">
        <f>Corrientes!AO71*Constantes!$BA$5</f>
        <v>519130.69025566062</v>
      </c>
      <c r="AP71" s="94">
        <f>Corrientes!AP71*Constantes!$BA$5</f>
        <v>44228.22255249619</v>
      </c>
      <c r="AQ71" s="94">
        <v>83.92419285118477</v>
      </c>
      <c r="AR71" s="94">
        <v>16.075807148815233</v>
      </c>
      <c r="AS71" s="94">
        <v>74.399446145318976</v>
      </c>
      <c r="AT71" s="95" t="s">
        <v>94</v>
      </c>
      <c r="AU71" s="97" t="s">
        <v>94</v>
      </c>
      <c r="AV71" s="94">
        <f t="shared" si="1"/>
        <v>-3.8660238186116858</v>
      </c>
      <c r="AW71" s="97" t="s">
        <v>94</v>
      </c>
      <c r="AX71" s="98">
        <f>Corrientes!AX71*Constantes!$BA$5</f>
        <v>97.039756721680135</v>
      </c>
      <c r="AZ71" s="118"/>
      <c r="BC71" s="119">
        <f t="shared" si="2"/>
        <v>1.4210854715202004E-13</v>
      </c>
      <c r="BE71" s="68"/>
    </row>
    <row r="72" spans="1:57" x14ac:dyDescent="0.3">
      <c r="A72" s="89">
        <v>2005</v>
      </c>
      <c r="B72" s="90" t="s">
        <v>2</v>
      </c>
      <c r="C72" s="91">
        <f>Corrientes!C72*Constantes!$BA$5</f>
        <v>200.85465573756093</v>
      </c>
      <c r="D72" s="91">
        <f>Corrientes!D72*Constantes!$BA$5</f>
        <v>654.631626135538</v>
      </c>
      <c r="E72" s="92">
        <f>Corrientes!E72*Constantes!$BA$5</f>
        <v>0</v>
      </c>
      <c r="F72" s="92" t="s">
        <v>241</v>
      </c>
      <c r="G72" s="92" t="s">
        <v>241</v>
      </c>
      <c r="H72" s="91">
        <f>Corrientes!H72*Constantes!$BA$5</f>
        <v>855.48628187309896</v>
      </c>
      <c r="I72" s="91">
        <f>Corrientes!I72*Constantes!$BA$5</f>
        <v>96.451247722768315</v>
      </c>
      <c r="J72" s="91">
        <f>Corrientes!J72*Constantes!$BA$5</f>
        <v>951.9375295958672</v>
      </c>
      <c r="K72" s="93">
        <f>Corrientes!K72*Constantes!$BA$5</f>
        <v>4543.9572201111114</v>
      </c>
      <c r="L72" s="94">
        <f>Corrientes!L72*Constantes!$BA$5</f>
        <v>1066.8493258983738</v>
      </c>
      <c r="M72" s="94">
        <f>Corrientes!M72*Constantes!$BA$5</f>
        <v>3477.1078942127383</v>
      </c>
      <c r="N72" s="94">
        <f>Corrientes!N72*Constantes!$BA$5</f>
        <v>512.30551882024292</v>
      </c>
      <c r="O72" s="94">
        <f>Corrientes!O72*Constantes!$BA$5</f>
        <v>5056.2637611056989</v>
      </c>
      <c r="P72" s="94">
        <v>31.34606188868873</v>
      </c>
      <c r="Q72" s="94">
        <f>Corrientes!Q72*Constantes!$BA$5</f>
        <v>1709.2636633204397</v>
      </c>
      <c r="R72" s="94">
        <f>Corrientes!R72*Constantes!$BA$5</f>
        <v>375.66363870509423</v>
      </c>
      <c r="S72" s="95">
        <f>Corrientes!S72*Constantes!$BA$5</f>
        <v>0</v>
      </c>
      <c r="T72" s="95" t="s">
        <v>241</v>
      </c>
      <c r="U72" s="95" t="s">
        <v>241</v>
      </c>
      <c r="V72" s="96">
        <f>Corrientes!V72*Constantes!$BA$5</f>
        <v>2084.9273020255337</v>
      </c>
      <c r="W72" s="94">
        <f>Corrientes!W72*Constantes!$BA$5</f>
        <v>5815.5832439130463</v>
      </c>
      <c r="X72" s="94">
        <f>Corrientes!X72*Constantes!$BA$5</f>
        <v>5873.5564527694578</v>
      </c>
      <c r="Y72" s="94">
        <f>Corrientes!Y72*Constantes!$BA$5</f>
        <v>3921.741713175637</v>
      </c>
      <c r="Z72" s="94">
        <f>Corrientes!Z72*Constantes!$BA$5</f>
        <v>0</v>
      </c>
      <c r="AA72" s="94">
        <f>Corrientes!AA72*Constantes!$BA$5</f>
        <v>3036.8648316214012</v>
      </c>
      <c r="AB72" s="94">
        <f>Corrientes!AB72*Constantes!$BA$5</f>
        <v>5554.1297197049644</v>
      </c>
      <c r="AC72" s="95" t="s">
        <v>94</v>
      </c>
      <c r="AD72" s="94">
        <v>20.592705039257055</v>
      </c>
      <c r="AE72" s="94">
        <v>2.9796473328242379</v>
      </c>
      <c r="AF72" s="95" t="s">
        <v>241</v>
      </c>
      <c r="AG72" s="97" t="s">
        <v>94</v>
      </c>
      <c r="AH72" s="95">
        <f>Corrientes!AH72*Constantes!$BA$5</f>
        <v>14.064430118147989</v>
      </c>
      <c r="AI72" s="95" t="s">
        <v>241</v>
      </c>
      <c r="AJ72" s="95" t="s">
        <v>241</v>
      </c>
      <c r="AK72" s="95" t="s">
        <v>94</v>
      </c>
      <c r="AL72" s="95" t="s">
        <v>241</v>
      </c>
      <c r="AM72" s="95" t="s">
        <v>241</v>
      </c>
      <c r="AN72" s="97" t="s">
        <v>94</v>
      </c>
      <c r="AO72" s="94">
        <f>Corrientes!AO72*Constantes!$BA$5</f>
        <v>101920.27754985788</v>
      </c>
      <c r="AP72" s="94">
        <f>Corrientes!AP72*Constantes!$BA$5</f>
        <v>14747.284661398548</v>
      </c>
      <c r="AQ72" s="94">
        <v>89.867901545628172</v>
      </c>
      <c r="AR72" s="94">
        <v>10.132098454371837</v>
      </c>
      <c r="AS72" s="94">
        <v>68.653938111311263</v>
      </c>
      <c r="AT72" s="95" t="s">
        <v>94</v>
      </c>
      <c r="AU72" s="97" t="s">
        <v>94</v>
      </c>
      <c r="AV72" s="94">
        <f t="shared" si="1"/>
        <v>1.3464488595415824</v>
      </c>
      <c r="AW72" s="97" t="s">
        <v>94</v>
      </c>
      <c r="AX72" s="98">
        <f>Corrientes!AX72*Constantes!$BA$5</f>
        <v>68.409468279564166</v>
      </c>
      <c r="AZ72" s="118"/>
      <c r="BC72" s="119">
        <f t="shared" si="2"/>
        <v>1.7053025658242404E-13</v>
      </c>
      <c r="BE72" s="68"/>
    </row>
    <row r="73" spans="1:57" x14ac:dyDescent="0.3">
      <c r="A73" s="89">
        <v>2005</v>
      </c>
      <c r="B73" s="90" t="s">
        <v>3</v>
      </c>
      <c r="C73" s="91">
        <f>Corrientes!C73*Constantes!$BA$5</f>
        <v>627.80195359904974</v>
      </c>
      <c r="D73" s="91">
        <f>Corrientes!D73*Constantes!$BA$5</f>
        <v>969.92720263827778</v>
      </c>
      <c r="E73" s="91">
        <f>Corrientes!E73*Constantes!$BA$5</f>
        <v>116.50319601152221</v>
      </c>
      <c r="F73" s="92" t="s">
        <v>241</v>
      </c>
      <c r="G73" s="92" t="s">
        <v>241</v>
      </c>
      <c r="H73" s="91">
        <f>Corrientes!H73*Constantes!$BA$5</f>
        <v>1714.2323522488498</v>
      </c>
      <c r="I73" s="91">
        <f>Corrientes!I73*Constantes!$BA$5</f>
        <v>339.125692586208</v>
      </c>
      <c r="J73" s="91">
        <f>Corrientes!J73*Constantes!$BA$5</f>
        <v>2053.3580448350576</v>
      </c>
      <c r="K73" s="93">
        <f>Corrientes!K73*Constantes!$BA$5</f>
        <v>4080.0290186619359</v>
      </c>
      <c r="L73" s="94">
        <f>Corrientes!L73*Constantes!$BA$5</f>
        <v>1494.2257887599005</v>
      </c>
      <c r="M73" s="94">
        <f>Corrientes!M73*Constantes!$BA$5</f>
        <v>2308.5150198934621</v>
      </c>
      <c r="N73" s="94">
        <f>Corrientes!N73*Constantes!$BA$5</f>
        <v>807.15001377170165</v>
      </c>
      <c r="O73" s="94">
        <f>Corrientes!O73*Constantes!$BA$5</f>
        <v>4887.1789179252328</v>
      </c>
      <c r="P73" s="94">
        <v>49.57709300386999</v>
      </c>
      <c r="Q73" s="94">
        <f>Corrientes!Q73*Constantes!$BA$5</f>
        <v>1371.9131519920061</v>
      </c>
      <c r="R73" s="94">
        <f>Corrientes!R73*Constantes!$BA$5</f>
        <v>232.40073949414821</v>
      </c>
      <c r="S73" s="94">
        <f>Corrientes!S73*Constantes!$BA$5</f>
        <v>484.0756338212575</v>
      </c>
      <c r="T73" s="95" t="s">
        <v>241</v>
      </c>
      <c r="U73" s="95" t="s">
        <v>241</v>
      </c>
      <c r="V73" s="96">
        <f>Corrientes!V73*Constantes!$BA$5</f>
        <v>2088.3895253074115</v>
      </c>
      <c r="W73" s="94">
        <f>Corrientes!W73*Constantes!$BA$5</f>
        <v>6002.0679282858264</v>
      </c>
      <c r="X73" s="94">
        <f>Corrientes!X73*Constantes!$BA$5</f>
        <v>3856.5593826640784</v>
      </c>
      <c r="Y73" s="94">
        <f>Corrientes!Y73*Constantes!$BA$5</f>
        <v>2810.6419405237671</v>
      </c>
      <c r="Z73" s="94">
        <f>Corrientes!Z73*Constantes!$BA$5</f>
        <v>19638.753451306649</v>
      </c>
      <c r="AA73" s="94">
        <f>Corrientes!AA73*Constantes!$BA$5</f>
        <v>4141.7475701424692</v>
      </c>
      <c r="AB73" s="94">
        <f>Corrientes!AB73*Constantes!$BA$5</f>
        <v>5392.2194334081105</v>
      </c>
      <c r="AC73" s="95" t="s">
        <v>94</v>
      </c>
      <c r="AD73" s="94">
        <v>8.5279564591437129</v>
      </c>
      <c r="AE73" s="94">
        <v>0.48124464016679702</v>
      </c>
      <c r="AF73" s="95" t="s">
        <v>241</v>
      </c>
      <c r="AG73" s="97" t="s">
        <v>94</v>
      </c>
      <c r="AH73" s="95">
        <f>Corrientes!AH73*Constantes!$BA$5</f>
        <v>12.508843206562636</v>
      </c>
      <c r="AI73" s="95" t="s">
        <v>241</v>
      </c>
      <c r="AJ73" s="95" t="s">
        <v>241</v>
      </c>
      <c r="AK73" s="95" t="s">
        <v>94</v>
      </c>
      <c r="AL73" s="95" t="s">
        <v>241</v>
      </c>
      <c r="AM73" s="95" t="s">
        <v>241</v>
      </c>
      <c r="AN73" s="97" t="s">
        <v>94</v>
      </c>
      <c r="AO73" s="94">
        <f>Corrientes!AO73*Constantes!$BA$5</f>
        <v>860632.45685332932</v>
      </c>
      <c r="AP73" s="94">
        <f>Corrientes!AP73*Constantes!$BA$5</f>
        <v>48566.706337972333</v>
      </c>
      <c r="AQ73" s="94">
        <v>83.484337111141798</v>
      </c>
      <c r="AR73" s="94">
        <v>16.515662888858202</v>
      </c>
      <c r="AS73" s="94">
        <v>50.422906996130003</v>
      </c>
      <c r="AT73" s="95" t="s">
        <v>94</v>
      </c>
      <c r="AU73" s="97" t="s">
        <v>94</v>
      </c>
      <c r="AV73" s="94">
        <f t="shared" si="1"/>
        <v>14.594629245969127</v>
      </c>
      <c r="AW73" s="97" t="s">
        <v>94</v>
      </c>
      <c r="AX73" s="98">
        <f>Corrientes!AX73*Constantes!$BA$5</f>
        <v>23.010337818041368</v>
      </c>
      <c r="AZ73" s="118"/>
      <c r="BC73" s="119">
        <f t="shared" si="2"/>
        <v>-3.836930773104541E-13</v>
      </c>
      <c r="BE73" s="68"/>
    </row>
    <row r="74" spans="1:57" x14ac:dyDescent="0.3">
      <c r="A74" s="89">
        <v>2005</v>
      </c>
      <c r="B74" s="90" t="s">
        <v>4</v>
      </c>
      <c r="C74" s="91">
        <f>Corrientes!C74*Constantes!$BA$5</f>
        <v>1037.9314645828415</v>
      </c>
      <c r="D74" s="91">
        <f>Corrientes!D74*Constantes!$BA$5</f>
        <v>1099.9258367718339</v>
      </c>
      <c r="E74" s="91">
        <f>Corrientes!E74*Constantes!$BA$5</f>
        <v>199.90430439343157</v>
      </c>
      <c r="F74" s="92" t="s">
        <v>241</v>
      </c>
      <c r="G74" s="92" t="s">
        <v>241</v>
      </c>
      <c r="H74" s="91">
        <f>Corrientes!H74*Constantes!$BA$5</f>
        <v>2337.7616057481073</v>
      </c>
      <c r="I74" s="91">
        <f>Corrientes!I74*Constantes!$BA$5</f>
        <v>129.39917187834948</v>
      </c>
      <c r="J74" s="91">
        <f>Corrientes!J74*Constantes!$BA$5</f>
        <v>2467.1607776264568</v>
      </c>
      <c r="K74" s="93">
        <f>Corrientes!K74*Constantes!$BA$5</f>
        <v>3298.363920498371</v>
      </c>
      <c r="L74" s="94">
        <f>Corrientes!L74*Constantes!$BA$5</f>
        <v>1464.4246386425405</v>
      </c>
      <c r="M74" s="94">
        <f>Corrientes!M74*Constantes!$BA$5</f>
        <v>1551.892924544466</v>
      </c>
      <c r="N74" s="94">
        <f>Corrientes!N74*Constantes!$BA$5</f>
        <v>182.57018115811397</v>
      </c>
      <c r="O74" s="94">
        <f>Corrientes!O74*Constantes!$BA$5</f>
        <v>3480.9343279233162</v>
      </c>
      <c r="P74" s="94">
        <v>22.61579632899112</v>
      </c>
      <c r="Q74" s="94">
        <f>Corrientes!Q74*Constantes!$BA$5</f>
        <v>7751.9840004760445</v>
      </c>
      <c r="R74" s="94">
        <f>Corrientes!R74*Constantes!$BA$5</f>
        <v>638.3830557716534</v>
      </c>
      <c r="S74" s="94">
        <f>Corrientes!S74*Constantes!$BA$5</f>
        <v>51.487890077209514</v>
      </c>
      <c r="T74" s="95" t="s">
        <v>241</v>
      </c>
      <c r="U74" s="95" t="s">
        <v>241</v>
      </c>
      <c r="V74" s="96">
        <f>Corrientes!V74*Constantes!$BA$5</f>
        <v>8441.8549463249074</v>
      </c>
      <c r="W74" s="94">
        <f>Corrientes!W74*Constantes!$BA$5</f>
        <v>4493.3263994780091</v>
      </c>
      <c r="X74" s="94">
        <f>Corrientes!X74*Constantes!$BA$5</f>
        <v>4495.6499048767027</v>
      </c>
      <c r="Y74" s="94">
        <f>Corrientes!Y74*Constantes!$BA$5</f>
        <v>2519.8170706809033</v>
      </c>
      <c r="Z74" s="94">
        <f>Corrientes!Z74*Constantes!$BA$5</f>
        <v>29056.371375400406</v>
      </c>
      <c r="AA74" s="94">
        <f>Corrientes!AA74*Constantes!$BA$5</f>
        <v>10909.015723951365</v>
      </c>
      <c r="AB74" s="94">
        <f>Corrientes!AB74*Constantes!$BA$5</f>
        <v>4216.0153954296611</v>
      </c>
      <c r="AC74" s="95" t="s">
        <v>94</v>
      </c>
      <c r="AD74" s="94">
        <v>25.801608235378904</v>
      </c>
      <c r="AE74" s="94">
        <v>2.2469652238421727</v>
      </c>
      <c r="AF74" s="95" t="s">
        <v>241</v>
      </c>
      <c r="AG74" s="97" t="s">
        <v>94</v>
      </c>
      <c r="AH74" s="95">
        <f>Corrientes!AH74*Constantes!$BA$5</f>
        <v>361.21690305720102</v>
      </c>
      <c r="AI74" s="95" t="s">
        <v>241</v>
      </c>
      <c r="AJ74" s="95" t="s">
        <v>241</v>
      </c>
      <c r="AK74" s="95" t="s">
        <v>94</v>
      </c>
      <c r="AL74" s="95" t="s">
        <v>241</v>
      </c>
      <c r="AM74" s="95" t="s">
        <v>241</v>
      </c>
      <c r="AN74" s="97" t="s">
        <v>94</v>
      </c>
      <c r="AO74" s="94">
        <f>Corrientes!AO74*Constantes!$BA$5</f>
        <v>485499.98051583627</v>
      </c>
      <c r="AP74" s="94">
        <f>Corrientes!AP74*Constantes!$BA$5</f>
        <v>42280.371147535807</v>
      </c>
      <c r="AQ74" s="94">
        <v>94.755138252366393</v>
      </c>
      <c r="AR74" s="94">
        <v>5.2448617476335908</v>
      </c>
      <c r="AS74" s="94">
        <v>77.384203671008876</v>
      </c>
      <c r="AT74" s="95" t="s">
        <v>94</v>
      </c>
      <c r="AU74" s="97" t="s">
        <v>94</v>
      </c>
      <c r="AV74" s="94">
        <f t="shared" si="1"/>
        <v>1.6018650169868476</v>
      </c>
      <c r="AW74" s="97" t="s">
        <v>94</v>
      </c>
      <c r="AX74" s="98">
        <f>Corrientes!AX74*Constantes!$BA$5</f>
        <v>123.11283668791296</v>
      </c>
      <c r="AZ74" s="118"/>
      <c r="BC74" s="119">
        <f t="shared" si="2"/>
        <v>9.6633812063373625E-13</v>
      </c>
      <c r="BE74" s="68"/>
    </row>
    <row r="75" spans="1:57" x14ac:dyDescent="0.3">
      <c r="A75" s="89">
        <v>2005</v>
      </c>
      <c r="B75" s="90" t="s">
        <v>5</v>
      </c>
      <c r="C75" s="91">
        <f>Corrientes!C75*Constantes!$BA$5</f>
        <v>320.7671369650318</v>
      </c>
      <c r="D75" s="91">
        <f>Corrientes!D75*Constantes!$BA$5</f>
        <v>684.79694208284081</v>
      </c>
      <c r="E75" s="92">
        <f>Corrientes!E75*Constantes!$BA$5</f>
        <v>0</v>
      </c>
      <c r="F75" s="92" t="s">
        <v>241</v>
      </c>
      <c r="G75" s="92" t="s">
        <v>241</v>
      </c>
      <c r="H75" s="91">
        <f>Corrientes!H75*Constantes!$BA$5</f>
        <v>1005.5640790478726</v>
      </c>
      <c r="I75" s="91">
        <f>Corrientes!I75*Constantes!$BA$5</f>
        <v>22.849166184418348</v>
      </c>
      <c r="J75" s="91">
        <f>Corrientes!J75*Constantes!$BA$5</f>
        <v>1028.4132452322908</v>
      </c>
      <c r="K75" s="93">
        <f>Corrientes!K75*Constantes!$BA$5</f>
        <v>3767.0746775352522</v>
      </c>
      <c r="L75" s="94">
        <f>Corrientes!L75*Constantes!$BA$5</f>
        <v>1201.6675856108484</v>
      </c>
      <c r="M75" s="94">
        <f>Corrientes!M75*Constantes!$BA$5</f>
        <v>2565.4070919244041</v>
      </c>
      <c r="N75" s="94">
        <f>Corrientes!N75*Constantes!$BA$5</f>
        <v>85.598239962606428</v>
      </c>
      <c r="O75" s="94">
        <f>Corrientes!O75*Constantes!$BA$5</f>
        <v>3852.6747198443254</v>
      </c>
      <c r="P75" s="94">
        <v>37.486911464254604</v>
      </c>
      <c r="Q75" s="94">
        <f>Corrientes!Q75*Constantes!$BA$5</f>
        <v>1371.4477588768082</v>
      </c>
      <c r="R75" s="94">
        <f>Corrientes!R75*Constantes!$BA$5</f>
        <v>343.36866012791717</v>
      </c>
      <c r="S75" s="94">
        <f>Corrientes!S75*Constantes!$BA$5</f>
        <v>0.16317625593176258</v>
      </c>
      <c r="T75" s="95" t="s">
        <v>241</v>
      </c>
      <c r="U75" s="95" t="s">
        <v>241</v>
      </c>
      <c r="V75" s="96">
        <f>Corrientes!V75*Constantes!$BA$5</f>
        <v>1714.9795952606573</v>
      </c>
      <c r="W75" s="94">
        <f>Corrientes!W75*Constantes!$BA$5</f>
        <v>5246.318647322837</v>
      </c>
      <c r="X75" s="94">
        <f>Corrientes!X75*Constantes!$BA$5</f>
        <v>4663.4083073267711</v>
      </c>
      <c r="Y75" s="94">
        <f>Corrientes!Y75*Constantes!$BA$5</f>
        <v>5160.2569863380058</v>
      </c>
      <c r="Z75" s="94">
        <f>Corrientes!Z75*Constantes!$BA$5</f>
        <v>111.76455885737163</v>
      </c>
      <c r="AA75" s="94">
        <f>Corrientes!AA75*Constantes!$BA$5</f>
        <v>2743.3928404929479</v>
      </c>
      <c r="AB75" s="94">
        <f>Corrientes!AB75*Constantes!$BA$5</f>
        <v>4619.8519779210919</v>
      </c>
      <c r="AC75" s="95" t="s">
        <v>94</v>
      </c>
      <c r="AD75" s="94">
        <v>12.615258585724504</v>
      </c>
      <c r="AE75" s="94">
        <v>3.5365000136753375</v>
      </c>
      <c r="AF75" s="95" t="s">
        <v>241</v>
      </c>
      <c r="AG75" s="97" t="s">
        <v>94</v>
      </c>
      <c r="AH75" s="95">
        <f>Corrientes!AH75*Constantes!$BA$5</f>
        <v>31.111738231707065</v>
      </c>
      <c r="AI75" s="95" t="s">
        <v>241</v>
      </c>
      <c r="AJ75" s="95" t="s">
        <v>241</v>
      </c>
      <c r="AK75" s="95" t="s">
        <v>94</v>
      </c>
      <c r="AL75" s="95" t="s">
        <v>241</v>
      </c>
      <c r="AM75" s="95" t="s">
        <v>241</v>
      </c>
      <c r="AN75" s="97" t="s">
        <v>94</v>
      </c>
      <c r="AO75" s="94">
        <f>Corrientes!AO75*Constantes!$BA$5</f>
        <v>77573.669726692693</v>
      </c>
      <c r="AP75" s="94">
        <f>Corrientes!AP75*Constantes!$BA$5</f>
        <v>21746.623914609139</v>
      </c>
      <c r="AQ75" s="94">
        <v>97.778211600215499</v>
      </c>
      <c r="AR75" s="94">
        <v>2.2217883997844989</v>
      </c>
      <c r="AS75" s="94">
        <v>62.51308853574541</v>
      </c>
      <c r="AT75" s="95" t="s">
        <v>94</v>
      </c>
      <c r="AU75" s="97" t="s">
        <v>94</v>
      </c>
      <c r="AV75" s="94">
        <f t="shared" si="1"/>
        <v>-2.5167984312262415</v>
      </c>
      <c r="AW75" s="97" t="s">
        <v>94</v>
      </c>
      <c r="AX75" s="98">
        <f>Corrientes!AX75*Constantes!$BA$5</f>
        <v>41.84993864540229</v>
      </c>
      <c r="AZ75" s="118"/>
      <c r="BC75" s="119">
        <f t="shared" si="2"/>
        <v>-4.437838985182907E-13</v>
      </c>
      <c r="BE75" s="68"/>
    </row>
    <row r="76" spans="1:57" x14ac:dyDescent="0.3">
      <c r="A76" s="89">
        <v>2005</v>
      </c>
      <c r="B76" s="90" t="s">
        <v>6</v>
      </c>
      <c r="C76" s="91">
        <f>Corrientes!C76*Constantes!$BA$5</f>
        <v>1702.0695870376687</v>
      </c>
      <c r="D76" s="91">
        <f>Corrientes!D76*Constantes!$BA$5</f>
        <v>2892.6783307464143</v>
      </c>
      <c r="E76" s="91">
        <f>Corrientes!E76*Constantes!$BA$5</f>
        <v>1167.3940466740612</v>
      </c>
      <c r="F76" s="92" t="s">
        <v>241</v>
      </c>
      <c r="G76" s="92" t="s">
        <v>241</v>
      </c>
      <c r="H76" s="91">
        <f>Corrientes!H76*Constantes!$BA$5</f>
        <v>5762.1419644581447</v>
      </c>
      <c r="I76" s="91">
        <f>Corrientes!I76*Constantes!$BA$5</f>
        <v>1297.0814030555157</v>
      </c>
      <c r="J76" s="91">
        <f>Corrientes!J76*Constantes!$BA$5</f>
        <v>7059.2233675136604</v>
      </c>
      <c r="K76" s="93">
        <f>Corrientes!K76*Constantes!$BA$5</f>
        <v>1543.4161382006826</v>
      </c>
      <c r="L76" s="94">
        <f>Corrientes!L76*Constantes!$BA$5</f>
        <v>455.9071409865108</v>
      </c>
      <c r="M76" s="94">
        <f>Corrientes!M76*Constantes!$BA$5</f>
        <v>774.81715060751139</v>
      </c>
      <c r="N76" s="94">
        <f>Corrientes!N76*Constantes!$BA$5</f>
        <v>347.42919948591094</v>
      </c>
      <c r="O76" s="94">
        <f>Corrientes!O76*Constantes!$BA$5</f>
        <v>1890.8453376865937</v>
      </c>
      <c r="P76" s="94">
        <v>70.120285508366692</v>
      </c>
      <c r="Q76" s="94">
        <f>Corrientes!Q76*Constantes!$BA$5</f>
        <v>2333.8727026170577</v>
      </c>
      <c r="R76" s="94">
        <f>Corrientes!R76*Constantes!$BA$5</f>
        <v>574.00420940187769</v>
      </c>
      <c r="S76" s="94">
        <f>Corrientes!S76*Constantes!$BA$5</f>
        <v>100.20523175395012</v>
      </c>
      <c r="T76" s="95" t="s">
        <v>241</v>
      </c>
      <c r="U76" s="95" t="s">
        <v>241</v>
      </c>
      <c r="V76" s="96">
        <f>Corrientes!V76*Constantes!$BA$5</f>
        <v>3008.0821437728855</v>
      </c>
      <c r="W76" s="94">
        <f>Corrientes!W76*Constantes!$BA$5</f>
        <v>3687.8891993316929</v>
      </c>
      <c r="X76" s="94">
        <f>Corrientes!X76*Constantes!$BA$5</f>
        <v>3422.6427390511371</v>
      </c>
      <c r="Y76" s="94">
        <f>Corrientes!Y76*Constantes!$BA$5</f>
        <v>2285.5399226023014</v>
      </c>
      <c r="Z76" s="94">
        <f>Corrientes!Z76*Constantes!$BA$5</f>
        <v>10733.208199866122</v>
      </c>
      <c r="AA76" s="94">
        <f>Corrientes!AA76*Constantes!$BA$5</f>
        <v>10067.305511286546</v>
      </c>
      <c r="AB76" s="94">
        <f>Corrientes!AB76*Constantes!$BA$5</f>
        <v>2213.0644684754052</v>
      </c>
      <c r="AC76" s="95" t="s">
        <v>94</v>
      </c>
      <c r="AD76" s="94">
        <v>16.723875534479777</v>
      </c>
      <c r="AE76" s="94">
        <v>3.7456136536393263</v>
      </c>
      <c r="AF76" s="95" t="s">
        <v>241</v>
      </c>
      <c r="AG76" s="97" t="s">
        <v>94</v>
      </c>
      <c r="AH76" s="95">
        <f>Corrientes!AH76*Constantes!$BA$5</f>
        <v>13.551246807109521</v>
      </c>
      <c r="AI76" s="95" t="s">
        <v>241</v>
      </c>
      <c r="AJ76" s="95" t="s">
        <v>241</v>
      </c>
      <c r="AK76" s="95" t="s">
        <v>94</v>
      </c>
      <c r="AL76" s="95" t="s">
        <v>241</v>
      </c>
      <c r="AM76" s="95" t="s">
        <v>241</v>
      </c>
      <c r="AN76" s="97" t="s">
        <v>94</v>
      </c>
      <c r="AO76" s="94">
        <f>Corrientes!AO76*Constantes!$BA$5</f>
        <v>268775.86537802464</v>
      </c>
      <c r="AP76" s="94">
        <f>Corrientes!AP76*Constantes!$BA$5</f>
        <v>60197.204233735691</v>
      </c>
      <c r="AQ76" s="94">
        <v>81.625720911104096</v>
      </c>
      <c r="AR76" s="94">
        <v>18.374279088895904</v>
      </c>
      <c r="AS76" s="94">
        <v>29.879714491633315</v>
      </c>
      <c r="AT76" s="95" t="s">
        <v>94</v>
      </c>
      <c r="AU76" s="97" t="s">
        <v>94</v>
      </c>
      <c r="AV76" s="94">
        <f t="shared" si="1"/>
        <v>5.2117929088363546</v>
      </c>
      <c r="AW76" s="97" t="s">
        <v>94</v>
      </c>
      <c r="AX76" s="98">
        <f>Corrientes!AX76*Constantes!$BA$5</f>
        <v>71.204024036802608</v>
      </c>
      <c r="AZ76" s="118"/>
      <c r="BC76" s="119">
        <f t="shared" si="2"/>
        <v>0</v>
      </c>
      <c r="BE76" s="68"/>
    </row>
    <row r="77" spans="1:57" x14ac:dyDescent="0.3">
      <c r="A77" s="89">
        <v>2005</v>
      </c>
      <c r="B77" s="90" t="s">
        <v>7</v>
      </c>
      <c r="C77" s="91">
        <f>Corrientes!C77*Constantes!$BA$5</f>
        <v>669.76192195373437</v>
      </c>
      <c r="D77" s="91">
        <f>Corrientes!D77*Constantes!$BA$5</f>
        <v>1731.2046554141048</v>
      </c>
      <c r="E77" s="91">
        <f>Corrientes!E77*Constantes!$BA$5</f>
        <v>324.40947155210574</v>
      </c>
      <c r="F77" s="92" t="s">
        <v>241</v>
      </c>
      <c r="G77" s="92" t="s">
        <v>241</v>
      </c>
      <c r="H77" s="91">
        <f>Corrientes!H77*Constantes!$BA$5</f>
        <v>2725.3760489199449</v>
      </c>
      <c r="I77" s="91">
        <f>Corrientes!I77*Constantes!$BA$5</f>
        <v>997.51770150733728</v>
      </c>
      <c r="J77" s="91">
        <f>Corrientes!J77*Constantes!$BA$5</f>
        <v>3722.8937504272817</v>
      </c>
      <c r="K77" s="93">
        <f>Corrientes!K77*Constantes!$BA$5</f>
        <v>2246.0175148051426</v>
      </c>
      <c r="L77" s="94">
        <f>Corrientes!L77*Constantes!$BA$5</f>
        <v>551.95942888460809</v>
      </c>
      <c r="M77" s="94">
        <f>Corrientes!M77*Constantes!$BA$5</f>
        <v>1426.7080608245619</v>
      </c>
      <c r="N77" s="94">
        <f>Corrientes!N77*Constantes!$BA$5</f>
        <v>822.06718951739731</v>
      </c>
      <c r="O77" s="94">
        <f>Corrientes!O77*Constantes!$BA$5</f>
        <v>3068.0847043225399</v>
      </c>
      <c r="P77" s="94">
        <v>31.243365022280383</v>
      </c>
      <c r="Q77" s="94">
        <f>Corrientes!Q77*Constantes!$BA$5</f>
        <v>7429.4364221243013</v>
      </c>
      <c r="R77" s="94">
        <f>Corrientes!R77*Constantes!$BA$5</f>
        <v>667.77016130172331</v>
      </c>
      <c r="S77" s="94">
        <f>Corrientes!S77*Constantes!$BA$5</f>
        <v>95.689619541273345</v>
      </c>
      <c r="T77" s="95" t="s">
        <v>241</v>
      </c>
      <c r="U77" s="95" t="s">
        <v>241</v>
      </c>
      <c r="V77" s="96">
        <f>Corrientes!V77*Constantes!$BA$5</f>
        <v>8192.8962029672966</v>
      </c>
      <c r="W77" s="94">
        <f>Corrientes!W77*Constantes!$BA$5</f>
        <v>3983.1610271305162</v>
      </c>
      <c r="X77" s="94">
        <f>Corrientes!X77*Constantes!$BA$5</f>
        <v>3617.8978380686763</v>
      </c>
      <c r="Y77" s="94">
        <f>Corrientes!Y77*Constantes!$BA$5</f>
        <v>2549.5390209978823</v>
      </c>
      <c r="Z77" s="94">
        <f>Corrientes!Z77*Constantes!$BA$5</f>
        <v>23615.404625190851</v>
      </c>
      <c r="AA77" s="94">
        <f>Corrientes!AA77*Constantes!$BA$5</f>
        <v>11915.78995339458</v>
      </c>
      <c r="AB77" s="94">
        <f>Corrientes!AB77*Constantes!$BA$5</f>
        <v>3643.6281566648845</v>
      </c>
      <c r="AC77" s="95" t="s">
        <v>94</v>
      </c>
      <c r="AD77" s="94">
        <v>20.852126102916415</v>
      </c>
      <c r="AE77" s="94">
        <v>2.6445828421245454</v>
      </c>
      <c r="AF77" s="95" t="s">
        <v>241</v>
      </c>
      <c r="AG77" s="97" t="s">
        <v>94</v>
      </c>
      <c r="AH77" s="95">
        <f>Corrientes!AH77*Constantes!$BA$5</f>
        <v>874.73699064353718</v>
      </c>
      <c r="AI77" s="95" t="s">
        <v>241</v>
      </c>
      <c r="AJ77" s="95" t="s">
        <v>241</v>
      </c>
      <c r="AK77" s="95" t="s">
        <v>94</v>
      </c>
      <c r="AL77" s="95" t="s">
        <v>241</v>
      </c>
      <c r="AM77" s="95" t="s">
        <v>241</v>
      </c>
      <c r="AN77" s="97" t="s">
        <v>94</v>
      </c>
      <c r="AO77" s="94">
        <f>Corrientes!AO77*Constantes!$BA$5</f>
        <v>450573.51819699246</v>
      </c>
      <c r="AP77" s="94">
        <f>Corrientes!AP77*Constantes!$BA$5</f>
        <v>57144.244642410915</v>
      </c>
      <c r="AQ77" s="94">
        <v>73.205850921938065</v>
      </c>
      <c r="AR77" s="94">
        <v>26.794149078061945</v>
      </c>
      <c r="AS77" s="94">
        <v>68.756634977719628</v>
      </c>
      <c r="AT77" s="95" t="s">
        <v>94</v>
      </c>
      <c r="AU77" s="97" t="s">
        <v>94</v>
      </c>
      <c r="AV77" s="94">
        <f t="shared" si="1"/>
        <v>-0.44467471866135311</v>
      </c>
      <c r="AW77" s="97" t="s">
        <v>94</v>
      </c>
      <c r="AX77" s="98">
        <f>Corrientes!AX77*Constantes!$BA$5</f>
        <v>139.42067972422254</v>
      </c>
      <c r="AZ77" s="118"/>
      <c r="BC77" s="119">
        <f t="shared" si="2"/>
        <v>6.8212102632969618E-13</v>
      </c>
      <c r="BE77" s="68"/>
    </row>
    <row r="78" spans="1:57" x14ac:dyDescent="0.3">
      <c r="A78" s="89">
        <v>2005</v>
      </c>
      <c r="B78" s="90" t="s">
        <v>250</v>
      </c>
      <c r="C78" s="91">
        <f>Corrientes!C78*Constantes!$BA$5</f>
        <v>8914.7491817954742</v>
      </c>
      <c r="D78" s="91">
        <f>Corrientes!D78*Constantes!$BA$5</f>
        <v>3230.9484024203143</v>
      </c>
      <c r="E78" s="91">
        <f>Corrientes!E78*Constantes!$BA$5</f>
        <v>503.10791894493497</v>
      </c>
      <c r="F78" s="92" t="s">
        <v>241</v>
      </c>
      <c r="G78" s="92" t="s">
        <v>241</v>
      </c>
      <c r="H78" s="91">
        <f>Corrientes!H78*Constantes!$BA$5</f>
        <v>12648.805503160722</v>
      </c>
      <c r="I78" s="91">
        <f>Corrientes!I78*Constantes!$BA$5</f>
        <v>5864.2457659822167</v>
      </c>
      <c r="J78" s="91">
        <f>Corrientes!J78*Constantes!$BA$5</f>
        <v>18513.051269142939</v>
      </c>
      <c r="K78" s="93">
        <f>Corrientes!K78*Constantes!$BA$5</f>
        <v>3187.8612681024551</v>
      </c>
      <c r="L78" s="94">
        <f>Corrientes!L78*Constantes!$BA$5</f>
        <v>2246.7721259839445</v>
      </c>
      <c r="M78" s="94">
        <f>Corrientes!M78*Constantes!$BA$5</f>
        <v>814.29153675732243</v>
      </c>
      <c r="N78" s="94">
        <f>Corrientes!N78*Constantes!$BA$5</f>
        <v>1477.9578940744325</v>
      </c>
      <c r="O78" s="94">
        <f>Corrientes!O78*Constantes!$BA$5</f>
        <v>4665.8191621768874</v>
      </c>
      <c r="P78" s="94">
        <v>21.781383499246498</v>
      </c>
      <c r="Q78" s="94">
        <f>Corrientes!Q78*Constantes!$BA$5</f>
        <v>46525.665654820907</v>
      </c>
      <c r="R78" s="94">
        <f>Corrientes!R78*Constantes!$BA$5</f>
        <v>16932.39676406746</v>
      </c>
      <c r="S78" s="94">
        <f>Corrientes!S78*Constantes!$BA$5</f>
        <v>3023.7227041720389</v>
      </c>
      <c r="T78" s="95" t="s">
        <v>241</v>
      </c>
      <c r="U78" s="95" t="s">
        <v>241</v>
      </c>
      <c r="V78" s="96">
        <f>Corrientes!V78*Constantes!$BA$5</f>
        <v>66481.785123060414</v>
      </c>
      <c r="W78" s="94">
        <f>Corrientes!W78*Constantes!$BA$5</f>
        <v>13262.902678894834</v>
      </c>
      <c r="X78" s="94">
        <f>Corrientes!X78*Constantes!$BA$5</f>
        <v>6998.8402857894216</v>
      </c>
      <c r="Y78" s="94">
        <f>Corrientes!Y78*Constantes!$BA$5</f>
        <v>5333.1072193585696</v>
      </c>
      <c r="Z78" s="94">
        <f>Corrientes!Z78*Constantes!$BA$5</f>
        <v>42841.676761813556</v>
      </c>
      <c r="AA78" s="94">
        <f>Corrientes!AA78*Constantes!$BA$5</f>
        <v>84994.836392203346</v>
      </c>
      <c r="AB78" s="94">
        <f>Corrientes!AB78*Constantes!$BA$5</f>
        <v>9464.4664408274384</v>
      </c>
      <c r="AC78" s="95" t="s">
        <v>94</v>
      </c>
      <c r="AD78" s="94">
        <v>9.7597114069550841</v>
      </c>
      <c r="AE78" s="94">
        <v>3.2170831643130353</v>
      </c>
      <c r="AF78" s="95" t="s">
        <v>241</v>
      </c>
      <c r="AG78" s="97" t="s">
        <v>94</v>
      </c>
      <c r="AH78" s="95">
        <f>Corrientes!AH78*Constantes!$BA$5</f>
        <v>15003.940464831663</v>
      </c>
      <c r="AI78" s="95" t="s">
        <v>241</v>
      </c>
      <c r="AJ78" s="95" t="s">
        <v>241</v>
      </c>
      <c r="AK78" s="95" t="s">
        <v>94</v>
      </c>
      <c r="AL78" s="95" t="s">
        <v>241</v>
      </c>
      <c r="AM78" s="95" t="s">
        <v>241</v>
      </c>
      <c r="AN78" s="97" t="s">
        <v>94</v>
      </c>
      <c r="AO78" s="94">
        <f>Corrientes!AO78*Constantes!$BA$5</f>
        <v>2641984.4328255923</v>
      </c>
      <c r="AP78" s="94">
        <f>Corrientes!AP78*Constantes!$BA$5</f>
        <v>870874.48437904916</v>
      </c>
      <c r="AQ78" s="94">
        <v>68.323721029409214</v>
      </c>
      <c r="AR78" s="94">
        <v>31.676278970590793</v>
      </c>
      <c r="AS78" s="94">
        <v>78.218616500753498</v>
      </c>
      <c r="AT78" s="95" t="s">
        <v>94</v>
      </c>
      <c r="AU78" s="97" t="s">
        <v>94</v>
      </c>
      <c r="AV78" s="94">
        <f t="shared" si="1"/>
        <v>-2.1356173027155201</v>
      </c>
      <c r="AW78" s="97" t="s">
        <v>94</v>
      </c>
      <c r="AX78" s="98">
        <f>Corrientes!AX78*Constantes!$BA$5</f>
        <v>53.246938134643145</v>
      </c>
      <c r="AZ78" s="118"/>
      <c r="BC78" s="119">
        <f t="shared" si="2"/>
        <v>1.0629719326971099E-11</v>
      </c>
      <c r="BE78" s="68"/>
    </row>
    <row r="79" spans="1:57" x14ac:dyDescent="0.3">
      <c r="A79" s="89">
        <v>2005</v>
      </c>
      <c r="B79" s="90" t="s">
        <v>8</v>
      </c>
      <c r="C79" s="91">
        <f>Corrientes!C79*Constantes!$BA$5</f>
        <v>729.15748574469262</v>
      </c>
      <c r="D79" s="91">
        <f>Corrientes!D79*Constantes!$BA$5</f>
        <v>1311.9550591072577</v>
      </c>
      <c r="E79" s="91">
        <f>Corrientes!E79*Constantes!$BA$5</f>
        <v>327.07289293639542</v>
      </c>
      <c r="F79" s="92" t="s">
        <v>241</v>
      </c>
      <c r="G79" s="92" t="s">
        <v>241</v>
      </c>
      <c r="H79" s="91">
        <f>Corrientes!H79*Constantes!$BA$5</f>
        <v>2368.185437788346</v>
      </c>
      <c r="I79" s="91">
        <f>Corrientes!I79*Constantes!$BA$5</f>
        <v>32.745938411752128</v>
      </c>
      <c r="J79" s="91">
        <f>Corrientes!J79*Constantes!$BA$5</f>
        <v>2400.9313762000979</v>
      </c>
      <c r="K79" s="93">
        <f>Corrientes!K79*Constantes!$BA$5</f>
        <v>3128.4402060121924</v>
      </c>
      <c r="L79" s="94">
        <f>Corrientes!L79*Constantes!$BA$5</f>
        <v>963.23774250077633</v>
      </c>
      <c r="M79" s="94">
        <f>Corrientes!M79*Constantes!$BA$5</f>
        <v>1733.1298849744351</v>
      </c>
      <c r="N79" s="94">
        <f>Corrientes!N79*Constantes!$BA$5</f>
        <v>43.258314436135052</v>
      </c>
      <c r="O79" s="94">
        <f>Corrientes!O79*Constantes!$BA$5</f>
        <v>3171.6986687454546</v>
      </c>
      <c r="P79" s="94">
        <v>41.087690456728829</v>
      </c>
      <c r="Q79" s="94">
        <f>Corrientes!Q79*Constantes!$BA$5</f>
        <v>2865.3607812509131</v>
      </c>
      <c r="R79" s="94">
        <f>Corrientes!R79*Constantes!$BA$5</f>
        <v>508.58040955197828</v>
      </c>
      <c r="S79" s="94">
        <f>Corrientes!S79*Constantes!$BA$5</f>
        <v>68.559734767827635</v>
      </c>
      <c r="T79" s="95" t="s">
        <v>241</v>
      </c>
      <c r="U79" s="95" t="s">
        <v>241</v>
      </c>
      <c r="V79" s="96">
        <f>Corrientes!V79*Constantes!$BA$5</f>
        <v>3442.5009255707191</v>
      </c>
      <c r="W79" s="94">
        <f>Corrientes!W79*Constantes!$BA$5</f>
        <v>4253.9820295668269</v>
      </c>
      <c r="X79" s="94">
        <f>Corrientes!X79*Constantes!$BA$5</f>
        <v>4202.4932845586436</v>
      </c>
      <c r="Y79" s="94">
        <f>Corrientes!Y79*Constantes!$BA$5</f>
        <v>1821.5500231086392</v>
      </c>
      <c r="Z79" s="94">
        <f>Corrientes!Z79*Constantes!$BA$5</f>
        <v>34661.13992306756</v>
      </c>
      <c r="AA79" s="94">
        <f>Corrientes!AA79*Constantes!$BA$5</f>
        <v>5843.4323017708175</v>
      </c>
      <c r="AB79" s="94">
        <f>Corrientes!AB79*Constantes!$BA$5</f>
        <v>3730.8950560013072</v>
      </c>
      <c r="AC79" s="95" t="s">
        <v>94</v>
      </c>
      <c r="AD79" s="94">
        <v>20.319900846540779</v>
      </c>
      <c r="AE79" s="94">
        <v>3.4737326024099682</v>
      </c>
      <c r="AF79" s="95" t="s">
        <v>241</v>
      </c>
      <c r="AG79" s="97" t="s">
        <v>94</v>
      </c>
      <c r="AH79" s="95">
        <f>Corrientes!AH79*Constantes!$BA$5</f>
        <v>31.881513198264766</v>
      </c>
      <c r="AI79" s="95" t="s">
        <v>241</v>
      </c>
      <c r="AJ79" s="95" t="s">
        <v>241</v>
      </c>
      <c r="AK79" s="95" t="s">
        <v>94</v>
      </c>
      <c r="AL79" s="95" t="s">
        <v>241</v>
      </c>
      <c r="AM79" s="95" t="s">
        <v>241</v>
      </c>
      <c r="AN79" s="97" t="s">
        <v>94</v>
      </c>
      <c r="AO79" s="94">
        <f>Corrientes!AO79*Constantes!$BA$5</f>
        <v>168217.67736862722</v>
      </c>
      <c r="AP79" s="94">
        <f>Corrientes!AP79*Constantes!$BA$5</f>
        <v>28757.189052748701</v>
      </c>
      <c r="AQ79" s="94">
        <v>98.636115186949723</v>
      </c>
      <c r="AR79" s="94">
        <v>1.3638848130502761</v>
      </c>
      <c r="AS79" s="94">
        <v>58.912309543271157</v>
      </c>
      <c r="AT79" s="95" t="s">
        <v>94</v>
      </c>
      <c r="AU79" s="97" t="s">
        <v>94</v>
      </c>
      <c r="AV79" s="94">
        <f t="shared" si="1"/>
        <v>3.5300943085434078</v>
      </c>
      <c r="AW79" s="97" t="s">
        <v>94</v>
      </c>
      <c r="AX79" s="98">
        <f>Corrientes!AX79*Constantes!$BA$5</f>
        <v>109.0641228086655</v>
      </c>
      <c r="AZ79" s="118"/>
      <c r="BC79" s="119">
        <f t="shared" si="2"/>
        <v>1.4779288903810084E-12</v>
      </c>
      <c r="BE79" s="68"/>
    </row>
    <row r="80" spans="1:57" x14ac:dyDescent="0.3">
      <c r="A80" s="89">
        <v>2005</v>
      </c>
      <c r="B80" s="90" t="s">
        <v>9</v>
      </c>
      <c r="C80" s="91">
        <f>Corrientes!C80*Constantes!$BA$5</f>
        <v>3144.8758862388377</v>
      </c>
      <c r="D80" s="91">
        <f>Corrientes!D80*Constantes!$BA$5</f>
        <v>2170.8937015204756</v>
      </c>
      <c r="E80" s="92">
        <f>Corrientes!E80*Constantes!$BA$5</f>
        <v>0</v>
      </c>
      <c r="F80" s="92" t="s">
        <v>241</v>
      </c>
      <c r="G80" s="92" t="s">
        <v>241</v>
      </c>
      <c r="H80" s="91">
        <f>Corrientes!H80*Constantes!$BA$5</f>
        <v>5315.7695877593133</v>
      </c>
      <c r="I80" s="91">
        <f>Corrientes!I80*Constantes!$BA$5</f>
        <v>1012.382376851136</v>
      </c>
      <c r="J80" s="91">
        <f>Corrientes!J80*Constantes!$BA$5</f>
        <v>6328.1519646104489</v>
      </c>
      <c r="K80" s="93">
        <f>Corrientes!K80*Constantes!$BA$5</f>
        <v>1670.8564320574781</v>
      </c>
      <c r="L80" s="94">
        <f>Corrientes!L80*Constantes!$BA$5</f>
        <v>988.49959837321353</v>
      </c>
      <c r="M80" s="94">
        <f>Corrientes!M80*Constantes!$BA$5</f>
        <v>682.35683368426476</v>
      </c>
      <c r="N80" s="94">
        <f>Corrientes!N80*Constantes!$BA$5</f>
        <v>318.21274006279373</v>
      </c>
      <c r="O80" s="94">
        <f>Corrientes!O80*Constantes!$BA$5</f>
        <v>1989.0691721202716</v>
      </c>
      <c r="P80" s="94">
        <v>43.896263880196216</v>
      </c>
      <c r="Q80" s="94">
        <f>Corrientes!Q80*Constantes!$BA$5</f>
        <v>6799.7447832411999</v>
      </c>
      <c r="R80" s="94">
        <f>Corrientes!R80*Constantes!$BA$5</f>
        <v>755.20758472077807</v>
      </c>
      <c r="S80" s="94">
        <f>Corrientes!S80*Constantes!$BA$5</f>
        <v>533.04730593955321</v>
      </c>
      <c r="T80" s="95" t="s">
        <v>241</v>
      </c>
      <c r="U80" s="95" t="s">
        <v>241</v>
      </c>
      <c r="V80" s="96">
        <f>Corrientes!V80*Constantes!$BA$5</f>
        <v>8087.9996739015305</v>
      </c>
      <c r="W80" s="94">
        <f>Corrientes!W80*Constantes!$BA$5</f>
        <v>3804.0480914389777</v>
      </c>
      <c r="X80" s="94">
        <f>Corrientes!X80*Constantes!$BA$5</f>
        <v>3226.4935350226242</v>
      </c>
      <c r="Y80" s="94">
        <f>Corrientes!Y80*Constantes!$BA$5</f>
        <v>2131.0431191046378</v>
      </c>
      <c r="Z80" s="94">
        <f>Corrientes!Z80*Constantes!$BA$5</f>
        <v>15401.095199201214</v>
      </c>
      <c r="AA80" s="94">
        <f>Corrientes!AA80*Constantes!$BA$5</f>
        <v>14416.151638511979</v>
      </c>
      <c r="AB80" s="94">
        <f>Corrientes!AB80*Constantes!$BA$5</f>
        <v>2716.1235428519717</v>
      </c>
      <c r="AC80" s="95" t="s">
        <v>94</v>
      </c>
      <c r="AD80" s="94">
        <v>24.144650762400254</v>
      </c>
      <c r="AE80" s="94">
        <v>2.8744507868244344</v>
      </c>
      <c r="AF80" s="95" t="s">
        <v>241</v>
      </c>
      <c r="AG80" s="97" t="s">
        <v>94</v>
      </c>
      <c r="AH80" s="95">
        <f>Corrientes!AH80*Constantes!$BA$5</f>
        <v>385.17614889130948</v>
      </c>
      <c r="AI80" s="95" t="s">
        <v>241</v>
      </c>
      <c r="AJ80" s="95" t="s">
        <v>241</v>
      </c>
      <c r="AK80" s="95" t="s">
        <v>94</v>
      </c>
      <c r="AL80" s="95" t="s">
        <v>241</v>
      </c>
      <c r="AM80" s="95" t="s">
        <v>241</v>
      </c>
      <c r="AN80" s="97" t="s">
        <v>94</v>
      </c>
      <c r="AO80" s="94">
        <f>Corrientes!AO80*Constantes!$BA$5</f>
        <v>501527.16841043241</v>
      </c>
      <c r="AP80" s="94">
        <f>Corrientes!AP80*Constantes!$BA$5</f>
        <v>59707.43491126335</v>
      </c>
      <c r="AQ80" s="94">
        <v>84.001926905156793</v>
      </c>
      <c r="AR80" s="94">
        <v>15.998073094843205</v>
      </c>
      <c r="AS80" s="94">
        <v>56.103736119803784</v>
      </c>
      <c r="AT80" s="95" t="s">
        <v>94</v>
      </c>
      <c r="AU80" s="97" t="s">
        <v>94</v>
      </c>
      <c r="AV80" s="94">
        <f t="shared" si="1"/>
        <v>11.168416046013441</v>
      </c>
      <c r="AW80" s="97" t="s">
        <v>94</v>
      </c>
      <c r="AX80" s="98">
        <f>Corrientes!AX80*Constantes!$BA$5</f>
        <v>219.63764603092292</v>
      </c>
      <c r="AZ80" s="118"/>
      <c r="BC80" s="119">
        <f t="shared" si="2"/>
        <v>-1.5916157281026244E-12</v>
      </c>
      <c r="BE80" s="68"/>
    </row>
    <row r="81" spans="1:57" x14ac:dyDescent="0.3">
      <c r="A81" s="89">
        <v>2005</v>
      </c>
      <c r="B81" s="90" t="s">
        <v>10</v>
      </c>
      <c r="C81" s="91">
        <f>Corrientes!C81*Constantes!$BA$5</f>
        <v>1492.6971788514052</v>
      </c>
      <c r="D81" s="91">
        <f>Corrientes!D81*Constantes!$BA$5</f>
        <v>3188.8050832907825</v>
      </c>
      <c r="E81" s="92">
        <f>Corrientes!E81*Constantes!$BA$5</f>
        <v>0</v>
      </c>
      <c r="F81" s="92" t="s">
        <v>241</v>
      </c>
      <c r="G81" s="92" t="s">
        <v>241</v>
      </c>
      <c r="H81" s="91">
        <f>Corrientes!H81*Constantes!$BA$5</f>
        <v>4681.5022621421886</v>
      </c>
      <c r="I81" s="91">
        <f>Corrientes!I81*Constantes!$BA$5</f>
        <v>188.51404043514813</v>
      </c>
      <c r="J81" s="91">
        <f>Corrientes!J81*Constantes!$BA$5</f>
        <v>4870.0163025773363</v>
      </c>
      <c r="K81" s="93">
        <f>Corrientes!K81*Constantes!$BA$5</f>
        <v>1866.0711486933674</v>
      </c>
      <c r="L81" s="94">
        <f>Corrientes!L81*Constantes!$BA$5</f>
        <v>594.99685853318272</v>
      </c>
      <c r="M81" s="94">
        <f>Corrientes!M81*Constantes!$BA$5</f>
        <v>1271.0742901601845</v>
      </c>
      <c r="N81" s="94">
        <f>Corrientes!N81*Constantes!$BA$5</f>
        <v>75.142676918984336</v>
      </c>
      <c r="O81" s="94">
        <f>Corrientes!O81*Constantes!$BA$5</f>
        <v>1941.213851182044</v>
      </c>
      <c r="P81" s="94">
        <v>57.859158381451323</v>
      </c>
      <c r="Q81" s="94">
        <f>Corrientes!Q81*Constantes!$BA$5</f>
        <v>2774.3738613131463</v>
      </c>
      <c r="R81" s="94">
        <f>Corrientes!R81*Constantes!$BA$5</f>
        <v>772.50619228696121</v>
      </c>
      <c r="S81" s="94">
        <f>Corrientes!S81*Constantes!$BA$5</f>
        <v>0.12255458946737392</v>
      </c>
      <c r="T81" s="95" t="s">
        <v>241</v>
      </c>
      <c r="U81" s="95" t="s">
        <v>241</v>
      </c>
      <c r="V81" s="96">
        <f>Corrientes!V81*Constantes!$BA$5</f>
        <v>3547.0026081895749</v>
      </c>
      <c r="W81" s="94">
        <f>Corrientes!W81*Constantes!$BA$5</f>
        <v>4447.1001194705295</v>
      </c>
      <c r="X81" s="94">
        <f>Corrientes!X81*Constantes!$BA$5</f>
        <v>4099.0765190515576</v>
      </c>
      <c r="Y81" s="94">
        <f>Corrientes!Y81*Constantes!$BA$5</f>
        <v>1793.3105809977021</v>
      </c>
      <c r="Z81" s="94">
        <f>Corrientes!Z81*Constantes!$BA$5</f>
        <v>113.47647172904992</v>
      </c>
      <c r="AA81" s="94">
        <f>Corrientes!AA81*Constantes!$BA$5</f>
        <v>8417.0189107669103</v>
      </c>
      <c r="AB81" s="94">
        <f>Corrientes!AB81*Constantes!$BA$5</f>
        <v>2545.7155316023727</v>
      </c>
      <c r="AC81" s="95" t="s">
        <v>94</v>
      </c>
      <c r="AD81" s="94">
        <v>15.189903827787198</v>
      </c>
      <c r="AE81" s="94">
        <v>3.841530324658339</v>
      </c>
      <c r="AF81" s="95" t="s">
        <v>241</v>
      </c>
      <c r="AG81" s="97" t="s">
        <v>94</v>
      </c>
      <c r="AH81" s="95">
        <f>Corrientes!AH81*Constantes!$BA$5</f>
        <v>32.603177229412609</v>
      </c>
      <c r="AI81" s="95" t="s">
        <v>241</v>
      </c>
      <c r="AJ81" s="95" t="s">
        <v>241</v>
      </c>
      <c r="AK81" s="95" t="s">
        <v>94</v>
      </c>
      <c r="AL81" s="95" t="s">
        <v>241</v>
      </c>
      <c r="AM81" s="95" t="s">
        <v>241</v>
      </c>
      <c r="AN81" s="97" t="s">
        <v>94</v>
      </c>
      <c r="AO81" s="94">
        <f>Corrientes!AO81*Constantes!$BA$5</f>
        <v>219105.88227662916</v>
      </c>
      <c r="AP81" s="94">
        <f>Corrientes!AP81*Constantes!$BA$5</f>
        <v>55411.930228086676</v>
      </c>
      <c r="AQ81" s="94">
        <v>96.12908810314697</v>
      </c>
      <c r="AR81" s="94">
        <v>3.8709118968530292</v>
      </c>
      <c r="AS81" s="94">
        <v>42.140841618548677</v>
      </c>
      <c r="AT81" s="95" t="s">
        <v>94</v>
      </c>
      <c r="AU81" s="97" t="s">
        <v>94</v>
      </c>
      <c r="AV81" s="94">
        <f t="shared" si="1"/>
        <v>7.285533305259384</v>
      </c>
      <c r="AW81" s="97" t="s">
        <v>94</v>
      </c>
      <c r="AX81" s="98">
        <f>Corrientes!AX81*Constantes!$BA$5</f>
        <v>153.42128266806012</v>
      </c>
      <c r="AZ81" s="118"/>
      <c r="BC81" s="119">
        <f t="shared" si="2"/>
        <v>-9.7018226785650086E-13</v>
      </c>
      <c r="BE81" s="68"/>
    </row>
    <row r="82" spans="1:57" x14ac:dyDescent="0.3">
      <c r="A82" s="89">
        <v>2005</v>
      </c>
      <c r="B82" s="90" t="s">
        <v>11</v>
      </c>
      <c r="C82" s="91">
        <f>Corrientes!C82*Constantes!$BA$5</f>
        <v>1449.7490760313158</v>
      </c>
      <c r="D82" s="91">
        <f>Corrientes!D82*Constantes!$BA$5</f>
        <v>1795.2377445280681</v>
      </c>
      <c r="E82" s="91">
        <f>Corrientes!E82*Constantes!$BA$5</f>
        <v>494.32751286285151</v>
      </c>
      <c r="F82" s="92" t="s">
        <v>241</v>
      </c>
      <c r="G82" s="92" t="s">
        <v>241</v>
      </c>
      <c r="H82" s="91">
        <f>Corrientes!H82*Constantes!$BA$5</f>
        <v>3739.3143334222354</v>
      </c>
      <c r="I82" s="91">
        <f>Corrientes!I82*Constantes!$BA$5</f>
        <v>132.52205269580324</v>
      </c>
      <c r="J82" s="91">
        <f>Corrientes!J82*Constantes!$BA$5</f>
        <v>3871.8363861180383</v>
      </c>
      <c r="K82" s="93">
        <f>Corrientes!K82*Constantes!$BA$5</f>
        <v>2168.4689329711414</v>
      </c>
      <c r="L82" s="94">
        <f>Corrientes!L82*Constantes!$BA$5</f>
        <v>840.72521100422341</v>
      </c>
      <c r="M82" s="94">
        <f>Corrientes!M82*Constantes!$BA$5</f>
        <v>1041.0778365196932</v>
      </c>
      <c r="N82" s="94">
        <f>Corrientes!N82*Constantes!$BA$5</f>
        <v>76.850975494593342</v>
      </c>
      <c r="O82" s="94">
        <f>Corrientes!O82*Constantes!$BA$5</f>
        <v>2245.3199084657344</v>
      </c>
      <c r="P82" s="94">
        <v>56.656696197658661</v>
      </c>
      <c r="Q82" s="94">
        <f>Corrientes!Q82*Constantes!$BA$5</f>
        <v>2327.6317520756907</v>
      </c>
      <c r="R82" s="94">
        <f>Corrientes!R82*Constantes!$BA$5</f>
        <v>391.02483493930106</v>
      </c>
      <c r="S82" s="94">
        <f>Corrientes!S82*Constantes!$BA$5</f>
        <v>243.3618859825327</v>
      </c>
      <c r="T82" s="95" t="s">
        <v>241</v>
      </c>
      <c r="U82" s="95" t="s">
        <v>241</v>
      </c>
      <c r="V82" s="96">
        <f>Corrientes!V82*Constantes!$BA$5</f>
        <v>2962.0184729975244</v>
      </c>
      <c r="W82" s="94">
        <f>Corrientes!W82*Constantes!$BA$5</f>
        <v>3797.036065204938</v>
      </c>
      <c r="X82" s="94">
        <f>Corrientes!X82*Constantes!$BA$5</f>
        <v>3602.5874509761511</v>
      </c>
      <c r="Y82" s="94">
        <f>Corrientes!Y82*Constantes!$BA$5</f>
        <v>1815.7221097225558</v>
      </c>
      <c r="Z82" s="94">
        <f>Corrientes!Z82*Constantes!$BA$5</f>
        <v>12791.016818171589</v>
      </c>
      <c r="AA82" s="94">
        <f>Corrientes!AA82*Constantes!$BA$5</f>
        <v>6833.8548591155622</v>
      </c>
      <c r="AB82" s="94">
        <f>Corrientes!AB82*Constantes!$BA$5</f>
        <v>2728.6413038644846</v>
      </c>
      <c r="AC82" s="95" t="s">
        <v>94</v>
      </c>
      <c r="AD82" s="94">
        <v>14.254402084650456</v>
      </c>
      <c r="AE82" s="94">
        <v>3.5540604569239327</v>
      </c>
      <c r="AF82" s="95" t="s">
        <v>241</v>
      </c>
      <c r="AG82" s="97" t="s">
        <v>94</v>
      </c>
      <c r="AH82" s="95">
        <f>Corrientes!AH82*Constantes!$BA$5</f>
        <v>36.740717674660253</v>
      </c>
      <c r="AI82" s="95" t="s">
        <v>241</v>
      </c>
      <c r="AJ82" s="95" t="s">
        <v>241</v>
      </c>
      <c r="AK82" s="95" t="s">
        <v>94</v>
      </c>
      <c r="AL82" s="95" t="s">
        <v>241</v>
      </c>
      <c r="AM82" s="95" t="s">
        <v>241</v>
      </c>
      <c r="AN82" s="97" t="s">
        <v>94</v>
      </c>
      <c r="AO82" s="94">
        <f>Corrientes!AO82*Constantes!$BA$5</f>
        <v>192283.02224859499</v>
      </c>
      <c r="AP82" s="94">
        <f>Corrientes!AP82*Constantes!$BA$5</f>
        <v>47942.066026567692</v>
      </c>
      <c r="AQ82" s="94">
        <v>96.577281695813809</v>
      </c>
      <c r="AR82" s="94">
        <v>3.4227183041861919</v>
      </c>
      <c r="AS82" s="94">
        <v>43.343303802341346</v>
      </c>
      <c r="AT82" s="95" t="s">
        <v>94</v>
      </c>
      <c r="AU82" s="97" t="s">
        <v>94</v>
      </c>
      <c r="AV82" s="94">
        <f t="shared" si="1"/>
        <v>4.4490756428896772</v>
      </c>
      <c r="AW82" s="97" t="s">
        <v>94</v>
      </c>
      <c r="AX82" s="98">
        <f>Corrientes!AX82*Constantes!$BA$5</f>
        <v>97.173665491904231</v>
      </c>
      <c r="AZ82" s="118"/>
      <c r="BC82" s="119">
        <f t="shared" si="2"/>
        <v>-8.5265128291212022E-13</v>
      </c>
      <c r="BE82" s="68"/>
    </row>
    <row r="83" spans="1:57" x14ac:dyDescent="0.3">
      <c r="A83" s="89">
        <v>2005</v>
      </c>
      <c r="B83" s="90" t="s">
        <v>12</v>
      </c>
      <c r="C83" s="91">
        <f>Corrientes!C83*Constantes!$BA$5</f>
        <v>1666.0933681636498</v>
      </c>
      <c r="D83" s="91">
        <f>Corrientes!D83*Constantes!$BA$5</f>
        <v>4017.3825661756227</v>
      </c>
      <c r="E83" s="92">
        <f>Corrientes!E83*Constantes!$BA$5</f>
        <v>0</v>
      </c>
      <c r="F83" s="92" t="s">
        <v>241</v>
      </c>
      <c r="G83" s="92" t="s">
        <v>241</v>
      </c>
      <c r="H83" s="91">
        <f>Corrientes!H83*Constantes!$BA$5</f>
        <v>5683.4759343392725</v>
      </c>
      <c r="I83" s="91">
        <f>Corrientes!I83*Constantes!$BA$5</f>
        <v>2677.6626060584449</v>
      </c>
      <c r="J83" s="91">
        <f>Corrientes!J83*Constantes!$BA$5</f>
        <v>8361.1385403977165</v>
      </c>
      <c r="K83" s="93">
        <f>Corrientes!K83*Constantes!$BA$5</f>
        <v>1691.5786599578471</v>
      </c>
      <c r="L83" s="94">
        <f>Corrientes!L83*Constantes!$BA$5</f>
        <v>495.88104526927407</v>
      </c>
      <c r="M83" s="94">
        <f>Corrientes!M83*Constantes!$BA$5</f>
        <v>1195.6976146885731</v>
      </c>
      <c r="N83" s="94">
        <f>Corrientes!N83*Constantes!$BA$5</f>
        <v>796.95541519032611</v>
      </c>
      <c r="O83" s="94">
        <f>Corrientes!O83*Constantes!$BA$5</f>
        <v>2488.5341085598875</v>
      </c>
      <c r="P83" s="94">
        <v>35.186879084392039</v>
      </c>
      <c r="Q83" s="94">
        <f>Corrientes!Q83*Constantes!$BA$5</f>
        <v>14354.798216241496</v>
      </c>
      <c r="R83" s="94">
        <f>Corrientes!R83*Constantes!$BA$5</f>
        <v>941.45855090216048</v>
      </c>
      <c r="S83" s="94">
        <f>Corrientes!S83*Constantes!$BA$5</f>
        <v>104.69658001820183</v>
      </c>
      <c r="T83" s="95" t="s">
        <v>241</v>
      </c>
      <c r="U83" s="95" t="s">
        <v>241</v>
      </c>
      <c r="V83" s="96">
        <f>Corrientes!V83*Constantes!$BA$5</f>
        <v>15400.953347161856</v>
      </c>
      <c r="W83" s="94">
        <f>Corrientes!W83*Constantes!$BA$5</f>
        <v>4346.079260004989</v>
      </c>
      <c r="X83" s="94">
        <f>Corrientes!X83*Constantes!$BA$5</f>
        <v>4076.0354471681012</v>
      </c>
      <c r="Y83" s="94">
        <f>Corrientes!Y83*Constantes!$BA$5</f>
        <v>2853.2505482548204</v>
      </c>
      <c r="Z83" s="94">
        <f>Corrientes!Z83*Constantes!$BA$5</f>
        <v>20860.04782191708</v>
      </c>
      <c r="AA83" s="94">
        <f>Corrientes!AA83*Constantes!$BA$5</f>
        <v>23762.091887559574</v>
      </c>
      <c r="AB83" s="94">
        <f>Corrientes!AB83*Constantes!$BA$5</f>
        <v>3442.0314842192661</v>
      </c>
      <c r="AC83" s="95" t="s">
        <v>94</v>
      </c>
      <c r="AD83" s="94">
        <v>34.413548224517434</v>
      </c>
      <c r="AE83" s="94">
        <v>2.4830621234753796</v>
      </c>
      <c r="AF83" s="95" t="s">
        <v>241</v>
      </c>
      <c r="AG83" s="97" t="s">
        <v>94</v>
      </c>
      <c r="AH83" s="95">
        <f>Corrientes!AH83*Constantes!$BA$5</f>
        <v>1973.7350882108844</v>
      </c>
      <c r="AI83" s="95" t="s">
        <v>241</v>
      </c>
      <c r="AJ83" s="95" t="s">
        <v>241</v>
      </c>
      <c r="AK83" s="95" t="s">
        <v>94</v>
      </c>
      <c r="AL83" s="95" t="s">
        <v>241</v>
      </c>
      <c r="AM83" s="95" t="s">
        <v>241</v>
      </c>
      <c r="AN83" s="97" t="s">
        <v>94</v>
      </c>
      <c r="AO83" s="94">
        <f>Corrientes!AO83*Constantes!$BA$5</f>
        <v>956967.27290501003</v>
      </c>
      <c r="AP83" s="94">
        <f>Corrientes!AP83*Constantes!$BA$5</f>
        <v>69048.654130441049</v>
      </c>
      <c r="AQ83" s="94">
        <v>67.974904456838786</v>
      </c>
      <c r="AR83" s="94">
        <v>32.025095543161228</v>
      </c>
      <c r="AS83" s="94">
        <v>64.813120915607954</v>
      </c>
      <c r="AT83" s="95" t="s">
        <v>94</v>
      </c>
      <c r="AU83" s="97" t="s">
        <v>94</v>
      </c>
      <c r="AV83" s="94">
        <f t="shared" si="1"/>
        <v>-0.70990996082690438</v>
      </c>
      <c r="AW83" s="97" t="s">
        <v>94</v>
      </c>
      <c r="AX83" s="98">
        <f>Corrientes!AX83*Constantes!$BA$5</f>
        <v>155.94800484787189</v>
      </c>
      <c r="AZ83" s="118"/>
      <c r="BC83" s="119">
        <f t="shared" si="2"/>
        <v>-1.7763568394002505E-12</v>
      </c>
      <c r="BE83" s="68"/>
    </row>
    <row r="84" spans="1:57" x14ac:dyDescent="0.3">
      <c r="A84" s="89">
        <v>2005</v>
      </c>
      <c r="B84" s="90" t="s">
        <v>13</v>
      </c>
      <c r="C84" s="91">
        <f>Corrientes!C84*Constantes!$BA$5</f>
        <v>6741.7471628634676</v>
      </c>
      <c r="D84" s="91">
        <f>Corrientes!D84*Constantes!$BA$5</f>
        <v>6834.328848051221</v>
      </c>
      <c r="E84" s="92">
        <f>Corrientes!E84*Constantes!$BA$5</f>
        <v>0</v>
      </c>
      <c r="F84" s="92" t="s">
        <v>241</v>
      </c>
      <c r="G84" s="92" t="s">
        <v>241</v>
      </c>
      <c r="H84" s="91">
        <f>Corrientes!H84*Constantes!$BA$5</f>
        <v>13576.076010914689</v>
      </c>
      <c r="I84" s="91">
        <f>Corrientes!I84*Constantes!$BA$5</f>
        <v>2267.2161241951944</v>
      </c>
      <c r="J84" s="91">
        <f>Corrientes!J84*Constantes!$BA$5</f>
        <v>15843.292135109883</v>
      </c>
      <c r="K84" s="93">
        <f>Corrientes!K84*Constantes!$BA$5</f>
        <v>1752.9448767922279</v>
      </c>
      <c r="L84" s="94">
        <f>Corrientes!L84*Constantes!$BA$5</f>
        <v>870.49535817778781</v>
      </c>
      <c r="M84" s="94">
        <f>Corrientes!M84*Constantes!$BA$5</f>
        <v>882.44951861444031</v>
      </c>
      <c r="N84" s="94">
        <f>Corrientes!N84*Constantes!$BA$5</f>
        <v>292.74327031562706</v>
      </c>
      <c r="O84" s="94">
        <f>Corrientes!O84*Constantes!$BA$5</f>
        <v>2045.6883127636117</v>
      </c>
      <c r="P84" s="94">
        <v>50.326094554643738</v>
      </c>
      <c r="Q84" s="94">
        <f>Corrientes!Q84*Constantes!$BA$5</f>
        <v>14965.612727767615</v>
      </c>
      <c r="R84" s="94">
        <f>Corrientes!R84*Constantes!$BA$5</f>
        <v>609.74896656563999</v>
      </c>
      <c r="S84" s="94">
        <f>Corrientes!S84*Constantes!$BA$5</f>
        <v>62.613046744406212</v>
      </c>
      <c r="T84" s="95" t="s">
        <v>241</v>
      </c>
      <c r="U84" s="95" t="s">
        <v>241</v>
      </c>
      <c r="V84" s="96">
        <f>Corrientes!V84*Constantes!$BA$5</f>
        <v>15637.97474107766</v>
      </c>
      <c r="W84" s="94">
        <f>Corrientes!W84*Constantes!$BA$5</f>
        <v>2409.998959910341</v>
      </c>
      <c r="X84" s="94">
        <f>Corrientes!X84*Constantes!$BA$5</f>
        <v>3893.5302213686655</v>
      </c>
      <c r="Y84" s="94">
        <f>Corrientes!Y84*Constantes!$BA$5</f>
        <v>729.7698322581432</v>
      </c>
      <c r="Z84" s="94">
        <f>Corrientes!Z84*Constantes!$BA$5</f>
        <v>3306.7360308638085</v>
      </c>
      <c r="AA84" s="94">
        <f>Corrientes!AA84*Constantes!$BA$5</f>
        <v>31481.266876187543</v>
      </c>
      <c r="AB84" s="94">
        <f>Corrientes!AB84*Constantes!$BA$5</f>
        <v>2211.770535103808</v>
      </c>
      <c r="AC84" s="95" t="s">
        <v>94</v>
      </c>
      <c r="AD84" s="94">
        <v>32.318294361789171</v>
      </c>
      <c r="AE84" s="94">
        <v>2.5682095093016675</v>
      </c>
      <c r="AF84" s="95" t="s">
        <v>241</v>
      </c>
      <c r="AG84" s="97" t="s">
        <v>94</v>
      </c>
      <c r="AH84" s="95">
        <f>Corrientes!AH84*Constantes!$BA$5</f>
        <v>927.57883470202921</v>
      </c>
      <c r="AI84" s="95" t="s">
        <v>241</v>
      </c>
      <c r="AJ84" s="95" t="s">
        <v>241</v>
      </c>
      <c r="AK84" s="95" t="s">
        <v>94</v>
      </c>
      <c r="AL84" s="95" t="s">
        <v>241</v>
      </c>
      <c r="AM84" s="95" t="s">
        <v>241</v>
      </c>
      <c r="AN84" s="97" t="s">
        <v>94</v>
      </c>
      <c r="AO84" s="94">
        <f>Corrientes!AO84*Constantes!$BA$5</f>
        <v>1225806.0240867089</v>
      </c>
      <c r="AP84" s="94">
        <f>Corrientes!AP84*Constantes!$BA$5</f>
        <v>97410.05055455133</v>
      </c>
      <c r="AQ84" s="94">
        <v>85.689741091304626</v>
      </c>
      <c r="AR84" s="94">
        <v>14.310258908695367</v>
      </c>
      <c r="AS84" s="94">
        <v>49.673905445356262</v>
      </c>
      <c r="AT84" s="95" t="s">
        <v>94</v>
      </c>
      <c r="AU84" s="97" t="s">
        <v>94</v>
      </c>
      <c r="AV84" s="94">
        <f t="shared" si="1"/>
        <v>4.7326314009993542</v>
      </c>
      <c r="AW84" s="97" t="s">
        <v>94</v>
      </c>
      <c r="AX84" s="98">
        <f>Corrientes!AX84*Constantes!$BA$5</f>
        <v>441.27943326123579</v>
      </c>
      <c r="AZ84" s="118"/>
      <c r="BC84" s="119">
        <f t="shared" si="2"/>
        <v>4.7606363295926712E-13</v>
      </c>
      <c r="BE84" s="68"/>
    </row>
    <row r="85" spans="1:57" x14ac:dyDescent="0.3">
      <c r="A85" s="89">
        <v>2005</v>
      </c>
      <c r="B85" s="90" t="s">
        <v>14</v>
      </c>
      <c r="C85" s="91">
        <f>Corrientes!C85*Constantes!$BA$5</f>
        <v>1533.3284354289187</v>
      </c>
      <c r="D85" s="91">
        <f>Corrientes!D85*Constantes!$BA$5</f>
        <v>2201.4948865056135</v>
      </c>
      <c r="E85" s="91">
        <f>Corrientes!E85*Constantes!$BA$5</f>
        <v>520.08658879064262</v>
      </c>
      <c r="F85" s="92" t="s">
        <v>241</v>
      </c>
      <c r="G85" s="92" t="s">
        <v>241</v>
      </c>
      <c r="H85" s="91">
        <f>Corrientes!H85*Constantes!$BA$5</f>
        <v>4254.909910725175</v>
      </c>
      <c r="I85" s="91">
        <f>Corrientes!I85*Constantes!$BA$5</f>
        <v>377.16197360354187</v>
      </c>
      <c r="J85" s="91">
        <f>Corrientes!J85*Constantes!$BA$5</f>
        <v>4632.0718843287168</v>
      </c>
      <c r="K85" s="93">
        <f>Corrientes!K85*Constantes!$BA$5</f>
        <v>1412.141658803811</v>
      </c>
      <c r="L85" s="94">
        <f>Corrientes!L85*Constantes!$BA$5</f>
        <v>508.88902602607914</v>
      </c>
      <c r="M85" s="94">
        <f>Corrientes!M85*Constantes!$BA$5</f>
        <v>730.643587315883</v>
      </c>
      <c r="N85" s="94">
        <f>Corrientes!N85*Constantes!$BA$5</f>
        <v>125.17447988727247</v>
      </c>
      <c r="O85" s="94">
        <f>Corrientes!O85*Constantes!$BA$5</f>
        <v>1537.3162291724941</v>
      </c>
      <c r="P85" s="94">
        <v>49.730107750446422</v>
      </c>
      <c r="Q85" s="94">
        <f>Corrientes!Q85*Constantes!$BA$5</f>
        <v>3744.2641789009435</v>
      </c>
      <c r="R85" s="94">
        <f>Corrientes!R85*Constantes!$BA$5</f>
        <v>858.15895659396563</v>
      </c>
      <c r="S85" s="94">
        <f>Corrientes!S85*Constantes!$BA$5</f>
        <v>79.926552663588041</v>
      </c>
      <c r="T85" s="95" t="s">
        <v>241</v>
      </c>
      <c r="U85" s="95" t="s">
        <v>241</v>
      </c>
      <c r="V85" s="96">
        <f>Corrientes!V85*Constantes!$BA$5</f>
        <v>4682.349688158497</v>
      </c>
      <c r="W85" s="94">
        <f>Corrientes!W85*Constantes!$BA$5</f>
        <v>3835.3916551309044</v>
      </c>
      <c r="X85" s="94">
        <f>Corrientes!X85*Constantes!$BA$5</f>
        <v>3247.0752618775196</v>
      </c>
      <c r="Y85" s="94">
        <f>Corrientes!Y85*Constantes!$BA$5</f>
        <v>2405.7338837106631</v>
      </c>
      <c r="Z85" s="94">
        <f>Corrientes!Z85*Constantes!$BA$5</f>
        <v>28474.012348980417</v>
      </c>
      <c r="AA85" s="94">
        <f>Corrientes!AA85*Constantes!$BA$5</f>
        <v>9314.4215724872138</v>
      </c>
      <c r="AB85" s="94">
        <f>Corrientes!AB85*Constantes!$BA$5</f>
        <v>2199.9537479093742</v>
      </c>
      <c r="AC85" s="95" t="s">
        <v>94</v>
      </c>
      <c r="AD85" s="94">
        <v>20.764759410673232</v>
      </c>
      <c r="AE85" s="94">
        <v>2.8628520113505593</v>
      </c>
      <c r="AF85" s="95" t="s">
        <v>241</v>
      </c>
      <c r="AG85" s="97" t="s">
        <v>94</v>
      </c>
      <c r="AH85" s="95">
        <f>Corrientes!AH85*Constantes!$BA$5</f>
        <v>98.050086365287115</v>
      </c>
      <c r="AI85" s="95" t="s">
        <v>241</v>
      </c>
      <c r="AJ85" s="95" t="s">
        <v>241</v>
      </c>
      <c r="AK85" s="95" t="s">
        <v>94</v>
      </c>
      <c r="AL85" s="95" t="s">
        <v>241</v>
      </c>
      <c r="AM85" s="95" t="s">
        <v>241</v>
      </c>
      <c r="AN85" s="97" t="s">
        <v>94</v>
      </c>
      <c r="AO85" s="94">
        <f>Corrientes!AO85*Constantes!$BA$5</f>
        <v>325354.63012260653</v>
      </c>
      <c r="AP85" s="94">
        <f>Corrientes!AP85*Constantes!$BA$5</f>
        <v>44856.872108518313</v>
      </c>
      <c r="AQ85" s="94">
        <v>91.857596707867145</v>
      </c>
      <c r="AR85" s="94">
        <v>8.1424032921328546</v>
      </c>
      <c r="AS85" s="94">
        <v>50.269892249553585</v>
      </c>
      <c r="AT85" s="95" t="s">
        <v>94</v>
      </c>
      <c r="AU85" s="97" t="s">
        <v>94</v>
      </c>
      <c r="AV85" s="94">
        <f t="shared" si="1"/>
        <v>4.1484067619308007</v>
      </c>
      <c r="AW85" s="97" t="s">
        <v>94</v>
      </c>
      <c r="AX85" s="98">
        <f>Corrientes!AX85*Constantes!$BA$5</f>
        <v>333.38419770230968</v>
      </c>
      <c r="AZ85" s="118"/>
      <c r="BC85" s="119">
        <f t="shared" si="2"/>
        <v>0</v>
      </c>
      <c r="BE85" s="68"/>
    </row>
    <row r="86" spans="1:57" x14ac:dyDescent="0.3">
      <c r="A86" s="89">
        <v>2005</v>
      </c>
      <c r="B86" s="90" t="s">
        <v>15</v>
      </c>
      <c r="C86" s="91">
        <f>Corrientes!C86*Constantes!$BA$5</f>
        <v>1114.6987324878492</v>
      </c>
      <c r="D86" s="91">
        <f>Corrientes!D86*Constantes!$BA$5</f>
        <v>1052.9382917037979</v>
      </c>
      <c r="E86" s="92">
        <f>Corrientes!E86*Constantes!$BA$5</f>
        <v>0</v>
      </c>
      <c r="F86" s="92" t="s">
        <v>241</v>
      </c>
      <c r="G86" s="92" t="s">
        <v>241</v>
      </c>
      <c r="H86" s="91">
        <f>Corrientes!H86*Constantes!$BA$5</f>
        <v>2167.6370241916466</v>
      </c>
      <c r="I86" s="91">
        <f>Corrientes!I86*Constantes!$BA$5</f>
        <v>256.87230264245773</v>
      </c>
      <c r="J86" s="91">
        <f>Corrientes!J86*Constantes!$BA$5</f>
        <v>2424.5093268341043</v>
      </c>
      <c r="K86" s="93">
        <f>Corrientes!K86*Constantes!$BA$5</f>
        <v>2124.8426923673683</v>
      </c>
      <c r="L86" s="94">
        <f>Corrientes!L86*Constantes!$BA$5</f>
        <v>1092.6919172739517</v>
      </c>
      <c r="M86" s="94">
        <f>Corrientes!M86*Constantes!$BA$5</f>
        <v>1032.1507750934163</v>
      </c>
      <c r="N86" s="94">
        <f>Corrientes!N86*Constantes!$BA$5</f>
        <v>251.80102990026637</v>
      </c>
      <c r="O86" s="94">
        <f>Corrientes!O86*Constantes!$BA$5</f>
        <v>2376.6437222676345</v>
      </c>
      <c r="P86" s="94">
        <v>42.420997022718417</v>
      </c>
      <c r="Q86" s="94">
        <f>Corrientes!Q86*Constantes!$BA$5</f>
        <v>2760.4651502559418</v>
      </c>
      <c r="R86" s="94">
        <f>Corrientes!R86*Constantes!$BA$5</f>
        <v>463.36862307294166</v>
      </c>
      <c r="S86" s="94">
        <f>Corrientes!S86*Constantes!$BA$5</f>
        <v>67.008958949783249</v>
      </c>
      <c r="T86" s="95" t="s">
        <v>241</v>
      </c>
      <c r="U86" s="95" t="s">
        <v>241</v>
      </c>
      <c r="V86" s="96">
        <f>Corrientes!V86*Constantes!$BA$5</f>
        <v>3290.8427322786661</v>
      </c>
      <c r="W86" s="94">
        <f>Corrientes!W86*Constantes!$BA$5</f>
        <v>4972.3759789652358</v>
      </c>
      <c r="X86" s="94">
        <f>Corrientes!X86*Constantes!$BA$5</f>
        <v>4950.0863433919267</v>
      </c>
      <c r="Y86" s="94">
        <f>Corrientes!Y86*Constantes!$BA$5</f>
        <v>2651.4721592189335</v>
      </c>
      <c r="Z86" s="94">
        <f>Corrientes!Z86*Constantes!$BA$5</f>
        <v>45429.802677819156</v>
      </c>
      <c r="AA86" s="94">
        <f>Corrientes!AA86*Constantes!$BA$5</f>
        <v>5715.3520591127708</v>
      </c>
      <c r="AB86" s="94">
        <f>Corrientes!AB86*Constantes!$BA$5</f>
        <v>3398.0208025213201</v>
      </c>
      <c r="AC86" s="95" t="s">
        <v>94</v>
      </c>
      <c r="AD86" s="94">
        <v>27.762393160395732</v>
      </c>
      <c r="AE86" s="94">
        <v>2.8645981436891605</v>
      </c>
      <c r="AF86" s="95" t="s">
        <v>241</v>
      </c>
      <c r="AG86" s="97" t="s">
        <v>94</v>
      </c>
      <c r="AH86" s="95">
        <f>Corrientes!AH86*Constantes!$BA$5</f>
        <v>133.90877022410001</v>
      </c>
      <c r="AI86" s="95" t="s">
        <v>241</v>
      </c>
      <c r="AJ86" s="95" t="s">
        <v>241</v>
      </c>
      <c r="AK86" s="95" t="s">
        <v>94</v>
      </c>
      <c r="AL86" s="95" t="s">
        <v>241</v>
      </c>
      <c r="AM86" s="95" t="s">
        <v>241</v>
      </c>
      <c r="AN86" s="97" t="s">
        <v>94</v>
      </c>
      <c r="AO86" s="94">
        <f>Corrientes!AO86*Constantes!$BA$5</f>
        <v>199516.71307558269</v>
      </c>
      <c r="AP86" s="94">
        <f>Corrientes!AP86*Constantes!$BA$5</f>
        <v>20586.669261877505</v>
      </c>
      <c r="AQ86" s="94">
        <v>89.405183976838785</v>
      </c>
      <c r="AR86" s="94">
        <v>10.594816023161211</v>
      </c>
      <c r="AS86" s="94">
        <v>57.579002977281576</v>
      </c>
      <c r="AT86" s="95" t="s">
        <v>94</v>
      </c>
      <c r="AU86" s="97" t="s">
        <v>94</v>
      </c>
      <c r="AV86" s="94">
        <f t="shared" si="1"/>
        <v>4.2562497161142243</v>
      </c>
      <c r="AW86" s="97" t="s">
        <v>94</v>
      </c>
      <c r="AX86" s="98">
        <f>Corrientes!AX86*Constantes!$BA$5</f>
        <v>67.935848194411079</v>
      </c>
      <c r="AZ86" s="118"/>
      <c r="BC86" s="119">
        <f t="shared" si="2"/>
        <v>-6.5369931689929217E-13</v>
      </c>
      <c r="BE86" s="68"/>
    </row>
    <row r="87" spans="1:57" x14ac:dyDescent="0.3">
      <c r="A87" s="89">
        <v>2005</v>
      </c>
      <c r="B87" s="90" t="s">
        <v>16</v>
      </c>
      <c r="C87" s="91">
        <f>Corrientes!C87*Constantes!$BA$5</f>
        <v>559.88219049404415</v>
      </c>
      <c r="D87" s="91">
        <f>Corrientes!D87*Constantes!$BA$5</f>
        <v>833.27546761667713</v>
      </c>
      <c r="E87" s="91">
        <f>Corrientes!E87*Constantes!$BA$5</f>
        <v>128.71166661134262</v>
      </c>
      <c r="F87" s="92" t="s">
        <v>241</v>
      </c>
      <c r="G87" s="92" t="s">
        <v>241</v>
      </c>
      <c r="H87" s="91">
        <f>Corrientes!H87*Constantes!$BA$5</f>
        <v>1521.869324722064</v>
      </c>
      <c r="I87" s="91">
        <f>Corrientes!I87*Constantes!$BA$5</f>
        <v>114.02596394726869</v>
      </c>
      <c r="J87" s="91">
        <f>Corrientes!J87*Constantes!$BA$5</f>
        <v>1635.8952886693328</v>
      </c>
      <c r="K87" s="93">
        <f>Corrientes!K87*Constantes!$BA$5</f>
        <v>2828.2907716248346</v>
      </c>
      <c r="L87" s="94">
        <f>Corrientes!L87*Constantes!$BA$5</f>
        <v>1040.5030227287064</v>
      </c>
      <c r="M87" s="94">
        <f>Corrientes!M87*Constantes!$BA$5</f>
        <v>1548.5858588496253</v>
      </c>
      <c r="N87" s="94">
        <f>Corrientes!N87*Constantes!$BA$5</f>
        <v>211.9095091272593</v>
      </c>
      <c r="O87" s="94">
        <f>Corrientes!O87*Constantes!$BA$5</f>
        <v>3040.2002807520939</v>
      </c>
      <c r="P87" s="94">
        <v>44.097913079406517</v>
      </c>
      <c r="Q87" s="94">
        <f>Corrientes!Q87*Constantes!$BA$5</f>
        <v>1754.7220824913659</v>
      </c>
      <c r="R87" s="94">
        <f>Corrientes!R87*Constantes!$BA$5</f>
        <v>319.03198400551832</v>
      </c>
      <c r="S87" s="94">
        <f>Corrientes!S87*Constantes!$BA$5</f>
        <v>3.9322671208322543E-2</v>
      </c>
      <c r="T87" s="95" t="s">
        <v>241</v>
      </c>
      <c r="U87" s="95" t="s">
        <v>241</v>
      </c>
      <c r="V87" s="96">
        <f>Corrientes!V87*Constantes!$BA$5</f>
        <v>2073.7933891680927</v>
      </c>
      <c r="W87" s="94">
        <f>Corrientes!W87*Constantes!$BA$5</f>
        <v>4513.2208524789121</v>
      </c>
      <c r="X87" s="94">
        <f>Corrientes!X87*Constantes!$BA$5</f>
        <v>4591.193670452798</v>
      </c>
      <c r="Y87" s="94">
        <f>Corrientes!Y87*Constantes!$BA$5</f>
        <v>2297.1773041871998</v>
      </c>
      <c r="Z87" s="94">
        <f>Corrientes!Z87*Constantes!$BA$5</f>
        <v>107.43899237246595</v>
      </c>
      <c r="AA87" s="94">
        <f>Corrientes!AA87*Constantes!$BA$5</f>
        <v>3709.6886778374255</v>
      </c>
      <c r="AB87" s="94">
        <f>Corrientes!AB87*Constantes!$BA$5</f>
        <v>3718.6841748564034</v>
      </c>
      <c r="AC87" s="95" t="s">
        <v>94</v>
      </c>
      <c r="AD87" s="94">
        <v>24.146486289000933</v>
      </c>
      <c r="AE87" s="94">
        <v>3.6875490861563902</v>
      </c>
      <c r="AF87" s="95" t="s">
        <v>241</v>
      </c>
      <c r="AG87" s="97" t="s">
        <v>94</v>
      </c>
      <c r="AH87" s="95">
        <f>Corrientes!AH87*Constantes!$BA$5</f>
        <v>21.088626687987009</v>
      </c>
      <c r="AI87" s="95" t="s">
        <v>241</v>
      </c>
      <c r="AJ87" s="95" t="s">
        <v>241</v>
      </c>
      <c r="AK87" s="95" t="s">
        <v>94</v>
      </c>
      <c r="AL87" s="95" t="s">
        <v>241</v>
      </c>
      <c r="AM87" s="95" t="s">
        <v>241</v>
      </c>
      <c r="AN87" s="97" t="s">
        <v>94</v>
      </c>
      <c r="AO87" s="94">
        <f>Corrientes!AO87*Constantes!$BA$5</f>
        <v>100600.38771454326</v>
      </c>
      <c r="AP87" s="94">
        <f>Corrientes!AP87*Constantes!$BA$5</f>
        <v>15363.265004429408</v>
      </c>
      <c r="AQ87" s="94">
        <v>93.029751675608807</v>
      </c>
      <c r="AR87" s="94">
        <v>6.9702483243911972</v>
      </c>
      <c r="AS87" s="94">
        <v>55.902086920593476</v>
      </c>
      <c r="AT87" s="95" t="s">
        <v>94</v>
      </c>
      <c r="AU87" s="97" t="s">
        <v>94</v>
      </c>
      <c r="AV87" s="94">
        <f t="shared" si="1"/>
        <v>4.5176588809142215</v>
      </c>
      <c r="AW87" s="97" t="s">
        <v>94</v>
      </c>
      <c r="AX87" s="98">
        <f>Corrientes!AX87*Constantes!$BA$5</f>
        <v>59.656437319728902</v>
      </c>
      <c r="AZ87" s="118"/>
      <c r="BC87" s="119">
        <f t="shared" si="2"/>
        <v>5.4001247917767614E-13</v>
      </c>
      <c r="BE87" s="68"/>
    </row>
    <row r="88" spans="1:57" x14ac:dyDescent="0.3">
      <c r="A88" s="89">
        <v>2005</v>
      </c>
      <c r="B88" s="90" t="s">
        <v>17</v>
      </c>
      <c r="C88" s="91">
        <f>Corrientes!C88*Constantes!$BA$5</f>
        <v>858.79560860224433</v>
      </c>
      <c r="D88" s="91">
        <f>Corrientes!D88*Constantes!$BA$5</f>
        <v>1724.6771240674805</v>
      </c>
      <c r="E88" s="92">
        <f>Corrientes!E88*Constantes!$BA$5</f>
        <v>0</v>
      </c>
      <c r="F88" s="92" t="s">
        <v>241</v>
      </c>
      <c r="G88" s="92" t="s">
        <v>241</v>
      </c>
      <c r="H88" s="91">
        <f>Corrientes!H88*Constantes!$BA$5</f>
        <v>2583.4727326697248</v>
      </c>
      <c r="I88" s="91">
        <f>Corrientes!I88*Constantes!$BA$5</f>
        <v>297.99801134015695</v>
      </c>
      <c r="J88" s="91">
        <f>Corrientes!J88*Constantes!$BA$5</f>
        <v>2881.4707440098819</v>
      </c>
      <c r="K88" s="93">
        <f>Corrientes!K88*Constantes!$BA$5</f>
        <v>1955.0686893369684</v>
      </c>
      <c r="L88" s="94">
        <f>Corrientes!L88*Constantes!$BA$5</f>
        <v>649.90211961063517</v>
      </c>
      <c r="M88" s="94">
        <f>Corrientes!M88*Constantes!$BA$5</f>
        <v>1305.1665697263334</v>
      </c>
      <c r="N88" s="94">
        <f>Corrientes!N88*Constantes!$BA$5</f>
        <v>225.51295939313675</v>
      </c>
      <c r="O88" s="94">
        <f>Corrientes!O88*Constantes!$BA$5</f>
        <v>2180.5816365939618</v>
      </c>
      <c r="P88" s="94">
        <v>16.125128385640437</v>
      </c>
      <c r="Q88" s="94">
        <f>Corrientes!Q88*Constantes!$BA$5</f>
        <v>13728.529028933672</v>
      </c>
      <c r="R88" s="94">
        <f>Corrientes!R88*Constantes!$BA$5</f>
        <v>799.8979288448644</v>
      </c>
      <c r="S88" s="94">
        <f>Corrientes!S88*Constantes!$BA$5</f>
        <v>459.54603284786526</v>
      </c>
      <c r="T88" s="95" t="s">
        <v>241</v>
      </c>
      <c r="U88" s="95" t="s">
        <v>241</v>
      </c>
      <c r="V88" s="96">
        <f>Corrientes!V88*Constantes!$BA$5</f>
        <v>14987.9729906264</v>
      </c>
      <c r="W88" s="94">
        <f>Corrientes!W88*Constantes!$BA$5</f>
        <v>4980.9435663614886</v>
      </c>
      <c r="X88" s="94">
        <f>Corrientes!X88*Constantes!$BA$5</f>
        <v>4559.5037575710394</v>
      </c>
      <c r="Y88" s="94">
        <f>Corrientes!Y88*Constantes!$BA$5</f>
        <v>3962.6763806481017</v>
      </c>
      <c r="Z88" s="94">
        <f>Corrientes!Z88*Constantes!$BA$5</f>
        <v>19786.69678569926</v>
      </c>
      <c r="AA88" s="94">
        <f>Corrientes!AA88*Constantes!$BA$5</f>
        <v>17869.443734636283</v>
      </c>
      <c r="AB88" s="94">
        <f>Corrientes!AB88*Constantes!$BA$5</f>
        <v>4126.4291662959486</v>
      </c>
      <c r="AC88" s="95" t="s">
        <v>94</v>
      </c>
      <c r="AD88" s="94">
        <v>28.397671511472321</v>
      </c>
      <c r="AE88" s="94">
        <v>1.7189211218484262</v>
      </c>
      <c r="AF88" s="95" t="s">
        <v>241</v>
      </c>
      <c r="AG88" s="97" t="s">
        <v>94</v>
      </c>
      <c r="AH88" s="95">
        <f>Corrientes!AH88*Constantes!$BA$5</f>
        <v>4888.7766646940772</v>
      </c>
      <c r="AI88" s="95" t="s">
        <v>241</v>
      </c>
      <c r="AJ88" s="95" t="s">
        <v>241</v>
      </c>
      <c r="AK88" s="95" t="s">
        <v>94</v>
      </c>
      <c r="AL88" s="95" t="s">
        <v>241</v>
      </c>
      <c r="AM88" s="95" t="s">
        <v>241</v>
      </c>
      <c r="AN88" s="97" t="s">
        <v>94</v>
      </c>
      <c r="AO88" s="94">
        <f>Corrientes!AO88*Constantes!$BA$5</f>
        <v>1039573.2245945374</v>
      </c>
      <c r="AP88" s="94">
        <f>Corrientes!AP88*Constantes!$BA$5</f>
        <v>62925.735750613341</v>
      </c>
      <c r="AQ88" s="94">
        <v>89.658128163902148</v>
      </c>
      <c r="AR88" s="94">
        <v>10.341871836097843</v>
      </c>
      <c r="AS88" s="94">
        <v>83.874871614359563</v>
      </c>
      <c r="AT88" s="95" t="s">
        <v>94</v>
      </c>
      <c r="AU88" s="97" t="s">
        <v>94</v>
      </c>
      <c r="AV88" s="94">
        <f t="shared" si="1"/>
        <v>1.9501080785958358</v>
      </c>
      <c r="AW88" s="97" t="s">
        <v>94</v>
      </c>
      <c r="AX88" s="98">
        <f>Corrientes!AX88*Constantes!$BA$5</f>
        <v>150.69964705192456</v>
      </c>
      <c r="AZ88" s="118"/>
      <c r="BC88" s="119">
        <f t="shared" si="2"/>
        <v>-1.2505552149377763E-12</v>
      </c>
      <c r="BE88" s="68"/>
    </row>
    <row r="89" spans="1:57" x14ac:dyDescent="0.3">
      <c r="A89" s="89">
        <v>2005</v>
      </c>
      <c r="B89" s="90" t="s">
        <v>18</v>
      </c>
      <c r="C89" s="91">
        <f>Corrientes!C89*Constantes!$BA$5</f>
        <v>2537.3298392207225</v>
      </c>
      <c r="D89" s="91">
        <f>Corrientes!D89*Constantes!$BA$5</f>
        <v>2716.4921081048601</v>
      </c>
      <c r="E89" s="91">
        <f>Corrientes!E89*Constantes!$BA$5</f>
        <v>1082.3932496897742</v>
      </c>
      <c r="F89" s="92" t="s">
        <v>241</v>
      </c>
      <c r="G89" s="92" t="s">
        <v>241</v>
      </c>
      <c r="H89" s="91">
        <f>Corrientes!H89*Constantes!$BA$5</f>
        <v>6336.2151970153564</v>
      </c>
      <c r="I89" s="91">
        <f>Corrientes!I89*Constantes!$BA$5</f>
        <v>75.473067705503865</v>
      </c>
      <c r="J89" s="91">
        <f>Corrientes!J89*Constantes!$BA$5</f>
        <v>6411.6882647208604</v>
      </c>
      <c r="K89" s="93">
        <f>Corrientes!K89*Constantes!$BA$5</f>
        <v>2177.7729649170342</v>
      </c>
      <c r="L89" s="94">
        <f>Corrientes!L89*Constantes!$BA$5</f>
        <v>872.08659351327617</v>
      </c>
      <c r="M89" s="94">
        <f>Corrientes!M89*Constantes!$BA$5</f>
        <v>933.66511213632748</v>
      </c>
      <c r="N89" s="94">
        <f>Corrientes!N89*Constantes!$BA$5</f>
        <v>25.940281590470867</v>
      </c>
      <c r="O89" s="94">
        <f>Corrientes!O89*Constantes!$BA$5</f>
        <v>2203.7135110810809</v>
      </c>
      <c r="P89" s="94">
        <v>67.524618580694039</v>
      </c>
      <c r="Q89" s="94">
        <f>Corrientes!Q89*Constantes!$BA$5</f>
        <v>2060.0950191204997</v>
      </c>
      <c r="R89" s="94">
        <f>Corrientes!R89*Constantes!$BA$5</f>
        <v>694.87448313148798</v>
      </c>
      <c r="S89" s="94">
        <f>Corrientes!S89*Constantes!$BA$5</f>
        <v>328.67652663547676</v>
      </c>
      <c r="T89" s="95" t="s">
        <v>241</v>
      </c>
      <c r="U89" s="95" t="s">
        <v>241</v>
      </c>
      <c r="V89" s="96">
        <f>Corrientes!V89*Constantes!$BA$5</f>
        <v>3083.6460288874646</v>
      </c>
      <c r="W89" s="94">
        <f>Corrientes!W89*Constantes!$BA$5</f>
        <v>3670.7143940750734</v>
      </c>
      <c r="X89" s="94">
        <f>Corrientes!X89*Constantes!$BA$5</f>
        <v>3129.8065673082469</v>
      </c>
      <c r="Y89" s="94">
        <f>Corrientes!Y89*Constantes!$BA$5</f>
        <v>2184.3842794363204</v>
      </c>
      <c r="Z89" s="94">
        <f>Corrientes!Z89*Constantes!$BA$5</f>
        <v>12453.642264151136</v>
      </c>
      <c r="AA89" s="94">
        <f>Corrientes!AA89*Constantes!$BA$5</f>
        <v>9495.3342936083245</v>
      </c>
      <c r="AB89" s="94">
        <f>Corrientes!AB89*Constantes!$BA$5</f>
        <v>2532.386278285539</v>
      </c>
      <c r="AC89" s="95" t="s">
        <v>94</v>
      </c>
      <c r="AD89" s="94">
        <v>17.599830627374281</v>
      </c>
      <c r="AE89" s="94">
        <v>4.2119334666013248</v>
      </c>
      <c r="AF89" s="95" t="s">
        <v>241</v>
      </c>
      <c r="AG89" s="97" t="s">
        <v>94</v>
      </c>
      <c r="AH89" s="95">
        <f>Corrientes!AH89*Constantes!$BA$5</f>
        <v>23.349840652250254</v>
      </c>
      <c r="AI89" s="95" t="s">
        <v>241</v>
      </c>
      <c r="AJ89" s="95" t="s">
        <v>241</v>
      </c>
      <c r="AK89" s="95" t="s">
        <v>94</v>
      </c>
      <c r="AL89" s="95" t="s">
        <v>241</v>
      </c>
      <c r="AM89" s="95" t="s">
        <v>241</v>
      </c>
      <c r="AN89" s="97" t="s">
        <v>94</v>
      </c>
      <c r="AO89" s="94">
        <f>Corrientes!AO89*Constantes!$BA$5</f>
        <v>225438.84818936279</v>
      </c>
      <c r="AP89" s="94">
        <f>Corrientes!AP89*Constantes!$BA$5</f>
        <v>53951.282229043449</v>
      </c>
      <c r="AQ89" s="94">
        <v>98.822883075573387</v>
      </c>
      <c r="AR89" s="94">
        <v>1.1771169244266066</v>
      </c>
      <c r="AS89" s="94">
        <v>32.475381419305961</v>
      </c>
      <c r="AT89" s="95" t="s">
        <v>94</v>
      </c>
      <c r="AU89" s="97" t="s">
        <v>94</v>
      </c>
      <c r="AV89" s="94">
        <f t="shared" si="1"/>
        <v>11.453378252917146</v>
      </c>
      <c r="AW89" s="97" t="s">
        <v>94</v>
      </c>
      <c r="AX89" s="98">
        <f>Corrientes!AX89*Constantes!$BA$5</f>
        <v>123.64742936520881</v>
      </c>
      <c r="AZ89" s="118"/>
      <c r="BC89" s="119">
        <f t="shared" si="2"/>
        <v>0</v>
      </c>
      <c r="BE89" s="68"/>
    </row>
    <row r="90" spans="1:57" x14ac:dyDescent="0.3">
      <c r="A90" s="89">
        <v>2005</v>
      </c>
      <c r="B90" s="90" t="s">
        <v>19</v>
      </c>
      <c r="C90" s="91">
        <f>Corrientes!C90*Constantes!$BA$5</f>
        <v>2515.2764599819398</v>
      </c>
      <c r="D90" s="91">
        <f>Corrientes!D90*Constantes!$BA$5</f>
        <v>2531.7351789116947</v>
      </c>
      <c r="E90" s="91">
        <f>Corrientes!E90*Constantes!$BA$5</f>
        <v>622.50450661200603</v>
      </c>
      <c r="F90" s="92" t="s">
        <v>241</v>
      </c>
      <c r="G90" s="92" t="s">
        <v>241</v>
      </c>
      <c r="H90" s="91">
        <f>Corrientes!H90*Constantes!$BA$5</f>
        <v>5669.5161455056405</v>
      </c>
      <c r="I90" s="91">
        <f>Corrientes!I90*Constantes!$BA$5</f>
        <v>502.94963396743657</v>
      </c>
      <c r="J90" s="91">
        <f>Corrientes!J90*Constantes!$BA$5</f>
        <v>6172.4657794730774</v>
      </c>
      <c r="K90" s="93">
        <f>Corrientes!K90*Constantes!$BA$5</f>
        <v>1426.9492281120506</v>
      </c>
      <c r="L90" s="94">
        <f>Corrientes!L90*Constantes!$BA$5</f>
        <v>633.06492316894833</v>
      </c>
      <c r="M90" s="94">
        <f>Corrientes!M90*Constantes!$BA$5</f>
        <v>637.20738535968474</v>
      </c>
      <c r="N90" s="94">
        <f>Corrientes!N90*Constantes!$BA$5</f>
        <v>126.58639177489542</v>
      </c>
      <c r="O90" s="94">
        <f>Corrientes!O90*Constantes!$BA$5</f>
        <v>1553.5356198869463</v>
      </c>
      <c r="P90" s="94">
        <v>46.248383083162096</v>
      </c>
      <c r="Q90" s="94">
        <f>Corrientes!Q90*Constantes!$BA$5</f>
        <v>6305.3964223063376</v>
      </c>
      <c r="R90" s="94">
        <f>Corrientes!R90*Constantes!$BA$5</f>
        <v>698.07313867221217</v>
      </c>
      <c r="S90" s="94">
        <f>Corrientes!S90*Constantes!$BA$5</f>
        <v>170.40320802039719</v>
      </c>
      <c r="T90" s="95" t="s">
        <v>241</v>
      </c>
      <c r="U90" s="95" t="s">
        <v>241</v>
      </c>
      <c r="V90" s="96">
        <f>Corrientes!V90*Constantes!$BA$5</f>
        <v>7173.8727689989473</v>
      </c>
      <c r="W90" s="94">
        <f>Corrientes!W90*Constantes!$BA$5</f>
        <v>4562.1073627759697</v>
      </c>
      <c r="X90" s="94">
        <f>Corrientes!X90*Constantes!$BA$5</f>
        <v>4270.2852359726649</v>
      </c>
      <c r="Y90" s="94">
        <f>Corrientes!Y90*Constantes!$BA$5</f>
        <v>2352.2124272498245</v>
      </c>
      <c r="Z90" s="94">
        <f>Corrientes!Z90*Constantes!$BA$5</f>
        <v>11751.945380717048</v>
      </c>
      <c r="AA90" s="94">
        <f>Corrientes!AA90*Constantes!$BA$5</f>
        <v>13346.338548472024</v>
      </c>
      <c r="AB90" s="94">
        <f>Corrientes!AB90*Constantes!$BA$5</f>
        <v>2406.6258879860061</v>
      </c>
      <c r="AC90" s="95" t="s">
        <v>94</v>
      </c>
      <c r="AD90" s="94">
        <v>25.516877839985774</v>
      </c>
      <c r="AE90" s="94">
        <v>2.8033893053448247</v>
      </c>
      <c r="AF90" s="95" t="s">
        <v>241</v>
      </c>
      <c r="AG90" s="97" t="s">
        <v>94</v>
      </c>
      <c r="AH90" s="95">
        <f>Corrientes!AH90*Constantes!$BA$5</f>
        <v>524.00827150568477</v>
      </c>
      <c r="AI90" s="95" t="s">
        <v>241</v>
      </c>
      <c r="AJ90" s="95" t="s">
        <v>241</v>
      </c>
      <c r="AK90" s="95" t="s">
        <v>94</v>
      </c>
      <c r="AL90" s="95" t="s">
        <v>241</v>
      </c>
      <c r="AM90" s="95" t="s">
        <v>241</v>
      </c>
      <c r="AN90" s="97" t="s">
        <v>94</v>
      </c>
      <c r="AO90" s="94">
        <f>Corrientes!AO90*Constantes!$BA$5</f>
        <v>476078.67102248169</v>
      </c>
      <c r="AP90" s="94">
        <f>Corrientes!AP90*Constantes!$BA$5</f>
        <v>52303.963800609963</v>
      </c>
      <c r="AQ90" s="94">
        <v>91.851722602658612</v>
      </c>
      <c r="AR90" s="94">
        <v>8.1482773973413849</v>
      </c>
      <c r="AS90" s="94">
        <v>53.751616916837911</v>
      </c>
      <c r="AT90" s="95" t="s">
        <v>94</v>
      </c>
      <c r="AU90" s="97" t="s">
        <v>94</v>
      </c>
      <c r="AV90" s="94">
        <f t="shared" si="1"/>
        <v>0.82824856765995047</v>
      </c>
      <c r="AW90" s="97" t="s">
        <v>94</v>
      </c>
      <c r="AX90" s="98">
        <f>Corrientes!AX90*Constantes!$BA$5</f>
        <v>245.79286740087886</v>
      </c>
      <c r="AZ90" s="118"/>
      <c r="BC90" s="119">
        <f t="shared" si="2"/>
        <v>-1.0231815394945443E-12</v>
      </c>
      <c r="BE90" s="68"/>
    </row>
    <row r="91" spans="1:57" x14ac:dyDescent="0.3">
      <c r="A91" s="89">
        <v>2005</v>
      </c>
      <c r="B91" s="90" t="s">
        <v>20</v>
      </c>
      <c r="C91" s="91">
        <f>Corrientes!C91*Constantes!$BA$5</f>
        <v>408.07384297257789</v>
      </c>
      <c r="D91" s="91">
        <f>Corrientes!D91*Constantes!$BA$5</f>
        <v>1180.8329223730318</v>
      </c>
      <c r="E91" s="92">
        <f>Corrientes!E91*Constantes!$BA$5</f>
        <v>0</v>
      </c>
      <c r="F91" s="92" t="s">
        <v>241</v>
      </c>
      <c r="G91" s="92" t="s">
        <v>241</v>
      </c>
      <c r="H91" s="91">
        <f>Corrientes!H91*Constantes!$BA$5</f>
        <v>1588.9067653456098</v>
      </c>
      <c r="I91" s="91">
        <f>Corrientes!I91*Constantes!$BA$5</f>
        <v>118.8850401278364</v>
      </c>
      <c r="J91" s="91">
        <f>Corrientes!J91*Constantes!$BA$5</f>
        <v>1707.7918054734464</v>
      </c>
      <c r="K91" s="93">
        <f>Corrientes!K91*Constantes!$BA$5</f>
        <v>1917.7859622209119</v>
      </c>
      <c r="L91" s="94">
        <f>Corrientes!L91*Constantes!$BA$5</f>
        <v>492.53883529920284</v>
      </c>
      <c r="M91" s="94">
        <f>Corrientes!M91*Constantes!$BA$5</f>
        <v>1425.2471269217087</v>
      </c>
      <c r="N91" s="94">
        <f>Corrientes!N91*Constantes!$BA$5</f>
        <v>143.49241003177556</v>
      </c>
      <c r="O91" s="94">
        <f>Corrientes!O91*Constantes!$BA$5</f>
        <v>2061.2860180250373</v>
      </c>
      <c r="P91" s="94">
        <v>36.178585918961076</v>
      </c>
      <c r="Q91" s="94">
        <f>Corrientes!Q91*Constantes!$BA$5</f>
        <v>2675.3883379937074</v>
      </c>
      <c r="R91" s="94">
        <f>Corrientes!R91*Constantes!$BA$5</f>
        <v>246.42945526124356</v>
      </c>
      <c r="S91" s="94">
        <f>Corrientes!S91*Constantes!$BA$5</f>
        <v>90.839700475411945</v>
      </c>
      <c r="T91" s="95" t="s">
        <v>241</v>
      </c>
      <c r="U91" s="95" t="s">
        <v>241</v>
      </c>
      <c r="V91" s="96">
        <f>Corrientes!V91*Constantes!$BA$5</f>
        <v>3012.6574937303631</v>
      </c>
      <c r="W91" s="94">
        <f>Corrientes!W91*Constantes!$BA$5</f>
        <v>3487.5865700848008</v>
      </c>
      <c r="X91" s="94">
        <f>Corrientes!X91*Constantes!$BA$5</f>
        <v>2821.5235048820641</v>
      </c>
      <c r="Y91" s="94">
        <f>Corrientes!Y91*Constantes!$BA$5</f>
        <v>2251.8134367232315</v>
      </c>
      <c r="Z91" s="94">
        <f>Corrientes!Z91*Constantes!$BA$5</f>
        <v>29754.241885166051</v>
      </c>
      <c r="AA91" s="94">
        <f>Corrientes!AA91*Constantes!$BA$5</f>
        <v>4720.4492992038095</v>
      </c>
      <c r="AB91" s="94">
        <f>Corrientes!AB91*Constantes!$BA$5</f>
        <v>2789.3130429358562</v>
      </c>
      <c r="AC91" s="95" t="s">
        <v>94</v>
      </c>
      <c r="AD91" s="94">
        <v>17.7315814267298</v>
      </c>
      <c r="AE91" s="94">
        <v>1.7438509273863874</v>
      </c>
      <c r="AF91" s="95" t="s">
        <v>241</v>
      </c>
      <c r="AG91" s="97" t="s">
        <v>94</v>
      </c>
      <c r="AH91" s="95">
        <f>Corrientes!AH91*Constantes!$BA$5</f>
        <v>276.07658436022535</v>
      </c>
      <c r="AI91" s="95" t="s">
        <v>241</v>
      </c>
      <c r="AJ91" s="95" t="s">
        <v>241</v>
      </c>
      <c r="AK91" s="95" t="s">
        <v>94</v>
      </c>
      <c r="AL91" s="95" t="s">
        <v>241</v>
      </c>
      <c r="AM91" s="95" t="s">
        <v>241</v>
      </c>
      <c r="AN91" s="97" t="s">
        <v>94</v>
      </c>
      <c r="AO91" s="94">
        <f>Corrientes!AO91*Constantes!$BA$5</f>
        <v>270691.10237987066</v>
      </c>
      <c r="AP91" s="94">
        <f>Corrientes!AP91*Constantes!$BA$5</f>
        <v>26621.704999689882</v>
      </c>
      <c r="AQ91" s="94">
        <v>93.038669014173053</v>
      </c>
      <c r="AR91" s="94">
        <v>6.961330985826943</v>
      </c>
      <c r="AS91" s="94">
        <v>63.821414081038917</v>
      </c>
      <c r="AT91" s="95" t="s">
        <v>94</v>
      </c>
      <c r="AU91" s="97" t="s">
        <v>94</v>
      </c>
      <c r="AV91" s="94">
        <f t="shared" si="1"/>
        <v>-0.9237476191279459</v>
      </c>
      <c r="AW91" s="97" t="s">
        <v>94</v>
      </c>
      <c r="AX91" s="98">
        <f>Corrientes!AX91*Constantes!$BA$5</f>
        <v>178.36794130354198</v>
      </c>
      <c r="AZ91" s="118"/>
      <c r="BC91" s="119">
        <f t="shared" si="2"/>
        <v>5.9685589803848416E-13</v>
      </c>
      <c r="BE91" s="68"/>
    </row>
    <row r="92" spans="1:57" x14ac:dyDescent="0.3">
      <c r="A92" s="89">
        <v>2005</v>
      </c>
      <c r="B92" s="90" t="s">
        <v>21</v>
      </c>
      <c r="C92" s="91">
        <f>Corrientes!C92*Constantes!$BA$5</f>
        <v>274.6737496685663</v>
      </c>
      <c r="D92" s="91">
        <f>Corrientes!D92*Constantes!$BA$5</f>
        <v>932.12158148227695</v>
      </c>
      <c r="E92" s="92">
        <f>Corrientes!E92*Constantes!$BA$5</f>
        <v>0</v>
      </c>
      <c r="F92" s="92" t="s">
        <v>241</v>
      </c>
      <c r="G92" s="92" t="s">
        <v>241</v>
      </c>
      <c r="H92" s="91">
        <f>Corrientes!H92*Constantes!$BA$5</f>
        <v>1206.7953311508434</v>
      </c>
      <c r="I92" s="91">
        <f>Corrientes!I92*Constantes!$BA$5</f>
        <v>144.57619945180733</v>
      </c>
      <c r="J92" s="91">
        <f>Corrientes!J92*Constantes!$BA$5</f>
        <v>1351.3715306026506</v>
      </c>
      <c r="K92" s="93">
        <f>Corrientes!K92*Constantes!$BA$5</f>
        <v>2401.496724795616</v>
      </c>
      <c r="L92" s="94">
        <f>Corrientes!L92*Constantes!$BA$5</f>
        <v>546.59484768419497</v>
      </c>
      <c r="M92" s="94">
        <f>Corrientes!M92*Constantes!$BA$5</f>
        <v>1854.9018771114213</v>
      </c>
      <c r="N92" s="94">
        <f>Corrientes!N92*Constantes!$BA$5</f>
        <v>287.70352395696739</v>
      </c>
      <c r="O92" s="94">
        <f>Corrientes!O92*Constantes!$BA$5</f>
        <v>2689.2004402320345</v>
      </c>
      <c r="P92" s="94">
        <v>35.289928419664577</v>
      </c>
      <c r="Q92" s="94">
        <f>Corrientes!Q92*Constantes!$BA$5</f>
        <v>2211.4164198277044</v>
      </c>
      <c r="R92" s="94">
        <f>Corrientes!R92*Constantes!$BA$5</f>
        <v>266.55257566044702</v>
      </c>
      <c r="S92" s="95">
        <f>Corrientes!S92*Constantes!$BA$5</f>
        <v>0</v>
      </c>
      <c r="T92" s="95" t="s">
        <v>241</v>
      </c>
      <c r="U92" s="95" t="s">
        <v>241</v>
      </c>
      <c r="V92" s="96">
        <f>Corrientes!V92*Constantes!$BA$5</f>
        <v>2477.9689954881514</v>
      </c>
      <c r="W92" s="94">
        <f>Corrientes!W92*Constantes!$BA$5</f>
        <v>3922.2892581876072</v>
      </c>
      <c r="X92" s="94">
        <f>Corrientes!X92*Constantes!$BA$5</f>
        <v>3709.0984442292606</v>
      </c>
      <c r="Y92" s="94">
        <f>Corrientes!Y92*Constantes!$BA$5</f>
        <v>2650.7873787784624</v>
      </c>
      <c r="Z92" s="94">
        <f>Corrientes!Z92*Constantes!$BA$5</f>
        <v>0</v>
      </c>
      <c r="AA92" s="94">
        <f>Corrientes!AA92*Constantes!$BA$5</f>
        <v>3829.3405260908021</v>
      </c>
      <c r="AB92" s="94">
        <f>Corrientes!AB92*Constantes!$BA$5</f>
        <v>3375.9980093969434</v>
      </c>
      <c r="AC92" s="95" t="s">
        <v>94</v>
      </c>
      <c r="AD92" s="94">
        <v>24.194167933207691</v>
      </c>
      <c r="AE92" s="94">
        <v>1.9276820299298842</v>
      </c>
      <c r="AF92" s="95" t="s">
        <v>241</v>
      </c>
      <c r="AG92" s="97" t="s">
        <v>94</v>
      </c>
      <c r="AH92" s="95">
        <f>Corrientes!AH92*Constantes!$BA$5</f>
        <v>106.71005473906126</v>
      </c>
      <c r="AI92" s="95" t="s">
        <v>241</v>
      </c>
      <c r="AJ92" s="95" t="s">
        <v>241</v>
      </c>
      <c r="AK92" s="95" t="s">
        <v>94</v>
      </c>
      <c r="AL92" s="95" t="s">
        <v>241</v>
      </c>
      <c r="AM92" s="95" t="s">
        <v>241</v>
      </c>
      <c r="AN92" s="97" t="s">
        <v>94</v>
      </c>
      <c r="AO92" s="94">
        <f>Corrientes!AO92*Constantes!$BA$5</f>
        <v>198650.00900745476</v>
      </c>
      <c r="AP92" s="94">
        <f>Corrientes!AP92*Constantes!$BA$5</f>
        <v>15827.535531134521</v>
      </c>
      <c r="AQ92" s="94">
        <v>89.301520997165525</v>
      </c>
      <c r="AR92" s="94">
        <v>10.698479002834466</v>
      </c>
      <c r="AS92" s="94">
        <v>64.710071580335438</v>
      </c>
      <c r="AT92" s="95" t="s">
        <v>94</v>
      </c>
      <c r="AU92" s="97" t="s">
        <v>94</v>
      </c>
      <c r="AV92" s="94">
        <f t="shared" si="1"/>
        <v>2.4740913231611872</v>
      </c>
      <c r="AW92" s="97" t="s">
        <v>94</v>
      </c>
      <c r="AX92" s="98">
        <f>Corrientes!AX92*Constantes!$BA$5</f>
        <v>114.59051370034642</v>
      </c>
      <c r="AZ92" s="118"/>
      <c r="BC92" s="119">
        <f t="shared" si="2"/>
        <v>-4.5474735088646412E-13</v>
      </c>
      <c r="BE92" s="68"/>
    </row>
    <row r="93" spans="1:57" x14ac:dyDescent="0.3">
      <c r="A93" s="89">
        <v>2005</v>
      </c>
      <c r="B93" s="90" t="s">
        <v>22</v>
      </c>
      <c r="C93" s="91">
        <f>Corrientes!C93*Constantes!$BA$5</f>
        <v>1271.3741746791179</v>
      </c>
      <c r="D93" s="91">
        <f>Corrientes!D93*Constantes!$BA$5</f>
        <v>1302.5230705899398</v>
      </c>
      <c r="E93" s="91">
        <f>Corrientes!E93*Constantes!$BA$5</f>
        <v>428.25997266018987</v>
      </c>
      <c r="F93" s="92" t="s">
        <v>241</v>
      </c>
      <c r="G93" s="92" t="s">
        <v>241</v>
      </c>
      <c r="H93" s="91">
        <f>Corrientes!H93*Constantes!$BA$5</f>
        <v>3002.1572179292475</v>
      </c>
      <c r="I93" s="91">
        <f>Corrientes!I93*Constantes!$BA$5</f>
        <v>290.64986780522486</v>
      </c>
      <c r="J93" s="91">
        <f>Corrientes!J93*Constantes!$BA$5</f>
        <v>3292.8070857344724</v>
      </c>
      <c r="K93" s="93">
        <f>Corrientes!K93*Constantes!$BA$5</f>
        <v>2116.2966170135473</v>
      </c>
      <c r="L93" s="94">
        <f>Corrientes!L93*Constantes!$BA$5</f>
        <v>896.22383823311736</v>
      </c>
      <c r="M93" s="94">
        <f>Corrientes!M93*Constantes!$BA$5</f>
        <v>918.18148343773714</v>
      </c>
      <c r="N93" s="94">
        <f>Corrientes!N93*Constantes!$BA$5</f>
        <v>204.88644908340316</v>
      </c>
      <c r="O93" s="94">
        <f>Corrientes!O93*Constantes!$BA$5</f>
        <v>2321.1830660969508</v>
      </c>
      <c r="P93" s="94">
        <v>45.652816721712867</v>
      </c>
      <c r="Q93" s="94">
        <f>Corrientes!Q93*Constantes!$BA$5</f>
        <v>3313.3747832508197</v>
      </c>
      <c r="R93" s="94">
        <f>Corrientes!R93*Constantes!$BA$5</f>
        <v>493.00598565203512</v>
      </c>
      <c r="S93" s="94">
        <f>Corrientes!S93*Constantes!$BA$5</f>
        <v>113.52610736533875</v>
      </c>
      <c r="T93" s="95" t="s">
        <v>241</v>
      </c>
      <c r="U93" s="95" t="s">
        <v>241</v>
      </c>
      <c r="V93" s="96">
        <f>Corrientes!V93*Constantes!$BA$5</f>
        <v>3919.9068762681941</v>
      </c>
      <c r="W93" s="94">
        <f>Corrientes!W93*Constantes!$BA$5</f>
        <v>3701.2202762461884</v>
      </c>
      <c r="X93" s="94">
        <f>Corrientes!X93*Constantes!$BA$5</f>
        <v>3214.1663254494961</v>
      </c>
      <c r="Y93" s="94">
        <f>Corrientes!Y93*Constantes!$BA$5</f>
        <v>2066.6691217057783</v>
      </c>
      <c r="Z93" s="94">
        <f>Corrientes!Z93*Constantes!$BA$5</f>
        <v>20114.476854241449</v>
      </c>
      <c r="AA93" s="94">
        <f>Corrientes!AA93*Constantes!$BA$5</f>
        <v>7212.7139620026674</v>
      </c>
      <c r="AB93" s="94">
        <f>Corrientes!AB93*Constantes!$BA$5</f>
        <v>2911.0815429798772</v>
      </c>
      <c r="AC93" s="95" t="s">
        <v>94</v>
      </c>
      <c r="AD93" s="94">
        <v>21.495935964593652</v>
      </c>
      <c r="AE93" s="94">
        <v>2.616725436180281</v>
      </c>
      <c r="AF93" s="95" t="s">
        <v>241</v>
      </c>
      <c r="AG93" s="97" t="s">
        <v>94</v>
      </c>
      <c r="AH93" s="95">
        <f>Corrientes!AH93*Constantes!$BA$5</f>
        <v>121.14333536201815</v>
      </c>
      <c r="AI93" s="95" t="s">
        <v>241</v>
      </c>
      <c r="AJ93" s="95" t="s">
        <v>241</v>
      </c>
      <c r="AK93" s="95" t="s">
        <v>94</v>
      </c>
      <c r="AL93" s="95" t="s">
        <v>241</v>
      </c>
      <c r="AM93" s="95" t="s">
        <v>241</v>
      </c>
      <c r="AN93" s="97" t="s">
        <v>94</v>
      </c>
      <c r="AO93" s="94">
        <f>Corrientes!AO93*Constantes!$BA$5</f>
        <v>275638.92880298896</v>
      </c>
      <c r="AP93" s="94">
        <f>Corrientes!AP93*Constantes!$BA$5</f>
        <v>33553.849313111372</v>
      </c>
      <c r="AQ93" s="94">
        <v>91.173188703813963</v>
      </c>
      <c r="AR93" s="94">
        <v>8.8268112961860457</v>
      </c>
      <c r="AS93" s="94">
        <v>54.347183278287126</v>
      </c>
      <c r="AT93" s="95" t="s">
        <v>94</v>
      </c>
      <c r="AU93" s="97" t="s">
        <v>94</v>
      </c>
      <c r="AV93" s="94">
        <f t="shared" si="1"/>
        <v>-0.35676473975557732</v>
      </c>
      <c r="AW93" s="97" t="s">
        <v>94</v>
      </c>
      <c r="AX93" s="98">
        <f>Corrientes!AX93*Constantes!$BA$5</f>
        <v>314.97684155564934</v>
      </c>
      <c r="AZ93" s="118"/>
      <c r="BC93" s="119">
        <f t="shared" si="2"/>
        <v>2.1032064978498966E-12</v>
      </c>
      <c r="BE93" s="68"/>
    </row>
    <row r="94" spans="1:57" x14ac:dyDescent="0.3">
      <c r="A94" s="89">
        <v>2005</v>
      </c>
      <c r="B94" s="90" t="s">
        <v>23</v>
      </c>
      <c r="C94" s="91">
        <f>Corrientes!C94*Constantes!$BA$5</f>
        <v>1106.8913219634946</v>
      </c>
      <c r="D94" s="91">
        <f>Corrientes!D94*Constantes!$BA$5</f>
        <v>1388.9742519070496</v>
      </c>
      <c r="E94" s="91">
        <f>Corrientes!E94*Constantes!$BA$5</f>
        <v>247.43630488052258</v>
      </c>
      <c r="F94" s="92" t="s">
        <v>241</v>
      </c>
      <c r="G94" s="92" t="s">
        <v>241</v>
      </c>
      <c r="H94" s="91">
        <f>Corrientes!H94*Constantes!$BA$5</f>
        <v>2743.3018787510664</v>
      </c>
      <c r="I94" s="91">
        <f>Corrientes!I94*Constantes!$BA$5</f>
        <v>572.12433874865133</v>
      </c>
      <c r="J94" s="91">
        <f>Corrientes!J94*Constantes!$BA$5</f>
        <v>3315.4262174997179</v>
      </c>
      <c r="K94" s="93">
        <f>Corrientes!K94*Constantes!$BA$5</f>
        <v>2291.4028631040096</v>
      </c>
      <c r="L94" s="94">
        <f>Corrientes!L94*Constantes!$BA$5</f>
        <v>924.55517343459144</v>
      </c>
      <c r="M94" s="94">
        <f>Corrientes!M94*Constantes!$BA$5</f>
        <v>1160.1711070334482</v>
      </c>
      <c r="N94" s="94">
        <f>Corrientes!N94*Constantes!$BA$5</f>
        <v>477.87936064002815</v>
      </c>
      <c r="O94" s="94">
        <f>Corrientes!O94*Constantes!$BA$5</f>
        <v>2769.2822237440373</v>
      </c>
      <c r="P94" s="94">
        <v>34.512963890770578</v>
      </c>
      <c r="Q94" s="94">
        <f>Corrientes!Q94*Constantes!$BA$5</f>
        <v>5359.0721238405667</v>
      </c>
      <c r="R94" s="94">
        <f>Corrientes!R94*Constantes!$BA$5</f>
        <v>817.81949283971278</v>
      </c>
      <c r="S94" s="94">
        <f>Corrientes!S94*Constantes!$BA$5</f>
        <v>114.00351217741076</v>
      </c>
      <c r="T94" s="95" t="s">
        <v>241</v>
      </c>
      <c r="U94" s="95" t="s">
        <v>241</v>
      </c>
      <c r="V94" s="96">
        <f>Corrientes!V94*Constantes!$BA$5</f>
        <v>6290.89512885769</v>
      </c>
      <c r="W94" s="94">
        <f>Corrientes!W94*Constantes!$BA$5</f>
        <v>4216.5787358214693</v>
      </c>
      <c r="X94" s="94">
        <f>Corrientes!X94*Constantes!$BA$5</f>
        <v>4138.6151957035636</v>
      </c>
      <c r="Y94" s="94">
        <f>Corrientes!Y94*Constantes!$BA$5</f>
        <v>2689.4702509182157</v>
      </c>
      <c r="Z94" s="94">
        <f>Corrientes!Z94*Constantes!$BA$5</f>
        <v>42650.023261283488</v>
      </c>
      <c r="AA94" s="94">
        <f>Corrientes!AA94*Constantes!$BA$5</f>
        <v>9606.3213463574084</v>
      </c>
      <c r="AB94" s="94">
        <f>Corrientes!AB94*Constantes!$BA$5</f>
        <v>3572.2413284594681</v>
      </c>
      <c r="AC94" s="95" t="s">
        <v>94</v>
      </c>
      <c r="AD94" s="94">
        <v>20.955859769664571</v>
      </c>
      <c r="AE94" s="94">
        <v>3.0901462759407479</v>
      </c>
      <c r="AF94" s="95" t="s">
        <v>241</v>
      </c>
      <c r="AG94" s="97" t="s">
        <v>94</v>
      </c>
      <c r="AH94" s="95">
        <f>Corrientes!AH94*Constantes!$BA$5</f>
        <v>111.88999878485578</v>
      </c>
      <c r="AI94" s="95" t="s">
        <v>241</v>
      </c>
      <c r="AJ94" s="95" t="s">
        <v>241</v>
      </c>
      <c r="AK94" s="95" t="s">
        <v>94</v>
      </c>
      <c r="AL94" s="95" t="s">
        <v>241</v>
      </c>
      <c r="AM94" s="95" t="s">
        <v>241</v>
      </c>
      <c r="AN94" s="97" t="s">
        <v>94</v>
      </c>
      <c r="AO94" s="94">
        <f>Corrientes!AO94*Constantes!$BA$5</f>
        <v>310869.46987429942</v>
      </c>
      <c r="AP94" s="94">
        <f>Corrientes!AP94*Constantes!$BA$5</f>
        <v>45840.740737649874</v>
      </c>
      <c r="AQ94" s="94">
        <v>82.743565948509897</v>
      </c>
      <c r="AR94" s="94">
        <v>17.256434051490093</v>
      </c>
      <c r="AS94" s="94">
        <v>65.487036109229422</v>
      </c>
      <c r="AT94" s="95" t="s">
        <v>94</v>
      </c>
      <c r="AU94" s="97" t="s">
        <v>94</v>
      </c>
      <c r="AV94" s="94">
        <f t="shared" si="1"/>
        <v>-6.5511203807736118</v>
      </c>
      <c r="AW94" s="97" t="s">
        <v>94</v>
      </c>
      <c r="AX94" s="98">
        <f>Corrientes!AX94*Constantes!$BA$5</f>
        <v>251.14261097471325</v>
      </c>
      <c r="AZ94" s="118"/>
      <c r="BC94" s="119">
        <f t="shared" si="2"/>
        <v>6.2527760746888816E-13</v>
      </c>
      <c r="BE94" s="68"/>
    </row>
    <row r="95" spans="1:57" x14ac:dyDescent="0.3">
      <c r="A95" s="89">
        <v>2005</v>
      </c>
      <c r="B95" s="90" t="s">
        <v>24</v>
      </c>
      <c r="C95" s="91">
        <f>Corrientes!C95*Constantes!$BA$5</f>
        <v>790.23183251584237</v>
      </c>
      <c r="D95" s="91">
        <f>Corrientes!D95*Constantes!$BA$5</f>
        <v>1687.886210650209</v>
      </c>
      <c r="E95" s="92">
        <f>Corrientes!E95*Constantes!$BA$5</f>
        <v>0</v>
      </c>
      <c r="F95" s="92" t="s">
        <v>241</v>
      </c>
      <c r="G95" s="92" t="s">
        <v>241</v>
      </c>
      <c r="H95" s="91">
        <f>Corrientes!H95*Constantes!$BA$5</f>
        <v>2478.1180431660514</v>
      </c>
      <c r="I95" s="91">
        <f>Corrientes!I95*Constantes!$BA$5</f>
        <v>825.39120789149445</v>
      </c>
      <c r="J95" s="91">
        <f>Corrientes!J95*Constantes!$BA$5</f>
        <v>3303.509251057546</v>
      </c>
      <c r="K95" s="93">
        <f>Corrientes!K95*Constantes!$BA$5</f>
        <v>2641.7169309850233</v>
      </c>
      <c r="L95" s="94">
        <f>Corrientes!L95*Constantes!$BA$5</f>
        <v>842.40087638978537</v>
      </c>
      <c r="M95" s="94">
        <f>Corrientes!M95*Constantes!$BA$5</f>
        <v>1799.3160545952371</v>
      </c>
      <c r="N95" s="94">
        <f>Corrientes!N95*Constantes!$BA$5</f>
        <v>879.88138199719913</v>
      </c>
      <c r="O95" s="94">
        <f>Corrientes!O95*Constantes!$BA$5</f>
        <v>3521.5983129822216</v>
      </c>
      <c r="P95" s="94">
        <v>32.92010413430598</v>
      </c>
      <c r="Q95" s="94">
        <f>Corrientes!Q95*Constantes!$BA$5</f>
        <v>6050.3093561071555</v>
      </c>
      <c r="R95" s="94">
        <f>Corrientes!R95*Constantes!$BA$5</f>
        <v>580.33410102583866</v>
      </c>
      <c r="S95" s="94">
        <f>Corrientes!S95*Constantes!$BA$5</f>
        <v>100.77682174057614</v>
      </c>
      <c r="T95" s="95" t="s">
        <v>241</v>
      </c>
      <c r="U95" s="95" t="s">
        <v>241</v>
      </c>
      <c r="V95" s="96">
        <f>Corrientes!V95*Constantes!$BA$5</f>
        <v>6731.4202788735711</v>
      </c>
      <c r="W95" s="94">
        <f>Corrientes!W95*Constantes!$BA$5</f>
        <v>4305.1277636053437</v>
      </c>
      <c r="X95" s="94">
        <f>Corrientes!X95*Constantes!$BA$5</f>
        <v>4628.5948045395817</v>
      </c>
      <c r="Y95" s="94">
        <f>Corrientes!Y95*Constantes!$BA$5</f>
        <v>2763.2720257209589</v>
      </c>
      <c r="Z95" s="94">
        <f>Corrientes!Z95*Constantes!$BA$5</f>
        <v>20770.161117183867</v>
      </c>
      <c r="AA95" s="94">
        <f>Corrientes!AA95*Constantes!$BA$5</f>
        <v>10034.929529931118</v>
      </c>
      <c r="AB95" s="94">
        <f>Corrientes!AB95*Constantes!$BA$5</f>
        <v>4011.3195275008629</v>
      </c>
      <c r="AC95" s="95" t="s">
        <v>94</v>
      </c>
      <c r="AD95" s="94">
        <v>20.835533893620848</v>
      </c>
      <c r="AE95" s="94">
        <v>2.2827747613613267</v>
      </c>
      <c r="AF95" s="95" t="s">
        <v>241</v>
      </c>
      <c r="AG95" s="97" t="s">
        <v>94</v>
      </c>
      <c r="AH95" s="95">
        <f>Corrientes!AH95*Constantes!$BA$5</f>
        <v>801.07914853104705</v>
      </c>
      <c r="AI95" s="95" t="s">
        <v>241</v>
      </c>
      <c r="AJ95" s="95" t="s">
        <v>241</v>
      </c>
      <c r="AK95" s="95" t="s">
        <v>94</v>
      </c>
      <c r="AL95" s="95" t="s">
        <v>241</v>
      </c>
      <c r="AM95" s="95" t="s">
        <v>241</v>
      </c>
      <c r="AN95" s="97" t="s">
        <v>94</v>
      </c>
      <c r="AO95" s="94">
        <f>Corrientes!AO95*Constantes!$BA$5</f>
        <v>439593.50259974023</v>
      </c>
      <c r="AP95" s="94">
        <f>Corrientes!AP95*Constantes!$BA$5</f>
        <v>48162.57448052954</v>
      </c>
      <c r="AQ95" s="94">
        <v>75.014714802833865</v>
      </c>
      <c r="AR95" s="94">
        <v>24.985285197166121</v>
      </c>
      <c r="AS95" s="94">
        <v>67.079895865694013</v>
      </c>
      <c r="AT95" s="95" t="s">
        <v>94</v>
      </c>
      <c r="AU95" s="97" t="s">
        <v>94</v>
      </c>
      <c r="AV95" s="94">
        <f t="shared" si="1"/>
        <v>0.7354259025920129</v>
      </c>
      <c r="AW95" s="97" t="s">
        <v>94</v>
      </c>
      <c r="AX95" s="98">
        <f>Corrientes!AX95*Constantes!$BA$5</f>
        <v>190.18381063343952</v>
      </c>
      <c r="AZ95" s="118"/>
      <c r="BC95" s="119">
        <f t="shared" si="2"/>
        <v>7.673861546209082E-13</v>
      </c>
      <c r="BE95" s="68"/>
    </row>
    <row r="96" spans="1:57" x14ac:dyDescent="0.3">
      <c r="A96" s="89">
        <v>2005</v>
      </c>
      <c r="B96" s="90" t="s">
        <v>25</v>
      </c>
      <c r="C96" s="91">
        <f>Corrientes!C96*Constantes!$BA$5</f>
        <v>4243.6438531651411</v>
      </c>
      <c r="D96" s="91">
        <f>Corrientes!D96*Constantes!$BA$5</f>
        <v>3011.7351589876207</v>
      </c>
      <c r="E96" s="92">
        <f>Corrientes!E96*Constantes!$BA$5</f>
        <v>0</v>
      </c>
      <c r="F96" s="92" t="s">
        <v>241</v>
      </c>
      <c r="G96" s="92" t="s">
        <v>241</v>
      </c>
      <c r="H96" s="91">
        <f>Corrientes!H96*Constantes!$BA$5</f>
        <v>7255.3790121527627</v>
      </c>
      <c r="I96" s="91">
        <f>Corrientes!I96*Constantes!$BA$5</f>
        <v>2836.6198697313112</v>
      </c>
      <c r="J96" s="91">
        <f>Corrientes!J96*Constantes!$BA$5</f>
        <v>10091.998881884074</v>
      </c>
      <c r="K96" s="93">
        <f>Corrientes!K96*Constantes!$BA$5</f>
        <v>5119.4444138191402</v>
      </c>
      <c r="L96" s="94">
        <f>Corrientes!L96*Constantes!$BA$5</f>
        <v>2994.3437526743492</v>
      </c>
      <c r="M96" s="94">
        <f>Corrientes!M96*Constantes!$BA$5</f>
        <v>2125.1006611447906</v>
      </c>
      <c r="N96" s="94">
        <f>Corrientes!N96*Constantes!$BA$5</f>
        <v>2001.5381307992488</v>
      </c>
      <c r="O96" s="94">
        <f>Corrientes!O96*Constantes!$BA$5</f>
        <v>7120.9823296181839</v>
      </c>
      <c r="P96" s="94">
        <v>70.295799138116223</v>
      </c>
      <c r="Q96" s="94">
        <f>Corrientes!Q96*Constantes!$BA$5</f>
        <v>2478.2436768553848</v>
      </c>
      <c r="R96" s="94">
        <f>Corrientes!R96*Constantes!$BA$5</f>
        <v>320.41225466847027</v>
      </c>
      <c r="S96" s="94">
        <f>Corrientes!S96*Constantes!$BA$5</f>
        <v>1465.8202613763447</v>
      </c>
      <c r="T96" s="95" t="s">
        <v>241</v>
      </c>
      <c r="U96" s="95" t="s">
        <v>241</v>
      </c>
      <c r="V96" s="96">
        <f>Corrientes!V96*Constantes!$BA$5</f>
        <v>4264.4761929001997</v>
      </c>
      <c r="W96" s="94">
        <f>Corrientes!W96*Constantes!$BA$5</f>
        <v>6065.1535716269545</v>
      </c>
      <c r="X96" s="94">
        <f>Corrientes!X96*Constantes!$BA$5</f>
        <v>4326.2783818296457</v>
      </c>
      <c r="Y96" s="94">
        <f>Corrientes!Y96*Constantes!$BA$5</f>
        <v>2177.1130211959412</v>
      </c>
      <c r="Z96" s="94">
        <f>Corrientes!Z96*Constantes!$BA$5</f>
        <v>13684.547088422203</v>
      </c>
      <c r="AA96" s="94">
        <f>Corrientes!AA96*Constantes!$BA$5</f>
        <v>14356.475074784275</v>
      </c>
      <c r="AB96" s="94">
        <f>Corrientes!AB96*Constantes!$BA$5</f>
        <v>6770.8650558730078</v>
      </c>
      <c r="AC96" s="95" t="s">
        <v>94</v>
      </c>
      <c r="AD96" s="94">
        <v>31.730208625749651</v>
      </c>
      <c r="AE96" s="94">
        <v>3.4363687104534439</v>
      </c>
      <c r="AF96" s="95" t="s">
        <v>241</v>
      </c>
      <c r="AG96" s="97" t="s">
        <v>94</v>
      </c>
      <c r="AH96" s="95">
        <f>Corrientes!AH96*Constantes!$BA$5</f>
        <v>109.46841503589302</v>
      </c>
      <c r="AI96" s="95" t="s">
        <v>241</v>
      </c>
      <c r="AJ96" s="95" t="s">
        <v>241</v>
      </c>
      <c r="AK96" s="95" t="s">
        <v>94</v>
      </c>
      <c r="AL96" s="95" t="s">
        <v>241</v>
      </c>
      <c r="AM96" s="95" t="s">
        <v>241</v>
      </c>
      <c r="AN96" s="97" t="s">
        <v>94</v>
      </c>
      <c r="AO96" s="94">
        <f>Corrientes!AO96*Constantes!$BA$5</f>
        <v>417780.40380567522</v>
      </c>
      <c r="AP96" s="94">
        <f>Corrientes!AP96*Constantes!$BA$5</f>
        <v>45245.448096845248</v>
      </c>
      <c r="AQ96" s="94">
        <v>71.892388188594964</v>
      </c>
      <c r="AR96" s="94">
        <v>28.107611811405025</v>
      </c>
      <c r="AS96" s="94">
        <v>29.704200861883773</v>
      </c>
      <c r="AT96" s="95" t="s">
        <v>94</v>
      </c>
      <c r="AU96" s="97" t="s">
        <v>94</v>
      </c>
      <c r="AV96" s="94">
        <f t="shared" si="1"/>
        <v>34.946497732090286</v>
      </c>
      <c r="AW96" s="97" t="s">
        <v>94</v>
      </c>
      <c r="AX96" s="98">
        <f>Corrientes!AX96*Constantes!$BA$5</f>
        <v>95.5278705764254</v>
      </c>
      <c r="AZ96" s="118"/>
      <c r="BC96" s="119">
        <f t="shared" si="2"/>
        <v>1.8189894035458565E-12</v>
      </c>
      <c r="BE96" s="68"/>
    </row>
    <row r="97" spans="1:57" x14ac:dyDescent="0.3">
      <c r="A97" s="89">
        <v>2005</v>
      </c>
      <c r="B97" s="90" t="s">
        <v>26</v>
      </c>
      <c r="C97" s="91">
        <f>Corrientes!C97*Constantes!$BA$5</f>
        <v>1339.4125633138658</v>
      </c>
      <c r="D97" s="91">
        <f>Corrientes!D97*Constantes!$BA$5</f>
        <v>2048.764829683565</v>
      </c>
      <c r="E97" s="91">
        <f>Corrientes!E97*Constantes!$BA$5</f>
        <v>250.40731551186596</v>
      </c>
      <c r="F97" s="92" t="s">
        <v>241</v>
      </c>
      <c r="G97" s="92" t="s">
        <v>241</v>
      </c>
      <c r="H97" s="91">
        <f>Corrientes!H97*Constantes!$BA$5</f>
        <v>3638.5847085092973</v>
      </c>
      <c r="I97" s="91">
        <f>Corrientes!I97*Constantes!$BA$5</f>
        <v>386.47390930003337</v>
      </c>
      <c r="J97" s="91">
        <f>Corrientes!J97*Constantes!$BA$5</f>
        <v>4025.0586178093308</v>
      </c>
      <c r="K97" s="93">
        <f>Corrientes!K97*Constantes!$BA$5</f>
        <v>2815.1155524525379</v>
      </c>
      <c r="L97" s="94">
        <f>Corrientes!L97*Constantes!$BA$5</f>
        <v>1036.2823570706348</v>
      </c>
      <c r="M97" s="94">
        <f>Corrientes!M97*Constantes!$BA$5</f>
        <v>1585.0970081504265</v>
      </c>
      <c r="N97" s="94">
        <f>Corrientes!N97*Constantes!$BA$5</f>
        <v>299.00876297954562</v>
      </c>
      <c r="O97" s="94">
        <f>Corrientes!O97*Constantes!$BA$5</f>
        <v>3114.1243278396405</v>
      </c>
      <c r="P97" s="94">
        <v>33.243076383252003</v>
      </c>
      <c r="Q97" s="94">
        <f>Corrientes!Q97*Constantes!$BA$5</f>
        <v>5436.7015236711404</v>
      </c>
      <c r="R97" s="94">
        <f>Corrientes!R97*Constantes!$BA$5</f>
        <v>948.21985328394146</v>
      </c>
      <c r="S97" s="94">
        <f>Corrientes!S97*Constantes!$BA$5</f>
        <v>1697.9806867481207</v>
      </c>
      <c r="T97" s="95" t="s">
        <v>241</v>
      </c>
      <c r="U97" s="95" t="s">
        <v>241</v>
      </c>
      <c r="V97" s="96">
        <f>Corrientes!V97*Constantes!$BA$5</f>
        <v>8082.9020637032017</v>
      </c>
      <c r="W97" s="94">
        <f>Corrientes!W97*Constantes!$BA$5</f>
        <v>4533.8599605915706</v>
      </c>
      <c r="X97" s="94">
        <f>Corrientes!X97*Constantes!$BA$5</f>
        <v>3098.0633469190275</v>
      </c>
      <c r="Y97" s="94">
        <f>Corrientes!Y97*Constantes!$BA$5</f>
        <v>2860.0034785140524</v>
      </c>
      <c r="Z97" s="94">
        <f>Corrientes!Z97*Constantes!$BA$5</f>
        <v>17654.747878891219</v>
      </c>
      <c r="AA97" s="94">
        <f>Corrientes!AA97*Constantes!$BA$5</f>
        <v>12107.960681512532</v>
      </c>
      <c r="AB97" s="94">
        <f>Corrientes!AB97*Constantes!$BA$5</f>
        <v>3937.1602347841931</v>
      </c>
      <c r="AC97" s="95" t="s">
        <v>94</v>
      </c>
      <c r="AD97" s="94">
        <v>14.057675650514362</v>
      </c>
      <c r="AE97" s="94">
        <v>2.3210780009302603</v>
      </c>
      <c r="AF97" s="95" t="s">
        <v>241</v>
      </c>
      <c r="AG97" s="97" t="s">
        <v>94</v>
      </c>
      <c r="AH97" s="95">
        <f>Corrientes!AH97*Constantes!$BA$5</f>
        <v>393.41915582486484</v>
      </c>
      <c r="AI97" s="95" t="s">
        <v>241</v>
      </c>
      <c r="AJ97" s="95" t="s">
        <v>241</v>
      </c>
      <c r="AK97" s="95" t="s">
        <v>94</v>
      </c>
      <c r="AL97" s="95" t="s">
        <v>241</v>
      </c>
      <c r="AM97" s="95" t="s">
        <v>241</v>
      </c>
      <c r="AN97" s="97" t="s">
        <v>94</v>
      </c>
      <c r="AO97" s="94">
        <f>Corrientes!AO97*Constantes!$BA$5</f>
        <v>521652.46823500999</v>
      </c>
      <c r="AP97" s="94">
        <f>Corrientes!AP97*Constantes!$BA$5</f>
        <v>86130.602117495218</v>
      </c>
      <c r="AQ97" s="94">
        <v>90.398303577740819</v>
      </c>
      <c r="AR97" s="94">
        <v>9.601696422259181</v>
      </c>
      <c r="AS97" s="94">
        <v>66.756923616747997</v>
      </c>
      <c r="AT97" s="95" t="s">
        <v>94</v>
      </c>
      <c r="AU97" s="97" t="s">
        <v>94</v>
      </c>
      <c r="AV97" s="94">
        <f t="shared" si="1"/>
        <v>-3.5696262196407536</v>
      </c>
      <c r="AW97" s="97" t="s">
        <v>94</v>
      </c>
      <c r="AX97" s="98">
        <f>Corrientes!AX97*Constantes!$BA$5</f>
        <v>182.81287855210167</v>
      </c>
      <c r="AZ97" s="118"/>
      <c r="BC97" s="119">
        <f t="shared" si="2"/>
        <v>-1.9610979506978765E-12</v>
      </c>
      <c r="BE97" s="68"/>
    </row>
    <row r="98" spans="1:57" x14ac:dyDescent="0.3">
      <c r="A98" s="89">
        <v>2005</v>
      </c>
      <c r="B98" s="90" t="s">
        <v>27</v>
      </c>
      <c r="C98" s="91">
        <f>Corrientes!C98*Constantes!$BA$5</f>
        <v>551.68349373200124</v>
      </c>
      <c r="D98" s="91">
        <f>Corrientes!D98*Constantes!$BA$5</f>
        <v>843.16274595275672</v>
      </c>
      <c r="E98" s="92">
        <f>Corrientes!E98*Constantes!$BA$5</f>
        <v>0</v>
      </c>
      <c r="F98" s="92" t="s">
        <v>241</v>
      </c>
      <c r="G98" s="92" t="s">
        <v>241</v>
      </c>
      <c r="H98" s="91">
        <f>Corrientes!H98*Constantes!$BA$5</f>
        <v>1394.8462396847578</v>
      </c>
      <c r="I98" s="91">
        <f>Corrientes!I98*Constantes!$BA$5</f>
        <v>118.73233601884556</v>
      </c>
      <c r="J98" s="91">
        <f>Corrientes!J98*Constantes!$BA$5</f>
        <v>1513.5785757036035</v>
      </c>
      <c r="K98" s="93">
        <f>Corrientes!K98*Constantes!$BA$5</f>
        <v>1856.554679479093</v>
      </c>
      <c r="L98" s="94">
        <f>Corrientes!L98*Constantes!$BA$5</f>
        <v>734.29639965979538</v>
      </c>
      <c r="M98" s="94">
        <f>Corrientes!M98*Constantes!$BA$5</f>
        <v>1122.2582798192975</v>
      </c>
      <c r="N98" s="94">
        <f>Corrientes!N98*Constantes!$BA$5</f>
        <v>158.03395942128412</v>
      </c>
      <c r="O98" s="94">
        <f>Corrientes!O98*Constantes!$BA$5</f>
        <v>2014.588638900377</v>
      </c>
      <c r="P98" s="94">
        <v>51.100769216542034</v>
      </c>
      <c r="Q98" s="94">
        <f>Corrientes!Q98*Constantes!$BA$5</f>
        <v>1274.9481275899959</v>
      </c>
      <c r="R98" s="94">
        <f>Corrientes!R98*Constantes!$BA$5</f>
        <v>173.42200884758097</v>
      </c>
      <c r="S98" s="95">
        <f>Corrientes!S98*Constantes!$BA$5</f>
        <v>0</v>
      </c>
      <c r="T98" s="95" t="s">
        <v>241</v>
      </c>
      <c r="U98" s="95" t="s">
        <v>241</v>
      </c>
      <c r="V98" s="96">
        <f>Corrientes!V98*Constantes!$BA$5</f>
        <v>1448.370136437577</v>
      </c>
      <c r="W98" s="94">
        <f>Corrientes!W98*Constantes!$BA$5</f>
        <v>4169.7595125322132</v>
      </c>
      <c r="X98" s="94">
        <f>Corrientes!X98*Constantes!$BA$5</f>
        <v>4304.6395016206225</v>
      </c>
      <c r="Y98" s="94">
        <f>Corrientes!Y98*Constantes!$BA$5</f>
        <v>1755.1946647192042</v>
      </c>
      <c r="Z98" s="94">
        <f>Corrientes!Z98*Constantes!$BA$5</f>
        <v>0</v>
      </c>
      <c r="AA98" s="94">
        <f>Corrientes!AA98*Constantes!$BA$5</f>
        <v>2961.9487121411807</v>
      </c>
      <c r="AB98" s="94">
        <f>Corrientes!AB98*Constantes!$BA$5</f>
        <v>2695.9648227305811</v>
      </c>
      <c r="AC98" s="95" t="s">
        <v>94</v>
      </c>
      <c r="AD98" s="94">
        <v>23.694026427196917</v>
      </c>
      <c r="AE98" s="94">
        <v>3.4180769967474633</v>
      </c>
      <c r="AF98" s="95" t="s">
        <v>241</v>
      </c>
      <c r="AG98" s="97" t="s">
        <v>94</v>
      </c>
      <c r="AH98" s="95">
        <f>Corrientes!AH98*Constantes!$BA$5</f>
        <v>6.3506434741010303</v>
      </c>
      <c r="AI98" s="95" t="s">
        <v>241</v>
      </c>
      <c r="AJ98" s="95" t="s">
        <v>241</v>
      </c>
      <c r="AK98" s="95" t="s">
        <v>94</v>
      </c>
      <c r="AL98" s="95" t="s">
        <v>241</v>
      </c>
      <c r="AM98" s="95" t="s">
        <v>241</v>
      </c>
      <c r="AN98" s="97" t="s">
        <v>94</v>
      </c>
      <c r="AO98" s="94">
        <f>Corrientes!AO98*Constantes!$BA$5</f>
        <v>86655.412237924407</v>
      </c>
      <c r="AP98" s="94">
        <f>Corrientes!AP98*Constantes!$BA$5</f>
        <v>12500.82471732766</v>
      </c>
      <c r="AQ98" s="94">
        <v>92.155522156248054</v>
      </c>
      <c r="AR98" s="94">
        <v>7.8444778437519531</v>
      </c>
      <c r="AS98" s="94">
        <v>48.899230783457966</v>
      </c>
      <c r="AT98" s="95" t="s">
        <v>94</v>
      </c>
      <c r="AU98" s="97" t="s">
        <v>94</v>
      </c>
      <c r="AV98" s="94">
        <f t="shared" si="1"/>
        <v>6.0507468637692297</v>
      </c>
      <c r="AW98" s="97" t="s">
        <v>94</v>
      </c>
      <c r="AX98" s="98">
        <f>Corrientes!AX98*Constantes!$BA$5</f>
        <v>88.338525202302819</v>
      </c>
      <c r="AZ98" s="118"/>
      <c r="BC98" s="119">
        <f t="shared" si="2"/>
        <v>1.1368683772161603E-13</v>
      </c>
      <c r="BE98" s="68"/>
    </row>
    <row r="99" spans="1:57" x14ac:dyDescent="0.3">
      <c r="A99" s="89">
        <v>2005</v>
      </c>
      <c r="B99" s="90" t="s">
        <v>28</v>
      </c>
      <c r="C99" s="91">
        <f>Corrientes!C99*Constantes!$BA$5</f>
        <v>2622.5821922492892</v>
      </c>
      <c r="D99" s="91">
        <f>Corrientes!D99*Constantes!$BA$5</f>
        <v>3719.9049227128589</v>
      </c>
      <c r="E99" s="91">
        <f>Corrientes!E99*Constantes!$BA$5</f>
        <v>955.02756668141456</v>
      </c>
      <c r="F99" s="92" t="s">
        <v>241</v>
      </c>
      <c r="G99" s="92" t="s">
        <v>241</v>
      </c>
      <c r="H99" s="91">
        <f>Corrientes!H99*Constantes!$BA$5</f>
        <v>7297.5146816435627</v>
      </c>
      <c r="I99" s="91">
        <f>Corrientes!I99*Constantes!$BA$5</f>
        <v>1263.3798050597609</v>
      </c>
      <c r="J99" s="91">
        <f>Corrientes!J99*Constantes!$BA$5</f>
        <v>8560.8944867033242</v>
      </c>
      <c r="K99" s="93">
        <f>Corrientes!K99*Constantes!$BA$5</f>
        <v>1505.9009492973228</v>
      </c>
      <c r="L99" s="94">
        <f>Corrientes!L99*Constantes!$BA$5</f>
        <v>541.19096503536969</v>
      </c>
      <c r="M99" s="94">
        <f>Corrientes!M99*Constantes!$BA$5</f>
        <v>767.63235139493065</v>
      </c>
      <c r="N99" s="94">
        <f>Corrientes!N99*Constantes!$BA$5</f>
        <v>260.70860159394283</v>
      </c>
      <c r="O99" s="94">
        <f>Corrientes!O99*Constantes!$BA$5</f>
        <v>1766.6095045602292</v>
      </c>
      <c r="P99" s="94">
        <v>39.207911955688488</v>
      </c>
      <c r="Q99" s="94">
        <f>Corrientes!Q99*Constantes!$BA$5</f>
        <v>9592.4112240460981</v>
      </c>
      <c r="R99" s="94">
        <f>Corrientes!R99*Constantes!$BA$5</f>
        <v>1012.212208472591</v>
      </c>
      <c r="S99" s="94">
        <f>Corrientes!S99*Constantes!$BA$5</f>
        <v>2669.0916268782003</v>
      </c>
      <c r="T99" s="95" t="s">
        <v>241</v>
      </c>
      <c r="U99" s="95" t="s">
        <v>241</v>
      </c>
      <c r="V99" s="96">
        <f>Corrientes!V99*Constantes!$BA$5</f>
        <v>13273.715059396889</v>
      </c>
      <c r="W99" s="94">
        <f>Corrientes!W99*Constantes!$BA$5</f>
        <v>5176.9882571017952</v>
      </c>
      <c r="X99" s="94">
        <f>Corrientes!X99*Constantes!$BA$5</f>
        <v>4293.1820567927552</v>
      </c>
      <c r="Y99" s="94">
        <f>Corrientes!Y99*Constantes!$BA$5</f>
        <v>2371.736812258725</v>
      </c>
      <c r="Z99" s="94">
        <f>Corrientes!Z99*Constantes!$BA$5</f>
        <v>12321.310782176492</v>
      </c>
      <c r="AA99" s="94">
        <f>Corrientes!AA99*Constantes!$BA$5</f>
        <v>21834.609546100215</v>
      </c>
      <c r="AB99" s="94">
        <f>Corrientes!AB99*Constantes!$BA$5</f>
        <v>2946.6688006634622</v>
      </c>
      <c r="AC99" s="95" t="s">
        <v>94</v>
      </c>
      <c r="AD99" s="94">
        <v>13.890388375267552</v>
      </c>
      <c r="AE99" s="94">
        <v>3.2028098374038567</v>
      </c>
      <c r="AF99" s="95" t="s">
        <v>241</v>
      </c>
      <c r="AG99" s="97" t="s">
        <v>94</v>
      </c>
      <c r="AH99" s="95">
        <f>Corrientes!AH99*Constantes!$BA$5</f>
        <v>150.85985646683937</v>
      </c>
      <c r="AI99" s="95" t="s">
        <v>241</v>
      </c>
      <c r="AJ99" s="95" t="s">
        <v>241</v>
      </c>
      <c r="AK99" s="95" t="s">
        <v>94</v>
      </c>
      <c r="AL99" s="95" t="s">
        <v>241</v>
      </c>
      <c r="AM99" s="95" t="s">
        <v>241</v>
      </c>
      <c r="AN99" s="97" t="s">
        <v>94</v>
      </c>
      <c r="AO99" s="94">
        <f>Corrientes!AO99*Constantes!$BA$5</f>
        <v>681732.93622074602</v>
      </c>
      <c r="AP99" s="94">
        <f>Corrientes!AP99*Constantes!$BA$5</f>
        <v>157192.21778548468</v>
      </c>
      <c r="AQ99" s="94">
        <v>85.242432236233867</v>
      </c>
      <c r="AR99" s="94">
        <v>14.757567763766119</v>
      </c>
      <c r="AS99" s="94">
        <v>60.792088044311519</v>
      </c>
      <c r="AT99" s="95" t="s">
        <v>94</v>
      </c>
      <c r="AU99" s="97" t="s">
        <v>94</v>
      </c>
      <c r="AV99" s="94">
        <f t="shared" si="1"/>
        <v>-0.34039169939649172</v>
      </c>
      <c r="AW99" s="97" t="s">
        <v>94</v>
      </c>
      <c r="AX99" s="98">
        <f>Corrientes!AX99*Constantes!$BA$5</f>
        <v>429.11233806586779</v>
      </c>
      <c r="AZ99" s="118"/>
      <c r="BC99" s="119">
        <f t="shared" si="2"/>
        <v>-9.0949470177292824E-13</v>
      </c>
      <c r="BE99" s="68"/>
    </row>
    <row r="100" spans="1:57" x14ac:dyDescent="0.3">
      <c r="A100" s="89">
        <v>2005</v>
      </c>
      <c r="B100" s="90" t="s">
        <v>29</v>
      </c>
      <c r="C100" s="91">
        <f>Corrientes!C100*Constantes!$BA$5</f>
        <v>1320.5333992606197</v>
      </c>
      <c r="D100" s="91">
        <f>Corrientes!D100*Constantes!$BA$5</f>
        <v>1281.2893092467998</v>
      </c>
      <c r="E100" s="91">
        <f>Corrientes!E100*Constantes!$BA$5</f>
        <v>338.14273806484925</v>
      </c>
      <c r="F100" s="92" t="s">
        <v>241</v>
      </c>
      <c r="G100" s="92" t="s">
        <v>241</v>
      </c>
      <c r="H100" s="91">
        <f>Corrientes!H100*Constantes!$BA$5</f>
        <v>2939.9654465722688</v>
      </c>
      <c r="I100" s="91">
        <f>Corrientes!I100*Constantes!$BA$5</f>
        <v>137.36361649588179</v>
      </c>
      <c r="J100" s="91">
        <f>Corrientes!J100*Constantes!$BA$5</f>
        <v>3077.3290630681504</v>
      </c>
      <c r="K100" s="93">
        <f>Corrientes!K100*Constantes!$BA$5</f>
        <v>3226.9192399882218</v>
      </c>
      <c r="L100" s="94">
        <f>Corrientes!L100*Constantes!$BA$5</f>
        <v>1449.4233726758166</v>
      </c>
      <c r="M100" s="94">
        <f>Corrientes!M100*Constantes!$BA$5</f>
        <v>1406.3488837327329</v>
      </c>
      <c r="N100" s="94">
        <f>Corrientes!N100*Constantes!$BA$5</f>
        <v>150.77092061123597</v>
      </c>
      <c r="O100" s="94">
        <f>Corrientes!O100*Constantes!$BA$5</f>
        <v>3377.6901605994581</v>
      </c>
      <c r="P100" s="94">
        <v>38.67128799209442</v>
      </c>
      <c r="Q100" s="94">
        <f>Corrientes!Q100*Constantes!$BA$5</f>
        <v>4263.1346836142093</v>
      </c>
      <c r="R100" s="94">
        <f>Corrientes!R100*Constantes!$BA$5</f>
        <v>496.46131303317094</v>
      </c>
      <c r="S100" s="94">
        <f>Corrientes!S100*Constantes!$BA$5</f>
        <v>120.73351037721851</v>
      </c>
      <c r="T100" s="95" t="s">
        <v>241</v>
      </c>
      <c r="U100" s="95" t="s">
        <v>241</v>
      </c>
      <c r="V100" s="96">
        <f>Corrientes!V100*Constantes!$BA$5</f>
        <v>4880.3295070245995</v>
      </c>
      <c r="W100" s="94">
        <f>Corrientes!W100*Constantes!$BA$5</f>
        <v>5208.3959511987032</v>
      </c>
      <c r="X100" s="94">
        <f>Corrientes!X100*Constantes!$BA$5</f>
        <v>5202.0596279164838</v>
      </c>
      <c r="Y100" s="94">
        <f>Corrientes!Y100*Constantes!$BA$5</f>
        <v>3567.7370450739181</v>
      </c>
      <c r="Z100" s="94">
        <f>Corrientes!Z100*Constantes!$BA$5</f>
        <v>24395.536548235705</v>
      </c>
      <c r="AA100" s="94">
        <f>Corrientes!AA100*Constantes!$BA$5</f>
        <v>7957.6585700927499</v>
      </c>
      <c r="AB100" s="94">
        <f>Corrientes!AB100*Constantes!$BA$5</f>
        <v>4305.8895874992622</v>
      </c>
      <c r="AC100" s="95" t="s">
        <v>94</v>
      </c>
      <c r="AD100" s="94">
        <v>20.987829172764418</v>
      </c>
      <c r="AE100" s="94">
        <v>4.014253802021063</v>
      </c>
      <c r="AF100" s="95" t="s">
        <v>241</v>
      </c>
      <c r="AG100" s="97" t="s">
        <v>94</v>
      </c>
      <c r="AH100" s="95">
        <f>Corrientes!AH100*Constantes!$BA$5</f>
        <v>329.2872789235264</v>
      </c>
      <c r="AI100" s="95" t="s">
        <v>241</v>
      </c>
      <c r="AJ100" s="95" t="s">
        <v>241</v>
      </c>
      <c r="AK100" s="95" t="s">
        <v>94</v>
      </c>
      <c r="AL100" s="95" t="s">
        <v>241</v>
      </c>
      <c r="AM100" s="95" t="s">
        <v>241</v>
      </c>
      <c r="AN100" s="97" t="s">
        <v>94</v>
      </c>
      <c r="AO100" s="94">
        <f>Corrientes!AO100*Constantes!$BA$5</f>
        <v>198235.06341542967</v>
      </c>
      <c r="AP100" s="94">
        <f>Corrientes!AP100*Constantes!$BA$5</f>
        <v>37915.58671736894</v>
      </c>
      <c r="AQ100" s="94">
        <v>95.536271432768785</v>
      </c>
      <c r="AR100" s="94">
        <v>4.4637285672312181</v>
      </c>
      <c r="AS100" s="94">
        <v>61.328712007905573</v>
      </c>
      <c r="AT100" s="95" t="s">
        <v>94</v>
      </c>
      <c r="AU100" s="97" t="s">
        <v>94</v>
      </c>
      <c r="AV100" s="94">
        <f t="shared" si="1"/>
        <v>5.3830978762574588</v>
      </c>
      <c r="AW100" s="97" t="s">
        <v>94</v>
      </c>
      <c r="AX100" s="98">
        <f>Corrientes!AX100*Constantes!$BA$5</f>
        <v>49.330547622496148</v>
      </c>
      <c r="AZ100" s="118"/>
      <c r="BC100" s="119">
        <f t="shared" si="2"/>
        <v>7.3896444519050419E-13</v>
      </c>
      <c r="BE100" s="68"/>
    </row>
    <row r="101" spans="1:57" ht="15" thickBot="1" x14ac:dyDescent="0.35">
      <c r="A101" s="103">
        <v>2005</v>
      </c>
      <c r="B101" s="104" t="s">
        <v>30</v>
      </c>
      <c r="C101" s="106">
        <f>Corrientes!C101*Constantes!$BA$5</f>
        <v>1032.7299828749619</v>
      </c>
      <c r="D101" s="106">
        <f>Corrientes!D101*Constantes!$BA$5</f>
        <v>835.76846403076672</v>
      </c>
      <c r="E101" s="106">
        <f>Corrientes!E101*Constantes!$BA$5</f>
        <v>384.84338158805792</v>
      </c>
      <c r="F101" s="107" t="s">
        <v>241</v>
      </c>
      <c r="G101" s="107" t="s">
        <v>241</v>
      </c>
      <c r="H101" s="106">
        <f>Corrientes!H101*Constantes!$BA$5</f>
        <v>2253.341828493787</v>
      </c>
      <c r="I101" s="106">
        <f>Corrientes!I101*Constantes!$BA$5</f>
        <v>135.188617327873</v>
      </c>
      <c r="J101" s="106">
        <f>Corrientes!J101*Constantes!$BA$5</f>
        <v>2388.5304458216601</v>
      </c>
      <c r="K101" s="108">
        <f>Corrientes!K101*Constantes!$BA$5</f>
        <v>2452.8251960370912</v>
      </c>
      <c r="L101" s="109">
        <f>Corrientes!L101*Constantes!$BA$5</f>
        <v>1124.155283795481</v>
      </c>
      <c r="M101" s="109">
        <f>Corrientes!M101*Constantes!$BA$5</f>
        <v>909.75719737922418</v>
      </c>
      <c r="N101" s="109">
        <f>Corrientes!N101*Constantes!$BA$5</f>
        <v>147.15656657422127</v>
      </c>
      <c r="O101" s="109">
        <f>Corrientes!O101*Constantes!$BA$5</f>
        <v>2599.9821292019433</v>
      </c>
      <c r="P101" s="109">
        <v>54.723489838455905</v>
      </c>
      <c r="Q101" s="109">
        <f>Corrientes!Q101*Constantes!$BA$5</f>
        <v>1635.2627902384775</v>
      </c>
      <c r="R101" s="109">
        <f>Corrientes!R101*Constantes!$BA$5</f>
        <v>340.89356098180014</v>
      </c>
      <c r="S101" s="109">
        <f>Corrientes!S101*Constantes!$BA$5</f>
        <v>3.9306634229852581E-2</v>
      </c>
      <c r="T101" s="111" t="s">
        <v>241</v>
      </c>
      <c r="U101" s="111" t="s">
        <v>241</v>
      </c>
      <c r="V101" s="110">
        <f>Corrientes!V101*Constantes!$BA$5</f>
        <v>1976.1956578545075</v>
      </c>
      <c r="W101" s="109">
        <f>Corrientes!W101*Constantes!$BA$5</f>
        <v>3810.2095366397662</v>
      </c>
      <c r="X101" s="109">
        <f>Corrientes!X101*Constantes!$BA$5</f>
        <v>2963.2915160888615</v>
      </c>
      <c r="Y101" s="109">
        <f>Corrientes!Y101*Constantes!$BA$5</f>
        <v>2620.544728306877</v>
      </c>
      <c r="Z101" s="109">
        <f>Corrientes!Z101*Constantes!$BA$5</f>
        <v>61.900211385594616</v>
      </c>
      <c r="AA101" s="109">
        <f>Corrientes!AA101*Constantes!$BA$5</f>
        <v>4364.7261036761674</v>
      </c>
      <c r="AB101" s="109">
        <f>Corrientes!AB101*Constantes!$BA$5</f>
        <v>3036.6903241956734</v>
      </c>
      <c r="AC101" s="111" t="s">
        <v>94</v>
      </c>
      <c r="AD101" s="109">
        <v>20.779072002809571</v>
      </c>
      <c r="AE101" s="109">
        <v>3.8577189683417048</v>
      </c>
      <c r="AF101" s="111" t="s">
        <v>241</v>
      </c>
      <c r="AG101" s="112" t="s">
        <v>94</v>
      </c>
      <c r="AH101" s="95">
        <f>Corrientes!AH101*Constantes!$BA$5</f>
        <v>31.496625714985917</v>
      </c>
      <c r="AI101" s="111" t="s">
        <v>241</v>
      </c>
      <c r="AJ101" s="111" t="s">
        <v>241</v>
      </c>
      <c r="AK101" s="111" t="s">
        <v>94</v>
      </c>
      <c r="AL101" s="111" t="s">
        <v>241</v>
      </c>
      <c r="AM101" s="111" t="s">
        <v>241</v>
      </c>
      <c r="AN101" s="112" t="s">
        <v>94</v>
      </c>
      <c r="AO101" s="109">
        <f>Corrientes!AO101*Constantes!$BA$5</f>
        <v>113142.66641751789</v>
      </c>
      <c r="AP101" s="109">
        <f>Corrientes!AP101*Constantes!$BA$5</f>
        <v>21005.394769727958</v>
      </c>
      <c r="AQ101" s="109">
        <v>94.340092354093159</v>
      </c>
      <c r="AR101" s="109">
        <v>5.6599076459068449</v>
      </c>
      <c r="AS101" s="109">
        <v>45.276510161544095</v>
      </c>
      <c r="AT101" s="111" t="s">
        <v>94</v>
      </c>
      <c r="AU101" s="112" t="s">
        <v>94</v>
      </c>
      <c r="AV101" s="109">
        <f t="shared" ref="AV101:AV164" si="3">((AA101/AA68)-1)*100</f>
        <v>1.9278501346692956</v>
      </c>
      <c r="AW101" s="112" t="s">
        <v>94</v>
      </c>
      <c r="AX101" s="98">
        <f>Corrientes!AX101*Constantes!$BA$5</f>
        <v>52.544534514637711</v>
      </c>
      <c r="AZ101" s="118"/>
      <c r="BC101" s="119">
        <f t="shared" si="2"/>
        <v>4.5474735088646412E-13</v>
      </c>
      <c r="BE101" s="68"/>
    </row>
    <row r="102" spans="1:57" x14ac:dyDescent="0.3">
      <c r="A102" s="80">
        <v>2006</v>
      </c>
      <c r="B102" s="81" t="s">
        <v>205</v>
      </c>
      <c r="C102" s="82">
        <f>Corrientes!C102*Constantes!$BA$6</f>
        <v>64036.497692434998</v>
      </c>
      <c r="D102" s="82">
        <f>Corrientes!D102*Constantes!$BA$6</f>
        <v>64350.494286512789</v>
      </c>
      <c r="E102" s="82">
        <f>Corrientes!E102*Constantes!$BA$6</f>
        <v>8810.3022928696882</v>
      </c>
      <c r="F102" s="83">
        <f>Corrientes!F102*Constantes!$BA$6</f>
        <v>3585.09448645972</v>
      </c>
      <c r="G102" s="83">
        <f>Corrientes!G102*Constantes!$BA$6</f>
        <v>944.05114200022774</v>
      </c>
      <c r="H102" s="82">
        <f>Corrientes!H102*Constantes!$BA$6</f>
        <v>141726.43990027742</v>
      </c>
      <c r="I102" s="82">
        <f>Corrientes!I102*Constantes!$BA$6</f>
        <v>26009.528325861964</v>
      </c>
      <c r="J102" s="82">
        <f>Corrientes!J102*Constantes!$BA$6</f>
        <v>167735.96822613938</v>
      </c>
      <c r="K102" s="84">
        <f>Corrientes!K102*Constantes!$BA$6</f>
        <v>2295.5545687643325</v>
      </c>
      <c r="L102" s="85">
        <f>Corrientes!L102*Constantes!$BA$6</f>
        <v>1071.4444160560377</v>
      </c>
      <c r="M102" s="85">
        <f>Corrientes!M102*Constantes!$BA$6</f>
        <v>1076.6981371293093</v>
      </c>
      <c r="N102" s="85">
        <f>Corrientes!N102*Constantes!$BA$6</f>
        <v>435.18563464922784</v>
      </c>
      <c r="O102" s="85">
        <f>Corrientes!O102*Constantes!$BA$6</f>
        <v>2806.5209260239503</v>
      </c>
      <c r="P102" s="85">
        <v>40.327450030106803</v>
      </c>
      <c r="Q102" s="85">
        <f>Corrientes!Q102*Constantes!$BA$6</f>
        <v>198387.25200607616</v>
      </c>
      <c r="R102" s="85">
        <f>Corrientes!R102*Constantes!$BA$6</f>
        <v>35369.16131006692</v>
      </c>
      <c r="S102" s="85">
        <f>Corrientes!S102*Constantes!$BA$6</f>
        <v>12826.14955248437</v>
      </c>
      <c r="T102" s="86" t="s">
        <v>241</v>
      </c>
      <c r="U102" s="86">
        <f>Corrientes!U102*Constantes!$BA$6</f>
        <v>1616.4414882123549</v>
      </c>
      <c r="V102" s="87">
        <f>Corrientes!V102*Constantes!$BA$6</f>
        <v>248199.00435683981</v>
      </c>
      <c r="W102" s="85">
        <f>Corrientes!W102*Constantes!$BA$6</f>
        <v>5102.5329399290667</v>
      </c>
      <c r="X102" s="85">
        <f>Corrientes!X102*Constantes!$BA$6</f>
        <v>4253.9598839545561</v>
      </c>
      <c r="Y102" s="85">
        <f>Corrientes!Y102*Constantes!$BA$6</f>
        <v>3277.1820819473314</v>
      </c>
      <c r="Z102" s="85">
        <f>Corrientes!Z102*Constantes!$BA$6</f>
        <v>18002.472472348676</v>
      </c>
      <c r="AA102" s="85">
        <f>Corrientes!AA102*Constantes!$BA$6</f>
        <v>415934.97258297919</v>
      </c>
      <c r="AB102" s="85">
        <f>Corrientes!AB102*Constantes!$BA$6</f>
        <v>3836.7260684118532</v>
      </c>
      <c r="AC102" s="85">
        <v>43.981062988457943</v>
      </c>
      <c r="AD102" s="85">
        <v>16.148163960246883</v>
      </c>
      <c r="AE102" s="85">
        <v>2.5384775855367572</v>
      </c>
      <c r="AF102" s="86">
        <f>Corrientes!AF102*Constantes!$BA$6</f>
        <v>491287.61358334427</v>
      </c>
      <c r="AG102" s="86" t="s">
        <v>94</v>
      </c>
      <c r="AH102" s="86">
        <f>Corrientes!AH102*Constantes!$BA$6</f>
        <v>31588.338690281806</v>
      </c>
      <c r="AI102" s="86">
        <f>Corrientes!AI102*Constantes!$BA$6</f>
        <v>529778.8018592837</v>
      </c>
      <c r="AJ102" s="86">
        <f>Corrientes!AJ102*Constantes!$BA$6</f>
        <v>4886.8603832350636</v>
      </c>
      <c r="AK102" s="86">
        <v>3.2332737145444441</v>
      </c>
      <c r="AL102" s="86">
        <f>Corrientes!AL102*Constantes!$BA$6</f>
        <v>945713.77843262686</v>
      </c>
      <c r="AM102" s="86">
        <f>Corrientes!AM102*Constantes!$BA$6</f>
        <v>8723.5864516469155</v>
      </c>
      <c r="AN102" s="86">
        <v>5.7717513244346454</v>
      </c>
      <c r="AO102" s="85">
        <f>Corrientes!AO102*Constantes!$BA$6</f>
        <v>16385213.521396149</v>
      </c>
      <c r="AP102" s="85">
        <f>Corrientes!AP102*Constantes!$BA$6</f>
        <v>2575741.5742172813</v>
      </c>
      <c r="AQ102" s="85">
        <v>84.493768032628353</v>
      </c>
      <c r="AR102" s="85">
        <v>15.506231967371642</v>
      </c>
      <c r="AS102" s="85">
        <v>59.672549969893197</v>
      </c>
      <c r="AT102" s="86">
        <v>56.018936589600024</v>
      </c>
      <c r="AU102" s="86">
        <v>52.678778138843974</v>
      </c>
      <c r="AV102" s="85">
        <f t="shared" si="3"/>
        <v>4.8845167347454144</v>
      </c>
      <c r="AW102" s="85">
        <f>((AI102/AI69)-1)*100</f>
        <v>2.4746282135461817</v>
      </c>
      <c r="AX102" s="88">
        <f>Corrientes!AX102*Constantes!$BA$6</f>
        <v>6902.8495856576601</v>
      </c>
      <c r="AZ102" s="118"/>
      <c r="BC102" s="119">
        <f>AA102-C102-D102-F102-I102-Q102-R102-S102-U102-E102-G102</f>
        <v>-7.3896444519050419E-12</v>
      </c>
      <c r="BE102" s="68"/>
    </row>
    <row r="103" spans="1:57" x14ac:dyDescent="0.3">
      <c r="A103" s="89">
        <v>2006</v>
      </c>
      <c r="B103" s="90" t="s">
        <v>0</v>
      </c>
      <c r="C103" s="91">
        <f>Corrientes!C103*Constantes!$BA$6</f>
        <v>670.61721125276904</v>
      </c>
      <c r="D103" s="91">
        <f>Corrientes!D103*Constantes!$BA$6</f>
        <v>921.02659230588415</v>
      </c>
      <c r="E103" s="92">
        <f>Corrientes!E103*Constantes!$BA$6</f>
        <v>0</v>
      </c>
      <c r="F103" s="92" t="s">
        <v>241</v>
      </c>
      <c r="G103" s="92" t="s">
        <v>241</v>
      </c>
      <c r="H103" s="91">
        <f>Corrientes!H103*Constantes!$BA$6</f>
        <v>1591.6438035586534</v>
      </c>
      <c r="I103" s="91">
        <f>Corrientes!I103*Constantes!$BA$6</f>
        <v>237.74079998507941</v>
      </c>
      <c r="J103" s="91">
        <f>Corrientes!J103*Constantes!$BA$6</f>
        <v>1829.3846035437327</v>
      </c>
      <c r="K103" s="93">
        <f>Corrientes!K103*Constantes!$BA$6</f>
        <v>3499.6873401671369</v>
      </c>
      <c r="L103" s="94">
        <f>Corrientes!L103*Constantes!$BA$6</f>
        <v>1474.5450954994528</v>
      </c>
      <c r="M103" s="94">
        <f>Corrientes!M103*Constantes!$BA$6</f>
        <v>2025.1422446676843</v>
      </c>
      <c r="N103" s="94">
        <f>Corrientes!N103*Constantes!$BA$6</f>
        <v>522.74162478359403</v>
      </c>
      <c r="O103" s="94">
        <f>Corrientes!O103*Constantes!$BA$6</f>
        <v>4022.4288293931481</v>
      </c>
      <c r="P103" s="94">
        <v>40.651154970766989</v>
      </c>
      <c r="Q103" s="94">
        <f>Corrientes!Q103*Constantes!$BA$6</f>
        <v>2307.6541717258037</v>
      </c>
      <c r="R103" s="94">
        <f>Corrientes!R103*Constantes!$BA$6</f>
        <v>262.59896431539454</v>
      </c>
      <c r="S103" s="94">
        <f>Corrientes!S103*Constantes!$BA$6</f>
        <v>100.56552612616031</v>
      </c>
      <c r="T103" s="95" t="s">
        <v>241</v>
      </c>
      <c r="U103" s="95" t="s">
        <v>241</v>
      </c>
      <c r="V103" s="96">
        <f>Corrientes!V103*Constantes!$BA$6</f>
        <v>2670.8186621673581</v>
      </c>
      <c r="W103" s="94">
        <f>Corrientes!W103*Constantes!$BA$6</f>
        <v>4050.9730156959058</v>
      </c>
      <c r="X103" s="94">
        <f>Corrientes!X103*Constantes!$BA$6</f>
        <v>3312.6346450812684</v>
      </c>
      <c r="Y103" s="94">
        <f>Corrientes!Y103*Constantes!$BA$6</f>
        <v>2354.7464047865792</v>
      </c>
      <c r="Z103" s="94">
        <f>Corrientes!Z103*Constantes!$BA$6</f>
        <v>84579.921048074262</v>
      </c>
      <c r="AA103" s="94">
        <f>Corrientes!AA103*Constantes!$BA$6</f>
        <v>4500.2032657110913</v>
      </c>
      <c r="AB103" s="94">
        <f>Corrientes!AB103*Constantes!$BA$6</f>
        <v>4039.3208015724722</v>
      </c>
      <c r="AC103" s="95" t="s">
        <v>94</v>
      </c>
      <c r="AD103" s="94">
        <v>23.095404712750049</v>
      </c>
      <c r="AE103" s="94">
        <v>2.7771237541054332</v>
      </c>
      <c r="AF103" s="95" t="s">
        <v>241</v>
      </c>
      <c r="AG103" s="97" t="s">
        <v>94</v>
      </c>
      <c r="AH103" s="95">
        <f>Corrientes!AH103*Constantes!$BA$6</f>
        <v>204.48110846790433</v>
      </c>
      <c r="AI103" s="95" t="s">
        <v>241</v>
      </c>
      <c r="AJ103" s="95" t="s">
        <v>241</v>
      </c>
      <c r="AK103" s="95" t="s">
        <v>94</v>
      </c>
      <c r="AL103" s="95" t="s">
        <v>241</v>
      </c>
      <c r="AM103" s="95" t="s">
        <v>241</v>
      </c>
      <c r="AN103" s="97" t="s">
        <v>94</v>
      </c>
      <c r="AO103" s="94">
        <f>Corrientes!AO103*Constantes!$BA$6</f>
        <v>162045.4709322342</v>
      </c>
      <c r="AP103" s="94">
        <f>Corrientes!AP103*Constantes!$BA$6</f>
        <v>19485.275628128344</v>
      </c>
      <c r="AQ103" s="94">
        <v>87.004329241399134</v>
      </c>
      <c r="AR103" s="94">
        <v>12.995670758600875</v>
      </c>
      <c r="AS103" s="94">
        <v>59.348845029232997</v>
      </c>
      <c r="AT103" s="95" t="s">
        <v>94</v>
      </c>
      <c r="AU103" s="97" t="s">
        <v>94</v>
      </c>
      <c r="AV103" s="94">
        <f t="shared" si="3"/>
        <v>4.1010151877334255</v>
      </c>
      <c r="AW103" s="97" t="s">
        <v>94</v>
      </c>
      <c r="AX103" s="98">
        <f>Corrientes!AX103*Constantes!$BA$6</f>
        <v>54.732751011973022</v>
      </c>
      <c r="AZ103" s="118"/>
      <c r="BC103" s="119">
        <f>AA103-C103-D103-I103-Q103-R103-S103-E103</f>
        <v>-5.6843418860808015E-14</v>
      </c>
      <c r="BE103" s="68"/>
    </row>
    <row r="104" spans="1:57" x14ac:dyDescent="0.3">
      <c r="A104" s="89">
        <v>2006</v>
      </c>
      <c r="B104" s="90" t="s">
        <v>1</v>
      </c>
      <c r="C104" s="91">
        <f>Corrientes!C104*Constantes!$BA$6</f>
        <v>697.27775934017666</v>
      </c>
      <c r="D104" s="91">
        <f>Corrientes!D104*Constantes!$BA$6</f>
        <v>1309.2909037672596</v>
      </c>
      <c r="E104" s="91">
        <f>Corrientes!E104*Constantes!$BA$6</f>
        <v>68.974266054801959</v>
      </c>
      <c r="F104" s="92" t="s">
        <v>241</v>
      </c>
      <c r="G104" s="92" t="s">
        <v>241</v>
      </c>
      <c r="H104" s="91">
        <f>Corrientes!H104*Constantes!$BA$6</f>
        <v>2075.5429291622381</v>
      </c>
      <c r="I104" s="91">
        <f>Corrientes!I104*Constantes!$BA$6</f>
        <v>813.85480205408589</v>
      </c>
      <c r="J104" s="91">
        <f>Corrientes!J104*Constantes!$BA$6</f>
        <v>2889.3977312163238</v>
      </c>
      <c r="K104" s="93">
        <f>Corrientes!K104*Constantes!$BA$6</f>
        <v>1823.6863703568465</v>
      </c>
      <c r="L104" s="94">
        <f>Corrientes!L104*Constantes!$BA$6</f>
        <v>612.66665612881843</v>
      </c>
      <c r="M104" s="94">
        <f>Corrientes!M104*Constantes!$BA$6</f>
        <v>1150.4151239099267</v>
      </c>
      <c r="N104" s="94">
        <f>Corrientes!N104*Constantes!$BA$6</f>
        <v>715.09766871195836</v>
      </c>
      <c r="O104" s="94">
        <f>Corrientes!O104*Constantes!$BA$6</f>
        <v>2538.784689108878</v>
      </c>
      <c r="P104" s="94">
        <v>27.538250305191152</v>
      </c>
      <c r="Q104" s="94">
        <f>Corrientes!Q104*Constantes!$BA$6</f>
        <v>7000.9042804386727</v>
      </c>
      <c r="R104" s="94">
        <f>Corrientes!R104*Constantes!$BA$6</f>
        <v>548.34741879468663</v>
      </c>
      <c r="S104" s="94">
        <f>Corrientes!S104*Constantes!$BA$6</f>
        <v>53.657448871739348</v>
      </c>
      <c r="T104" s="95" t="s">
        <v>241</v>
      </c>
      <c r="U104" s="95" t="s">
        <v>241</v>
      </c>
      <c r="V104" s="96">
        <f>Corrientes!V104*Constantes!$BA$6</f>
        <v>7602.9091481050982</v>
      </c>
      <c r="W104" s="94">
        <f>Corrientes!W104*Constantes!$BA$6</f>
        <v>4133.5052511340236</v>
      </c>
      <c r="X104" s="94">
        <f>Corrientes!X104*Constantes!$BA$6</f>
        <v>3860.1229568464632</v>
      </c>
      <c r="Y104" s="94">
        <f>Corrientes!Y104*Constantes!$BA$6</f>
        <v>3914.5304025891392</v>
      </c>
      <c r="Z104" s="94">
        <f>Corrientes!Z104*Constantes!$BA$6</f>
        <v>19887.860960615028</v>
      </c>
      <c r="AA104" s="94">
        <f>Corrientes!AA104*Constantes!$BA$6</f>
        <v>10492.306879321422</v>
      </c>
      <c r="AB104" s="94">
        <f>Corrientes!AB104*Constantes!$BA$6</f>
        <v>3523.9356223203235</v>
      </c>
      <c r="AC104" s="95" t="s">
        <v>94</v>
      </c>
      <c r="AD104" s="94">
        <v>23.113640709617179</v>
      </c>
      <c r="AE104" s="94">
        <v>1.8867120562286857</v>
      </c>
      <c r="AF104" s="95" t="s">
        <v>241</v>
      </c>
      <c r="AG104" s="97" t="s">
        <v>94</v>
      </c>
      <c r="AH104" s="95">
        <f>Corrientes!AH104*Constantes!$BA$6</f>
        <v>564.66193486320526</v>
      </c>
      <c r="AI104" s="95" t="s">
        <v>241</v>
      </c>
      <c r="AJ104" s="95" t="s">
        <v>241</v>
      </c>
      <c r="AK104" s="95" t="s">
        <v>94</v>
      </c>
      <c r="AL104" s="95" t="s">
        <v>241</v>
      </c>
      <c r="AM104" s="95" t="s">
        <v>241</v>
      </c>
      <c r="AN104" s="97" t="s">
        <v>94</v>
      </c>
      <c r="AO104" s="94">
        <f>Corrientes!AO104*Constantes!$BA$6</f>
        <v>556115.96081567963</v>
      </c>
      <c r="AP104" s="94">
        <f>Corrientes!AP104*Constantes!$BA$6</f>
        <v>45394.436173595786</v>
      </c>
      <c r="AQ104" s="94">
        <v>71.83306426590552</v>
      </c>
      <c r="AR104" s="94">
        <v>28.166935734094483</v>
      </c>
      <c r="AS104" s="94">
        <v>72.461749694808859</v>
      </c>
      <c r="AT104" s="95" t="s">
        <v>94</v>
      </c>
      <c r="AU104" s="97" t="s">
        <v>94</v>
      </c>
      <c r="AV104" s="94">
        <f t="shared" si="3"/>
        <v>8.6312257454726158</v>
      </c>
      <c r="AW104" s="97" t="s">
        <v>94</v>
      </c>
      <c r="AX104" s="98">
        <f>Corrientes!AX104*Constantes!$BA$6</f>
        <v>69.431578104952791</v>
      </c>
      <c r="AZ104" s="118"/>
      <c r="BC104" s="119">
        <f t="shared" ref="BC104:BC134" si="4">AA104-C104-D104-I104-Q104-R104-S104-E104</f>
        <v>-6.3948846218409017E-13</v>
      </c>
      <c r="BE104" s="68"/>
    </row>
    <row r="105" spans="1:57" x14ac:dyDescent="0.3">
      <c r="A105" s="89">
        <v>2006</v>
      </c>
      <c r="B105" s="90" t="s">
        <v>2</v>
      </c>
      <c r="C105" s="91">
        <f>Corrientes!C105*Constantes!$BA$6</f>
        <v>502.51935998555649</v>
      </c>
      <c r="D105" s="91">
        <f>Corrientes!D105*Constantes!$BA$6</f>
        <v>611.58385277756474</v>
      </c>
      <c r="E105" s="92">
        <f>Corrientes!E105*Constantes!$BA$6</f>
        <v>0</v>
      </c>
      <c r="F105" s="92" t="s">
        <v>241</v>
      </c>
      <c r="G105" s="92" t="s">
        <v>241</v>
      </c>
      <c r="H105" s="91">
        <f>Corrientes!H105*Constantes!$BA$6</f>
        <v>1114.1032127631211</v>
      </c>
      <c r="I105" s="91">
        <f>Corrientes!I105*Constantes!$BA$6</f>
        <v>107.45627900585723</v>
      </c>
      <c r="J105" s="91">
        <f>Corrientes!J105*Constantes!$BA$6</f>
        <v>1221.5594917689784</v>
      </c>
      <c r="K105" s="93">
        <f>Corrientes!K105*Constantes!$BA$6</f>
        <v>5717.5720160688988</v>
      </c>
      <c r="L105" s="94">
        <f>Corrientes!L105*Constantes!$BA$6</f>
        <v>2578.9267971504928</v>
      </c>
      <c r="M105" s="94">
        <f>Corrientes!M105*Constantes!$BA$6</f>
        <v>3138.6452189184056</v>
      </c>
      <c r="N105" s="94">
        <f>Corrientes!N105*Constantes!$BA$6</f>
        <v>551.46507680470302</v>
      </c>
      <c r="O105" s="94">
        <f>Corrientes!O105*Constantes!$BA$6</f>
        <v>6269.0427879450226</v>
      </c>
      <c r="P105" s="94">
        <v>35.556786227481609</v>
      </c>
      <c r="Q105" s="94">
        <f>Corrientes!Q105*Constantes!$BA$6</f>
        <v>1798.165453776267</v>
      </c>
      <c r="R105" s="94">
        <f>Corrientes!R105*Constantes!$BA$6</f>
        <v>415.79221270918316</v>
      </c>
      <c r="S105" s="95">
        <f>Corrientes!S105*Constantes!$BA$6</f>
        <v>0</v>
      </c>
      <c r="T105" s="95" t="s">
        <v>241</v>
      </c>
      <c r="U105" s="95" t="s">
        <v>241</v>
      </c>
      <c r="V105" s="96">
        <f>Corrientes!V105*Constantes!$BA$6</f>
        <v>2213.9576664854499</v>
      </c>
      <c r="W105" s="94">
        <f>Corrientes!W105*Constantes!$BA$6</f>
        <v>5980.9536926083565</v>
      </c>
      <c r="X105" s="94">
        <f>Corrientes!X105*Constantes!$BA$6</f>
        <v>5630.4928381468899</v>
      </c>
      <c r="Y105" s="94">
        <f>Corrientes!Y105*Constantes!$BA$6</f>
        <v>4252.8891416243032</v>
      </c>
      <c r="Z105" s="94">
        <f>Corrientes!Z105*Constantes!$BA$6</f>
        <v>0</v>
      </c>
      <c r="AA105" s="94">
        <f>Corrientes!AA105*Constantes!$BA$6</f>
        <v>3435.5171582544285</v>
      </c>
      <c r="AB105" s="94">
        <f>Corrientes!AB105*Constantes!$BA$6</f>
        <v>6080.3030636830081</v>
      </c>
      <c r="AC105" s="95" t="s">
        <v>94</v>
      </c>
      <c r="AD105" s="94">
        <v>20.906098011630085</v>
      </c>
      <c r="AE105" s="94">
        <v>3.1426620963024599</v>
      </c>
      <c r="AF105" s="95" t="s">
        <v>241</v>
      </c>
      <c r="AG105" s="97" t="s">
        <v>94</v>
      </c>
      <c r="AH105" s="95">
        <f>Corrientes!AH105*Constantes!$BA$6</f>
        <v>45.976267924908321</v>
      </c>
      <c r="AI105" s="95" t="s">
        <v>241</v>
      </c>
      <c r="AJ105" s="95" t="s">
        <v>241</v>
      </c>
      <c r="AK105" s="95" t="s">
        <v>94</v>
      </c>
      <c r="AL105" s="95" t="s">
        <v>241</v>
      </c>
      <c r="AM105" s="95" t="s">
        <v>241</v>
      </c>
      <c r="AN105" s="97" t="s">
        <v>94</v>
      </c>
      <c r="AO105" s="94">
        <f>Corrientes!AO105*Constantes!$BA$6</f>
        <v>109318.69392819963</v>
      </c>
      <c r="AP105" s="94">
        <f>Corrientes!AP105*Constantes!$BA$6</f>
        <v>16433.086443693348</v>
      </c>
      <c r="AQ105" s="94">
        <v>91.203352785524473</v>
      </c>
      <c r="AR105" s="94">
        <v>8.7966472144755272</v>
      </c>
      <c r="AS105" s="94">
        <v>64.443213772518376</v>
      </c>
      <c r="AT105" s="95" t="s">
        <v>94</v>
      </c>
      <c r="AU105" s="97" t="s">
        <v>94</v>
      </c>
      <c r="AV105" s="94">
        <f t="shared" si="3"/>
        <v>13.127101426512432</v>
      </c>
      <c r="AW105" s="97" t="s">
        <v>94</v>
      </c>
      <c r="AX105" s="98">
        <f>Corrientes!AX105*Constantes!$BA$6</f>
        <v>64.447738331683425</v>
      </c>
      <c r="AZ105" s="118"/>
      <c r="BC105" s="119">
        <f t="shared" si="4"/>
        <v>1.7053025658242404E-13</v>
      </c>
      <c r="BE105" s="68"/>
    </row>
    <row r="106" spans="1:57" x14ac:dyDescent="0.3">
      <c r="A106" s="89">
        <v>2006</v>
      </c>
      <c r="B106" s="90" t="s">
        <v>3</v>
      </c>
      <c r="C106" s="91">
        <f>Corrientes!C106*Constantes!$BA$6</f>
        <v>746.66955689204815</v>
      </c>
      <c r="D106" s="91">
        <f>Corrientes!D106*Constantes!$BA$6</f>
        <v>1021.0578504631039</v>
      </c>
      <c r="E106" s="91">
        <f>Corrientes!E106*Constantes!$BA$6</f>
        <v>143.35240046265523</v>
      </c>
      <c r="F106" s="92" t="s">
        <v>241</v>
      </c>
      <c r="G106" s="92" t="s">
        <v>241</v>
      </c>
      <c r="H106" s="91">
        <f>Corrientes!H106*Constantes!$BA$6</f>
        <v>1911.0798078178073</v>
      </c>
      <c r="I106" s="91">
        <f>Corrientes!I106*Constantes!$BA$6</f>
        <v>583.39475946884147</v>
      </c>
      <c r="J106" s="91">
        <f>Corrientes!J106*Constantes!$BA$6</f>
        <v>2494.4745672866488</v>
      </c>
      <c r="K106" s="93">
        <f>Corrientes!K106*Constantes!$BA$6</f>
        <v>4471.3034505926562</v>
      </c>
      <c r="L106" s="94">
        <f>Corrientes!L106*Constantes!$BA$6</f>
        <v>1746.9632364522313</v>
      </c>
      <c r="M106" s="94">
        <f>Corrientes!M106*Constantes!$BA$6</f>
        <v>2388.9423515198614</v>
      </c>
      <c r="N106" s="94">
        <f>Corrientes!N106*Constantes!$BA$6</f>
        <v>1364.9534626443965</v>
      </c>
      <c r="O106" s="94">
        <f>Corrientes!O106*Constantes!$BA$6</f>
        <v>5836.2569132370527</v>
      </c>
      <c r="P106" s="94">
        <v>53.165997916804223</v>
      </c>
      <c r="Q106" s="94">
        <f>Corrientes!Q106*Constantes!$BA$6</f>
        <v>1470.8907963847671</v>
      </c>
      <c r="R106" s="94">
        <f>Corrientes!R106*Constantes!$BA$6</f>
        <v>234.34418181662903</v>
      </c>
      <c r="S106" s="94">
        <f>Corrientes!S106*Constantes!$BA$6</f>
        <v>492.15116441545194</v>
      </c>
      <c r="T106" s="95" t="s">
        <v>241</v>
      </c>
      <c r="U106" s="95" t="s">
        <v>241</v>
      </c>
      <c r="V106" s="96">
        <f>Corrientes!V106*Constantes!$BA$6</f>
        <v>2197.3861426168482</v>
      </c>
      <c r="W106" s="94">
        <f>Corrientes!W106*Constantes!$BA$6</f>
        <v>6203.6253708727827</v>
      </c>
      <c r="X106" s="94">
        <f>Corrientes!X106*Constantes!$BA$6</f>
        <v>3885.5610611585889</v>
      </c>
      <c r="Y106" s="94">
        <f>Corrientes!Y106*Constantes!$BA$6</f>
        <v>2788.7161212455708</v>
      </c>
      <c r="Z106" s="94">
        <f>Corrientes!Z106*Constantes!$BA$6</f>
        <v>18875.893238808421</v>
      </c>
      <c r="AA106" s="94">
        <f>Corrientes!AA106*Constantes!$BA$6</f>
        <v>4691.8607099034971</v>
      </c>
      <c r="AB106" s="94">
        <f>Corrientes!AB106*Constantes!$BA$6</f>
        <v>6002.7388115753129</v>
      </c>
      <c r="AC106" s="95" t="s">
        <v>94</v>
      </c>
      <c r="AD106" s="94">
        <v>12.738214095917177</v>
      </c>
      <c r="AE106" s="94">
        <v>0.49954469189023193</v>
      </c>
      <c r="AF106" s="95" t="s">
        <v>241</v>
      </c>
      <c r="AG106" s="97" t="s">
        <v>94</v>
      </c>
      <c r="AH106" s="95">
        <f>Corrientes!AH106*Constantes!$BA$6</f>
        <v>31.072127434332945</v>
      </c>
      <c r="AI106" s="95" t="s">
        <v>241</v>
      </c>
      <c r="AJ106" s="95" t="s">
        <v>241</v>
      </c>
      <c r="AK106" s="95" t="s">
        <v>94</v>
      </c>
      <c r="AL106" s="95" t="s">
        <v>241</v>
      </c>
      <c r="AM106" s="95" t="s">
        <v>241</v>
      </c>
      <c r="AN106" s="97" t="s">
        <v>94</v>
      </c>
      <c r="AO106" s="94">
        <f>Corrientes!AO106*Constantes!$BA$6</f>
        <v>939227.41770109115</v>
      </c>
      <c r="AP106" s="94">
        <f>Corrientes!AP106*Constantes!$BA$6</f>
        <v>36832.955346600123</v>
      </c>
      <c r="AQ106" s="94">
        <v>76.612519240738294</v>
      </c>
      <c r="AR106" s="94">
        <v>23.387480759261695</v>
      </c>
      <c r="AS106" s="94">
        <v>46.834002083195784</v>
      </c>
      <c r="AT106" s="95" t="s">
        <v>94</v>
      </c>
      <c r="AU106" s="97" t="s">
        <v>94</v>
      </c>
      <c r="AV106" s="94">
        <f t="shared" si="3"/>
        <v>13.282150359108069</v>
      </c>
      <c r="AW106" s="97" t="s">
        <v>94</v>
      </c>
      <c r="AX106" s="98">
        <f>Corrientes!AX106*Constantes!$BA$6</f>
        <v>26.911144178654936</v>
      </c>
      <c r="AZ106" s="118"/>
      <c r="BC106" s="119">
        <f t="shared" si="4"/>
        <v>0</v>
      </c>
      <c r="BE106" s="68"/>
    </row>
    <row r="107" spans="1:57" x14ac:dyDescent="0.3">
      <c r="A107" s="89">
        <v>2006</v>
      </c>
      <c r="B107" s="90" t="s">
        <v>4</v>
      </c>
      <c r="C107" s="91">
        <f>Corrientes!C107*Constantes!$BA$6</f>
        <v>682.75362048744523</v>
      </c>
      <c r="D107" s="91">
        <f>Corrientes!D107*Constantes!$BA$6</f>
        <v>1085.4263209617545</v>
      </c>
      <c r="E107" s="91">
        <f>Corrientes!E107*Constantes!$BA$6</f>
        <v>220.73217019681621</v>
      </c>
      <c r="F107" s="92" t="s">
        <v>241</v>
      </c>
      <c r="G107" s="92" t="s">
        <v>241</v>
      </c>
      <c r="H107" s="91">
        <f>Corrientes!H107*Constantes!$BA$6</f>
        <v>1988.9121116460158</v>
      </c>
      <c r="I107" s="91">
        <f>Corrientes!I107*Constantes!$BA$6</f>
        <v>125.82547032649431</v>
      </c>
      <c r="J107" s="91">
        <f>Corrientes!J107*Constantes!$BA$6</f>
        <v>2114.7375819725098</v>
      </c>
      <c r="K107" s="93">
        <f>Corrientes!K107*Constantes!$BA$6</f>
        <v>2759.1474310578255</v>
      </c>
      <c r="L107" s="94">
        <f>Corrientes!L107*Constantes!$BA$6</f>
        <v>947.15995090116053</v>
      </c>
      <c r="M107" s="94">
        <f>Corrientes!M107*Constantes!$BA$6</f>
        <v>1505.7735470300113</v>
      </c>
      <c r="N107" s="94">
        <f>Corrientes!N107*Constantes!$BA$6</f>
        <v>174.55322494148425</v>
      </c>
      <c r="O107" s="94">
        <f>Corrientes!O107*Constantes!$BA$6</f>
        <v>2933.7006559993088</v>
      </c>
      <c r="P107" s="94">
        <v>20.228382992282231</v>
      </c>
      <c r="Q107" s="94">
        <f>Corrientes!Q107*Constantes!$BA$6</f>
        <v>7622.4512968236222</v>
      </c>
      <c r="R107" s="94">
        <f>Corrientes!R107*Constantes!$BA$6</f>
        <v>665.8705122298494</v>
      </c>
      <c r="S107" s="94">
        <f>Corrientes!S107*Constantes!$BA$6</f>
        <v>51.249204867962298</v>
      </c>
      <c r="T107" s="95" t="s">
        <v>241</v>
      </c>
      <c r="U107" s="95" t="s">
        <v>241</v>
      </c>
      <c r="V107" s="96">
        <f>Corrientes!V107*Constantes!$BA$6</f>
        <v>8339.5710139214352</v>
      </c>
      <c r="W107" s="94">
        <f>Corrientes!W107*Constantes!$BA$6</f>
        <v>4378.9021695170914</v>
      </c>
      <c r="X107" s="94">
        <f>Corrientes!X107*Constantes!$BA$6</f>
        <v>4274.284538135229</v>
      </c>
      <c r="Y107" s="94">
        <f>Corrientes!Y107*Constantes!$BA$6</f>
        <v>2586.4774425012502</v>
      </c>
      <c r="Z107" s="94">
        <f>Corrientes!Z107*Constantes!$BA$6</f>
        <v>11553.021836781401</v>
      </c>
      <c r="AA107" s="94">
        <f>Corrientes!AA107*Constantes!$BA$6</f>
        <v>10454.308595893943</v>
      </c>
      <c r="AB107" s="94">
        <f>Corrientes!AB107*Constantes!$BA$6</f>
        <v>3982.0901112293395</v>
      </c>
      <c r="AC107" s="95" t="s">
        <v>94</v>
      </c>
      <c r="AD107" s="94">
        <v>23.834240791887165</v>
      </c>
      <c r="AE107" s="94">
        <v>2.0130767711377469</v>
      </c>
      <c r="AF107" s="95" t="s">
        <v>241</v>
      </c>
      <c r="AG107" s="97" t="s">
        <v>94</v>
      </c>
      <c r="AH107" s="95">
        <f>Corrientes!AH107*Constantes!$BA$6</f>
        <v>586.23980113704761</v>
      </c>
      <c r="AI107" s="95" t="s">
        <v>241</v>
      </c>
      <c r="AJ107" s="95" t="s">
        <v>241</v>
      </c>
      <c r="AK107" s="95" t="s">
        <v>94</v>
      </c>
      <c r="AL107" s="95" t="s">
        <v>241</v>
      </c>
      <c r="AM107" s="95" t="s">
        <v>241</v>
      </c>
      <c r="AN107" s="97" t="s">
        <v>94</v>
      </c>
      <c r="AO107" s="94">
        <f>Corrientes!AO107*Constantes!$BA$6</f>
        <v>519319.91595061717</v>
      </c>
      <c r="AP107" s="94">
        <f>Corrientes!AP107*Constantes!$BA$6</f>
        <v>43862.561795769223</v>
      </c>
      <c r="AQ107" s="94">
        <v>94.050066949246201</v>
      </c>
      <c r="AR107" s="94">
        <v>5.9499330507538097</v>
      </c>
      <c r="AS107" s="94">
        <v>79.771617007717779</v>
      </c>
      <c r="AT107" s="95" t="s">
        <v>94</v>
      </c>
      <c r="AU107" s="97" t="s">
        <v>94</v>
      </c>
      <c r="AV107" s="94">
        <f t="shared" si="3"/>
        <v>-4.168177400817985</v>
      </c>
      <c r="AW107" s="97" t="s">
        <v>94</v>
      </c>
      <c r="AX107" s="98">
        <f>Corrientes!AX107*Constantes!$BA$6</f>
        <v>159.78163371594252</v>
      </c>
      <c r="AZ107" s="118"/>
      <c r="BC107" s="119">
        <f t="shared" si="4"/>
        <v>-9.3791641120333225E-13</v>
      </c>
      <c r="BE107" s="68"/>
    </row>
    <row r="108" spans="1:57" x14ac:dyDescent="0.3">
      <c r="A108" s="89">
        <v>2006</v>
      </c>
      <c r="B108" s="90" t="s">
        <v>5</v>
      </c>
      <c r="C108" s="91">
        <f>Corrientes!C108*Constantes!$BA$6</f>
        <v>1077.4717484492339</v>
      </c>
      <c r="D108" s="91">
        <f>Corrientes!D108*Constantes!$BA$6</f>
        <v>711.00179091147402</v>
      </c>
      <c r="E108" s="92">
        <f>Corrientes!E108*Constantes!$BA$6</f>
        <v>0</v>
      </c>
      <c r="F108" s="92" t="s">
        <v>241</v>
      </c>
      <c r="G108" s="92" t="s">
        <v>241</v>
      </c>
      <c r="H108" s="91">
        <f>Corrientes!H108*Constantes!$BA$6</f>
        <v>1788.4735393607079</v>
      </c>
      <c r="I108" s="91">
        <f>Corrientes!I108*Constantes!$BA$6</f>
        <v>21.938679023464214</v>
      </c>
      <c r="J108" s="91">
        <f>Corrientes!J108*Constantes!$BA$6</f>
        <v>1810.4122183841719</v>
      </c>
      <c r="K108" s="93">
        <f>Corrientes!K108*Constantes!$BA$6</f>
        <v>6599.776889777143</v>
      </c>
      <c r="L108" s="94">
        <f>Corrientes!L108*Constantes!$BA$6</f>
        <v>3976.0572288617063</v>
      </c>
      <c r="M108" s="94">
        <f>Corrientes!M108*Constantes!$BA$6</f>
        <v>2623.7196609154357</v>
      </c>
      <c r="N108" s="94">
        <f>Corrientes!N108*Constantes!$BA$6</f>
        <v>80.957522504388407</v>
      </c>
      <c r="O108" s="94">
        <f>Corrientes!O108*Constantes!$BA$6</f>
        <v>6680.7344122815311</v>
      </c>
      <c r="P108" s="94">
        <v>51.816566353352364</v>
      </c>
      <c r="Q108" s="94">
        <f>Corrientes!Q108*Constantes!$BA$6</f>
        <v>1443.1219782600119</v>
      </c>
      <c r="R108" s="94">
        <f>Corrientes!R108*Constantes!$BA$6</f>
        <v>240.35269280819665</v>
      </c>
      <c r="S108" s="95">
        <f>Corrientes!S108*Constantes!$BA$6</f>
        <v>0</v>
      </c>
      <c r="T108" s="95" t="s">
        <v>241</v>
      </c>
      <c r="U108" s="95" t="s">
        <v>241</v>
      </c>
      <c r="V108" s="96">
        <f>Corrientes!V108*Constantes!$BA$6</f>
        <v>1683.4746710682089</v>
      </c>
      <c r="W108" s="94">
        <f>Corrientes!W108*Constantes!$BA$6</f>
        <v>5039.2721040383894</v>
      </c>
      <c r="X108" s="94">
        <f>Corrientes!X108*Constantes!$BA$6</f>
        <v>4678.2613064958869</v>
      </c>
      <c r="Y108" s="94">
        <f>Corrientes!Y108*Constantes!$BA$6</f>
        <v>3555.5132072218444</v>
      </c>
      <c r="Z108" s="94">
        <f>Corrientes!Z108*Constantes!$BA$6</f>
        <v>0</v>
      </c>
      <c r="AA108" s="94">
        <f>Corrientes!AA108*Constantes!$BA$6</f>
        <v>3493.8868894523807</v>
      </c>
      <c r="AB108" s="94">
        <f>Corrientes!AB108*Constantes!$BA$6</f>
        <v>5774.4374359814647</v>
      </c>
      <c r="AC108" s="95" t="s">
        <v>94</v>
      </c>
      <c r="AD108" s="94">
        <v>15.126040662992274</v>
      </c>
      <c r="AE108" s="94">
        <v>4.2183811115726915</v>
      </c>
      <c r="AF108" s="95" t="s">
        <v>241</v>
      </c>
      <c r="AG108" s="97" t="s">
        <v>94</v>
      </c>
      <c r="AH108" s="95">
        <f>Corrientes!AH108*Constantes!$BA$6</f>
        <v>40.82840554243451</v>
      </c>
      <c r="AI108" s="95" t="s">
        <v>241</v>
      </c>
      <c r="AJ108" s="95" t="s">
        <v>241</v>
      </c>
      <c r="AK108" s="95" t="s">
        <v>94</v>
      </c>
      <c r="AL108" s="95" t="s">
        <v>241</v>
      </c>
      <c r="AM108" s="95" t="s">
        <v>241</v>
      </c>
      <c r="AN108" s="97" t="s">
        <v>94</v>
      </c>
      <c r="AO108" s="94">
        <f>Corrientes!AO108*Constantes!$BA$6</f>
        <v>82825.301864434776</v>
      </c>
      <c r="AP108" s="94">
        <f>Corrientes!AP108*Constantes!$BA$6</f>
        <v>23098.48933568324</v>
      </c>
      <c r="AQ108" s="94">
        <v>98.788194268648681</v>
      </c>
      <c r="AR108" s="94">
        <v>1.2118057313513335</v>
      </c>
      <c r="AS108" s="94">
        <v>48.183433646647636</v>
      </c>
      <c r="AT108" s="95" t="s">
        <v>94</v>
      </c>
      <c r="AU108" s="97" t="s">
        <v>94</v>
      </c>
      <c r="AV108" s="94">
        <f t="shared" si="3"/>
        <v>27.356419317059235</v>
      </c>
      <c r="AW108" s="97" t="s">
        <v>94</v>
      </c>
      <c r="AX108" s="98">
        <f>Corrientes!AX108*Constantes!$BA$6</f>
        <v>22.500474184665325</v>
      </c>
      <c r="AZ108" s="118"/>
      <c r="BC108" s="119">
        <f t="shared" si="4"/>
        <v>5.6843418860808015E-14</v>
      </c>
      <c r="BE108" s="68"/>
    </row>
    <row r="109" spans="1:57" x14ac:dyDescent="0.3">
      <c r="A109" s="89">
        <v>2006</v>
      </c>
      <c r="B109" s="90" t="s">
        <v>6</v>
      </c>
      <c r="C109" s="91">
        <f>Corrientes!C109*Constantes!$BA$6</f>
        <v>1824.3893737396229</v>
      </c>
      <c r="D109" s="91">
        <f>Corrientes!D109*Constantes!$BA$6</f>
        <v>2945.7110455200941</v>
      </c>
      <c r="E109" s="91">
        <f>Corrientes!E109*Constantes!$BA$6</f>
        <v>1383.5234646415724</v>
      </c>
      <c r="F109" s="92" t="s">
        <v>241</v>
      </c>
      <c r="G109" s="92" t="s">
        <v>241</v>
      </c>
      <c r="H109" s="91">
        <f>Corrientes!H109*Constantes!$BA$6</f>
        <v>6153.6238839012894</v>
      </c>
      <c r="I109" s="91">
        <f>Corrientes!I109*Constantes!$BA$6</f>
        <v>854.5696617816352</v>
      </c>
      <c r="J109" s="91">
        <f>Corrientes!J109*Constantes!$BA$6</f>
        <v>7008.1935456829242</v>
      </c>
      <c r="K109" s="93">
        <f>Corrientes!K109*Constantes!$BA$6</f>
        <v>1624.1612805479333</v>
      </c>
      <c r="L109" s="94">
        <f>Corrientes!L109*Constantes!$BA$6</f>
        <v>481.52156150181105</v>
      </c>
      <c r="M109" s="94">
        <f>Corrientes!M109*Constantes!$BA$6</f>
        <v>777.478428009308</v>
      </c>
      <c r="N109" s="94">
        <f>Corrientes!N109*Constantes!$BA$6</f>
        <v>225.55147704554429</v>
      </c>
      <c r="O109" s="94">
        <f>Corrientes!O109*Constantes!$BA$6</f>
        <v>1849.7127575934776</v>
      </c>
      <c r="P109" s="94">
        <v>68.993535214083579</v>
      </c>
      <c r="Q109" s="94">
        <f>Corrientes!Q109*Constantes!$BA$6</f>
        <v>2479.5706888130212</v>
      </c>
      <c r="R109" s="94">
        <f>Corrientes!R109*Constantes!$BA$6</f>
        <v>576.11213712485005</v>
      </c>
      <c r="S109" s="94">
        <f>Corrientes!S109*Constantes!$BA$6</f>
        <v>93.877574363914235</v>
      </c>
      <c r="T109" s="95" t="s">
        <v>241</v>
      </c>
      <c r="U109" s="95" t="s">
        <v>241</v>
      </c>
      <c r="V109" s="96">
        <f>Corrientes!V109*Constantes!$BA$6</f>
        <v>3149.5604003017852</v>
      </c>
      <c r="W109" s="94">
        <f>Corrientes!W109*Constantes!$BA$6</f>
        <v>3806.5844977891961</v>
      </c>
      <c r="X109" s="94">
        <f>Corrientes!X109*Constantes!$BA$6</f>
        <v>3380.8654725414212</v>
      </c>
      <c r="Y109" s="94">
        <f>Corrientes!Y109*Constantes!$BA$6</f>
        <v>2254.4802482765976</v>
      </c>
      <c r="Z109" s="94">
        <f>Corrientes!Z109*Constantes!$BA$6</f>
        <v>53461.033236853211</v>
      </c>
      <c r="AA109" s="94">
        <f>Corrientes!AA109*Constantes!$BA$6</f>
        <v>10157.75394598471</v>
      </c>
      <c r="AB109" s="94">
        <f>Corrientes!AB109*Constantes!$BA$6</f>
        <v>2200.4584174089355</v>
      </c>
      <c r="AC109" s="95" t="s">
        <v>94</v>
      </c>
      <c r="AD109" s="94">
        <v>14.98985072657922</v>
      </c>
      <c r="AE109" s="94">
        <v>3.5459439511259441</v>
      </c>
      <c r="AF109" s="95" t="s">
        <v>241</v>
      </c>
      <c r="AG109" s="97" t="s">
        <v>94</v>
      </c>
      <c r="AH109" s="95">
        <f>Corrientes!AH109*Constantes!$BA$6</f>
        <v>51.74064077234906</v>
      </c>
      <c r="AI109" s="95" t="s">
        <v>241</v>
      </c>
      <c r="AJ109" s="95" t="s">
        <v>241</v>
      </c>
      <c r="AK109" s="95" t="s">
        <v>94</v>
      </c>
      <c r="AL109" s="95" t="s">
        <v>241</v>
      </c>
      <c r="AM109" s="95" t="s">
        <v>241</v>
      </c>
      <c r="AN109" s="97" t="s">
        <v>94</v>
      </c>
      <c r="AO109" s="94">
        <f>Corrientes!AO109*Constantes!$BA$6</f>
        <v>286461.20993422123</v>
      </c>
      <c r="AP109" s="94">
        <f>Corrientes!AP109*Constantes!$BA$6</f>
        <v>67764.210139688133</v>
      </c>
      <c r="AQ109" s="94">
        <v>87.806134973140786</v>
      </c>
      <c r="AR109" s="94">
        <v>12.193865026859218</v>
      </c>
      <c r="AS109" s="94">
        <v>31.006464785916428</v>
      </c>
      <c r="AT109" s="95" t="s">
        <v>94</v>
      </c>
      <c r="AU109" s="97" t="s">
        <v>94</v>
      </c>
      <c r="AV109" s="94">
        <f t="shared" si="3"/>
        <v>0.89843736833814525</v>
      </c>
      <c r="AW109" s="97" t="s">
        <v>94</v>
      </c>
      <c r="AX109" s="98">
        <f>Corrientes!AX109*Constantes!$BA$6</f>
        <v>88.926394232526491</v>
      </c>
      <c r="AZ109" s="118"/>
      <c r="BC109" s="119">
        <f t="shared" si="4"/>
        <v>0</v>
      </c>
      <c r="BE109" s="68"/>
    </row>
    <row r="110" spans="1:57" x14ac:dyDescent="0.3">
      <c r="A110" s="89">
        <v>2006</v>
      </c>
      <c r="B110" s="90" t="s">
        <v>7</v>
      </c>
      <c r="C110" s="91">
        <f>Corrientes!C110*Constantes!$BA$6</f>
        <v>1076.3357816792475</v>
      </c>
      <c r="D110" s="91">
        <f>Corrientes!D110*Constantes!$BA$6</f>
        <v>1769.1045221935105</v>
      </c>
      <c r="E110" s="91">
        <f>Corrientes!E110*Constantes!$BA$6</f>
        <v>407.79007641429035</v>
      </c>
      <c r="F110" s="92" t="s">
        <v>241</v>
      </c>
      <c r="G110" s="92" t="s">
        <v>241</v>
      </c>
      <c r="H110" s="91">
        <f>Corrientes!H110*Constantes!$BA$6</f>
        <v>3253.2303802870483</v>
      </c>
      <c r="I110" s="91">
        <f>Corrientes!I110*Constantes!$BA$6</f>
        <v>1204.0449380804016</v>
      </c>
      <c r="J110" s="91">
        <f>Corrientes!J110*Constantes!$BA$6</f>
        <v>4457.2753183674504</v>
      </c>
      <c r="K110" s="93">
        <f>Corrientes!K110*Constantes!$BA$6</f>
        <v>2647.2874591803416</v>
      </c>
      <c r="L110" s="94">
        <f>Corrientes!L110*Constantes!$BA$6</f>
        <v>875.85872613642812</v>
      </c>
      <c r="M110" s="94">
        <f>Corrientes!M110*Constantes!$BA$6</f>
        <v>1439.5931637552451</v>
      </c>
      <c r="N110" s="94">
        <f>Corrientes!N110*Constantes!$BA$6</f>
        <v>979.78092304319807</v>
      </c>
      <c r="O110" s="94">
        <f>Corrientes!O110*Constantes!$BA$6</f>
        <v>3627.0683822235392</v>
      </c>
      <c r="P110" s="94">
        <v>33.165784394924508</v>
      </c>
      <c r="Q110" s="94">
        <f>Corrientes!Q110*Constantes!$BA$6</f>
        <v>8192.0303033767395</v>
      </c>
      <c r="R110" s="94">
        <f>Corrientes!R110*Constantes!$BA$6</f>
        <v>688.80685931324626</v>
      </c>
      <c r="S110" s="94">
        <f>Corrientes!S110*Constantes!$BA$6</f>
        <v>101.26608238026382</v>
      </c>
      <c r="T110" s="95" t="s">
        <v>241</v>
      </c>
      <c r="U110" s="95" t="s">
        <v>241</v>
      </c>
      <c r="V110" s="96">
        <f>Corrientes!V110*Constantes!$BA$6</f>
        <v>8982.1032450702496</v>
      </c>
      <c r="W110" s="94">
        <f>Corrientes!W110*Constantes!$BA$6</f>
        <v>4290.3757331792649</v>
      </c>
      <c r="X110" s="94">
        <f>Corrientes!X110*Constantes!$BA$6</f>
        <v>3885.28874597303</v>
      </c>
      <c r="Y110" s="94">
        <f>Corrientes!Y110*Constantes!$BA$6</f>
        <v>2590.200578025805</v>
      </c>
      <c r="Z110" s="94">
        <f>Corrientes!Z110*Constantes!$BA$6</f>
        <v>70031.868866019242</v>
      </c>
      <c r="AA110" s="94">
        <f>Corrientes!AA110*Constantes!$BA$6</f>
        <v>13439.3785634377</v>
      </c>
      <c r="AB110" s="94">
        <f>Corrientes!AB110*Constantes!$BA$6</f>
        <v>4045.0339535015391</v>
      </c>
      <c r="AC110" s="95" t="s">
        <v>94</v>
      </c>
      <c r="AD110" s="94">
        <v>22.619987937242531</v>
      </c>
      <c r="AE110" s="94">
        <v>2.7347133972316673</v>
      </c>
      <c r="AF110" s="95" t="s">
        <v>241</v>
      </c>
      <c r="AG110" s="97" t="s">
        <v>94</v>
      </c>
      <c r="AH110" s="95">
        <f>Corrientes!AH110*Constantes!$BA$6</f>
        <v>921.89892378828904</v>
      </c>
      <c r="AI110" s="95" t="s">
        <v>241</v>
      </c>
      <c r="AJ110" s="95" t="s">
        <v>241</v>
      </c>
      <c r="AK110" s="95" t="s">
        <v>94</v>
      </c>
      <c r="AL110" s="95" t="s">
        <v>241</v>
      </c>
      <c r="AM110" s="95" t="s">
        <v>241</v>
      </c>
      <c r="AN110" s="97" t="s">
        <v>94</v>
      </c>
      <c r="AO110" s="94">
        <f>Corrientes!AO110*Constantes!$BA$6</f>
        <v>491436.45462234895</v>
      </c>
      <c r="AP110" s="94">
        <f>Corrientes!AP110*Constantes!$BA$6</f>
        <v>59413.730019327391</v>
      </c>
      <c r="AQ110" s="94">
        <v>72.986974057474129</v>
      </c>
      <c r="AR110" s="94">
        <v>27.013025942525864</v>
      </c>
      <c r="AS110" s="94">
        <v>66.834215605075485</v>
      </c>
      <c r="AT110" s="95" t="s">
        <v>94</v>
      </c>
      <c r="AU110" s="97" t="s">
        <v>94</v>
      </c>
      <c r="AV110" s="94">
        <f t="shared" si="3"/>
        <v>12.786299657867662</v>
      </c>
      <c r="AW110" s="97" t="s">
        <v>94</v>
      </c>
      <c r="AX110" s="98">
        <f>Corrientes!AX110*Constantes!$BA$6</f>
        <v>111.97525447577989</v>
      </c>
      <c r="AZ110" s="118"/>
      <c r="BC110" s="119">
        <f t="shared" si="4"/>
        <v>0</v>
      </c>
      <c r="BE110" s="68"/>
    </row>
    <row r="111" spans="1:57" x14ac:dyDescent="0.3">
      <c r="A111" s="89">
        <v>2006</v>
      </c>
      <c r="B111" s="90" t="s">
        <v>250</v>
      </c>
      <c r="C111" s="91">
        <f>Corrientes!C111*Constantes!$BA$6</f>
        <v>9176.2407567356022</v>
      </c>
      <c r="D111" s="91">
        <f>Corrientes!D111*Constantes!$BA$6</f>
        <v>3302.988107625401</v>
      </c>
      <c r="E111" s="91">
        <f>Corrientes!E111*Constantes!$BA$6</f>
        <v>444.85237365385814</v>
      </c>
      <c r="F111" s="92" t="s">
        <v>241</v>
      </c>
      <c r="G111" s="92" t="s">
        <v>241</v>
      </c>
      <c r="H111" s="91">
        <f>Corrientes!H111*Constantes!$BA$6</f>
        <v>12924.081238014862</v>
      </c>
      <c r="I111" s="91">
        <f>Corrientes!I111*Constantes!$BA$6</f>
        <v>6066.2926642585808</v>
      </c>
      <c r="J111" s="91">
        <f>Corrientes!J111*Constantes!$BA$6</f>
        <v>18990.373902273441</v>
      </c>
      <c r="K111" s="93">
        <f>Corrientes!K111*Constantes!$BA$6</f>
        <v>3248.6156238765366</v>
      </c>
      <c r="L111" s="94">
        <f>Corrientes!L111*Constantes!$BA$6</f>
        <v>2306.5530571798508</v>
      </c>
      <c r="M111" s="94">
        <f>Corrientes!M111*Constantes!$BA$6</f>
        <v>830.24383507809205</v>
      </c>
      <c r="N111" s="94">
        <f>Corrientes!N111*Constantes!$BA$6</f>
        <v>1524.8320375882322</v>
      </c>
      <c r="O111" s="94">
        <f>Corrientes!O111*Constantes!$BA$6</f>
        <v>4773.4476614647692</v>
      </c>
      <c r="P111" s="94">
        <v>22.286535525663787</v>
      </c>
      <c r="Q111" s="94">
        <f>Corrientes!Q111*Constantes!$BA$6</f>
        <v>45379.21577864945</v>
      </c>
      <c r="R111" s="94">
        <f>Corrientes!R111*Constantes!$BA$6</f>
        <v>17862.568312869109</v>
      </c>
      <c r="S111" s="94">
        <f>Corrientes!S111*Constantes!$BA$6</f>
        <v>2977.9181995459548</v>
      </c>
      <c r="T111" s="95" t="s">
        <v>241</v>
      </c>
      <c r="U111" s="95" t="s">
        <v>241</v>
      </c>
      <c r="V111" s="96">
        <f>Corrientes!V111*Constantes!$BA$6</f>
        <v>66219.702291064503</v>
      </c>
      <c r="W111" s="94">
        <f>Corrientes!W111*Constantes!$BA$6</f>
        <v>13244.949723381824</v>
      </c>
      <c r="X111" s="94">
        <f>Corrientes!X111*Constantes!$BA$6</f>
        <v>6553.1417686033019</v>
      </c>
      <c r="Y111" s="94">
        <f>Corrientes!Y111*Constantes!$BA$6</f>
        <v>5499.3729623901618</v>
      </c>
      <c r="Z111" s="94">
        <f>Corrientes!Z111*Constantes!$BA$6</f>
        <v>42069.904634399303</v>
      </c>
      <c r="AA111" s="94">
        <f>Corrientes!AA111*Constantes!$BA$6</f>
        <v>85210.07619333794</v>
      </c>
      <c r="AB111" s="94">
        <f>Corrientes!AB111*Constantes!$BA$6</f>
        <v>9491.0350613667597</v>
      </c>
      <c r="AC111" s="95" t="s">
        <v>94</v>
      </c>
      <c r="AD111" s="94">
        <v>8.8547489952892473</v>
      </c>
      <c r="AE111" s="94">
        <v>3.0633648432867018</v>
      </c>
      <c r="AF111" s="95" t="s">
        <v>241</v>
      </c>
      <c r="AG111" s="97" t="s">
        <v>94</v>
      </c>
      <c r="AH111" s="95">
        <f>Corrientes!AH111*Constantes!$BA$6</f>
        <v>16380.821769025775</v>
      </c>
      <c r="AI111" s="95" t="s">
        <v>241</v>
      </c>
      <c r="AJ111" s="95" t="s">
        <v>241</v>
      </c>
      <c r="AK111" s="95" t="s">
        <v>94</v>
      </c>
      <c r="AL111" s="95" t="s">
        <v>241</v>
      </c>
      <c r="AM111" s="95" t="s">
        <v>241</v>
      </c>
      <c r="AN111" s="97" t="s">
        <v>94</v>
      </c>
      <c r="AO111" s="94">
        <f>Corrientes!AO111*Constantes!$BA$6</f>
        <v>2781584.3215695969</v>
      </c>
      <c r="AP111" s="94">
        <f>Corrientes!AP111*Constantes!$BA$6</f>
        <v>962309.33523547614</v>
      </c>
      <c r="AQ111" s="94">
        <v>68.055959848519095</v>
      </c>
      <c r="AR111" s="94">
        <v>31.944040151480912</v>
      </c>
      <c r="AS111" s="94">
        <v>77.71346447433622</v>
      </c>
      <c r="AT111" s="95" t="s">
        <v>94</v>
      </c>
      <c r="AU111" s="97" t="s">
        <v>94</v>
      </c>
      <c r="AV111" s="94">
        <f t="shared" si="3"/>
        <v>0.2532386792785557</v>
      </c>
      <c r="AW111" s="97" t="s">
        <v>94</v>
      </c>
      <c r="AX111" s="98">
        <f>Corrientes!AX111*Constantes!$BA$6</f>
        <v>42.639713288507338</v>
      </c>
      <c r="AZ111" s="118"/>
      <c r="BC111" s="119">
        <f t="shared" si="4"/>
        <v>-6.3096194935496897E-12</v>
      </c>
      <c r="BE111" s="68"/>
    </row>
    <row r="112" spans="1:57" x14ac:dyDescent="0.3">
      <c r="A112" s="89">
        <v>2006</v>
      </c>
      <c r="B112" s="90" t="s">
        <v>8</v>
      </c>
      <c r="C112" s="91">
        <f>Corrientes!C112*Constantes!$BA$6</f>
        <v>3400.5327170604619</v>
      </c>
      <c r="D112" s="91">
        <f>Corrientes!D112*Constantes!$BA$6</f>
        <v>1359.750821112448</v>
      </c>
      <c r="E112" s="91">
        <f>Corrientes!E112*Constantes!$BA$6</f>
        <v>334.53769011546666</v>
      </c>
      <c r="F112" s="92" t="s">
        <v>241</v>
      </c>
      <c r="G112" s="92" t="s">
        <v>241</v>
      </c>
      <c r="H112" s="91">
        <f>Corrientes!H112*Constantes!$BA$6</f>
        <v>5094.8212282883769</v>
      </c>
      <c r="I112" s="91">
        <f>Corrientes!I112*Constantes!$BA$6</f>
        <v>36.51129101150363</v>
      </c>
      <c r="J112" s="91">
        <f>Corrientes!J112*Constantes!$BA$6</f>
        <v>5131.33251929988</v>
      </c>
      <c r="K112" s="93">
        <f>Corrientes!K112*Constantes!$BA$6</f>
        <v>6672.3957796609548</v>
      </c>
      <c r="L112" s="94">
        <f>Corrientes!L112*Constantes!$BA$6</f>
        <v>4453.4830827687183</v>
      </c>
      <c r="M112" s="94">
        <f>Corrientes!M112*Constantes!$BA$6</f>
        <v>1780.7878301608737</v>
      </c>
      <c r="N112" s="94">
        <f>Corrientes!N112*Constantes!$BA$6</f>
        <v>47.816748250649425</v>
      </c>
      <c r="O112" s="94">
        <f>Corrientes!O112*Constantes!$BA$6</f>
        <v>6720.2125279116044</v>
      </c>
      <c r="P112" s="94">
        <v>59.82222416074849</v>
      </c>
      <c r="Q112" s="94">
        <f>Corrientes!Q112*Constantes!$BA$6</f>
        <v>2857.8610169083536</v>
      </c>
      <c r="R112" s="94">
        <f>Corrientes!R112*Constantes!$BA$6</f>
        <v>510.67482243308649</v>
      </c>
      <c r="S112" s="94">
        <f>Corrientes!S112*Constantes!$BA$6</f>
        <v>77.767446927293818</v>
      </c>
      <c r="T112" s="95" t="s">
        <v>241</v>
      </c>
      <c r="U112" s="95" t="s">
        <v>241</v>
      </c>
      <c r="V112" s="96">
        <f>Corrientes!V112*Constantes!$BA$6</f>
        <v>3446.3032862687332</v>
      </c>
      <c r="W112" s="94">
        <f>Corrientes!W112*Constantes!$BA$6</f>
        <v>4193.0370639506382</v>
      </c>
      <c r="X112" s="94">
        <f>Corrientes!X112*Constantes!$BA$6</f>
        <v>4111.1133731446271</v>
      </c>
      <c r="Y112" s="94">
        <f>Corrientes!Y112*Constantes!$BA$6</f>
        <v>1802.746517294393</v>
      </c>
      <c r="Z112" s="94">
        <f>Corrientes!Z112*Constantes!$BA$6</f>
        <v>49818.992266043439</v>
      </c>
      <c r="AA112" s="94">
        <f>Corrientes!AA112*Constantes!$BA$6</f>
        <v>8577.6358055686123</v>
      </c>
      <c r="AB112" s="94">
        <f>Corrientes!AB112*Constantes!$BA$6</f>
        <v>5410.126034904687</v>
      </c>
      <c r="AC112" s="95" t="s">
        <v>94</v>
      </c>
      <c r="AD112" s="94">
        <v>22.932403556918104</v>
      </c>
      <c r="AE112" s="94">
        <v>4.8852607823925602</v>
      </c>
      <c r="AF112" s="95" t="s">
        <v>241</v>
      </c>
      <c r="AG112" s="97" t="s">
        <v>94</v>
      </c>
      <c r="AH112" s="95">
        <f>Corrientes!AH112*Constantes!$BA$6</f>
        <v>56.333643736352634</v>
      </c>
      <c r="AI112" s="95" t="s">
        <v>241</v>
      </c>
      <c r="AJ112" s="95" t="s">
        <v>241</v>
      </c>
      <c r="AK112" s="95" t="s">
        <v>94</v>
      </c>
      <c r="AL112" s="95" t="s">
        <v>241</v>
      </c>
      <c r="AM112" s="95" t="s">
        <v>241</v>
      </c>
      <c r="AN112" s="97" t="s">
        <v>94</v>
      </c>
      <c r="AO112" s="94">
        <f>Corrientes!AO112*Constantes!$BA$6</f>
        <v>175581.94306605082</v>
      </c>
      <c r="AP112" s="94">
        <f>Corrientes!AP112*Constantes!$BA$6</f>
        <v>37403.998164775738</v>
      </c>
      <c r="AQ112" s="94">
        <v>99.288463749441732</v>
      </c>
      <c r="AR112" s="94">
        <v>0.71153625055827086</v>
      </c>
      <c r="AS112" s="94">
        <v>40.177775839251517</v>
      </c>
      <c r="AT112" s="95" t="s">
        <v>94</v>
      </c>
      <c r="AU112" s="97" t="s">
        <v>94</v>
      </c>
      <c r="AV112" s="94">
        <f t="shared" si="3"/>
        <v>46.791052973595846</v>
      </c>
      <c r="AW112" s="97" t="s">
        <v>94</v>
      </c>
      <c r="AX112" s="98">
        <f>Corrientes!AX112*Constantes!$BA$6</f>
        <v>81.00022743967925</v>
      </c>
      <c r="AZ112" s="118"/>
      <c r="BC112" s="119">
        <f t="shared" si="4"/>
        <v>-9.0949470177292824E-13</v>
      </c>
      <c r="BE112" s="68"/>
    </row>
    <row r="113" spans="1:57" x14ac:dyDescent="0.3">
      <c r="A113" s="89">
        <v>2006</v>
      </c>
      <c r="B113" s="90" t="s">
        <v>9</v>
      </c>
      <c r="C113" s="91">
        <f>Corrientes!C113*Constantes!$BA$6</f>
        <v>3276.6770901461059</v>
      </c>
      <c r="D113" s="91">
        <f>Corrientes!D113*Constantes!$BA$6</f>
        <v>2209.4055073397503</v>
      </c>
      <c r="E113" s="92">
        <f>Corrientes!E113*Constantes!$BA$6</f>
        <v>0</v>
      </c>
      <c r="F113" s="92" t="s">
        <v>241</v>
      </c>
      <c r="G113" s="92" t="s">
        <v>241</v>
      </c>
      <c r="H113" s="91">
        <f>Corrientes!H113*Constantes!$BA$6</f>
        <v>5486.0825974858562</v>
      </c>
      <c r="I113" s="91">
        <f>Corrientes!I113*Constantes!$BA$6</f>
        <v>1074.5222544955006</v>
      </c>
      <c r="J113" s="91">
        <f>Corrientes!J113*Constantes!$BA$6</f>
        <v>6560.6048519813576</v>
      </c>
      <c r="K113" s="93">
        <f>Corrientes!K113*Constantes!$BA$6</f>
        <v>1718.9792053916908</v>
      </c>
      <c r="L113" s="94">
        <f>Corrientes!L113*Constantes!$BA$6</f>
        <v>1026.6961316487966</v>
      </c>
      <c r="M113" s="94">
        <f>Corrientes!M113*Constantes!$BA$6</f>
        <v>692.28307374289409</v>
      </c>
      <c r="N113" s="94">
        <f>Corrientes!N113*Constantes!$BA$6</f>
        <v>336.6849438349393</v>
      </c>
      <c r="O113" s="94">
        <f>Corrientes!O113*Constantes!$BA$6</f>
        <v>2055.6641492266299</v>
      </c>
      <c r="P113" s="94">
        <v>45.39400018489664</v>
      </c>
      <c r="Q113" s="94">
        <f>Corrientes!Q113*Constantes!$BA$6</f>
        <v>6594.5491783698781</v>
      </c>
      <c r="R113" s="94">
        <f>Corrientes!R113*Constantes!$BA$6</f>
        <v>770.49773260130451</v>
      </c>
      <c r="S113" s="94">
        <f>Corrientes!S113*Constantes!$BA$6</f>
        <v>526.92969111411958</v>
      </c>
      <c r="T113" s="95" t="s">
        <v>241</v>
      </c>
      <c r="U113" s="95" t="s">
        <v>241</v>
      </c>
      <c r="V113" s="96">
        <f>Corrientes!V113*Constantes!$BA$6</f>
        <v>7891.9766020853021</v>
      </c>
      <c r="W113" s="94">
        <f>Corrientes!W113*Constantes!$BA$6</f>
        <v>3684.3428512870728</v>
      </c>
      <c r="X113" s="94">
        <f>Corrientes!X113*Constantes!$BA$6</f>
        <v>2947.7219316429869</v>
      </c>
      <c r="Y113" s="94">
        <f>Corrientes!Y113*Constantes!$BA$6</f>
        <v>2142.7892568248376</v>
      </c>
      <c r="Z113" s="94">
        <f>Corrientes!Z113*Constantes!$BA$6</f>
        <v>27903.499847178544</v>
      </c>
      <c r="AA113" s="94">
        <f>Corrientes!AA113*Constantes!$BA$6</f>
        <v>14452.58145406666</v>
      </c>
      <c r="AB113" s="94">
        <f>Corrientes!AB113*Constantes!$BA$6</f>
        <v>2709.7702776609053</v>
      </c>
      <c r="AC113" s="95" t="s">
        <v>94</v>
      </c>
      <c r="AD113" s="94">
        <v>23.875721858823706</v>
      </c>
      <c r="AE113" s="94">
        <v>2.6015684987032248</v>
      </c>
      <c r="AF113" s="95" t="s">
        <v>241</v>
      </c>
      <c r="AG113" s="97" t="s">
        <v>94</v>
      </c>
      <c r="AH113" s="95">
        <f>Corrientes!AH113*Constantes!$BA$6</f>
        <v>390.54396679492186</v>
      </c>
      <c r="AI113" s="95" t="s">
        <v>241</v>
      </c>
      <c r="AJ113" s="95" t="s">
        <v>241</v>
      </c>
      <c r="AK113" s="95" t="s">
        <v>94</v>
      </c>
      <c r="AL113" s="95" t="s">
        <v>241</v>
      </c>
      <c r="AM113" s="95" t="s">
        <v>241</v>
      </c>
      <c r="AN113" s="97" t="s">
        <v>94</v>
      </c>
      <c r="AO113" s="94">
        <f>Corrientes!AO113*Constantes!$BA$6</f>
        <v>555533.38154542842</v>
      </c>
      <c r="AP113" s="94">
        <f>Corrientes!AP113*Constantes!$BA$6</f>
        <v>60532.542385626119</v>
      </c>
      <c r="AQ113" s="94">
        <v>83.621597722487635</v>
      </c>
      <c r="AR113" s="94">
        <v>16.378402277512354</v>
      </c>
      <c r="AS113" s="94">
        <v>54.60599981510336</v>
      </c>
      <c r="AT113" s="95" t="s">
        <v>94</v>
      </c>
      <c r="AU113" s="97" t="s">
        <v>94</v>
      </c>
      <c r="AV113" s="94">
        <f t="shared" si="3"/>
        <v>0.25270138985886703</v>
      </c>
      <c r="AW113" s="97" t="s">
        <v>94</v>
      </c>
      <c r="AX113" s="98">
        <f>Corrientes!AX113*Constantes!$BA$6</f>
        <v>178.27170732599802</v>
      </c>
      <c r="AZ113" s="118"/>
      <c r="BC113" s="119">
        <f t="shared" si="4"/>
        <v>9.0949470177292824E-13</v>
      </c>
      <c r="BE113" s="68"/>
    </row>
    <row r="114" spans="1:57" x14ac:dyDescent="0.3">
      <c r="A114" s="89">
        <v>2006</v>
      </c>
      <c r="B114" s="90" t="s">
        <v>10</v>
      </c>
      <c r="C114" s="91">
        <f>Corrientes!C114*Constantes!$BA$6</f>
        <v>2003.2453017949856</v>
      </c>
      <c r="D114" s="91">
        <f>Corrientes!D114*Constantes!$BA$6</f>
        <v>2954.0709120122842</v>
      </c>
      <c r="E114" s="92">
        <f>Corrientes!E114*Constantes!$BA$6</f>
        <v>0</v>
      </c>
      <c r="F114" s="92" t="s">
        <v>241</v>
      </c>
      <c r="G114" s="92" t="s">
        <v>241</v>
      </c>
      <c r="H114" s="91">
        <f>Corrientes!H114*Constantes!$BA$6</f>
        <v>4957.3162138072703</v>
      </c>
      <c r="I114" s="91">
        <f>Corrientes!I114*Constantes!$BA$6</f>
        <v>383.61835024843106</v>
      </c>
      <c r="J114" s="91">
        <f>Corrientes!J114*Constantes!$BA$6</f>
        <v>5340.9345640557012</v>
      </c>
      <c r="K114" s="93">
        <f>Corrientes!K114*Constantes!$BA$6</f>
        <v>1964.462113228253</v>
      </c>
      <c r="L114" s="94">
        <f>Corrientes!L114*Constantes!$BA$6</f>
        <v>793.83669089295313</v>
      </c>
      <c r="M114" s="94">
        <f>Corrientes!M114*Constantes!$BA$6</f>
        <v>1170.6254223352996</v>
      </c>
      <c r="N114" s="94">
        <f>Corrientes!N114*Constantes!$BA$6</f>
        <v>152.01848792764295</v>
      </c>
      <c r="O114" s="94">
        <f>Corrientes!O114*Constantes!$BA$6</f>
        <v>2116.4808698945717</v>
      </c>
      <c r="P114" s="94">
        <v>60.185672400268672</v>
      </c>
      <c r="Q114" s="94">
        <f>Corrientes!Q114*Constantes!$BA$6</f>
        <v>2772.0841588626804</v>
      </c>
      <c r="R114" s="94">
        <f>Corrientes!R114*Constantes!$BA$6</f>
        <v>761.07763764974959</v>
      </c>
      <c r="S114" s="95">
        <f>Corrientes!S114*Constantes!$BA$6</f>
        <v>0</v>
      </c>
      <c r="T114" s="95" t="s">
        <v>241</v>
      </c>
      <c r="U114" s="95" t="s">
        <v>241</v>
      </c>
      <c r="V114" s="96">
        <f>Corrientes!V114*Constantes!$BA$6</f>
        <v>3533.1617965124301</v>
      </c>
      <c r="W114" s="94">
        <f>Corrientes!W114*Constantes!$BA$6</f>
        <v>4405.543019737911</v>
      </c>
      <c r="X114" s="94">
        <f>Corrientes!X114*Constantes!$BA$6</f>
        <v>3947.4545371033514</v>
      </c>
      <c r="Y114" s="94">
        <f>Corrientes!Y114*Constantes!$BA$6</f>
        <v>1742.0269486503519</v>
      </c>
      <c r="Z114" s="94">
        <f>Corrientes!Z114*Constantes!$BA$6</f>
        <v>0</v>
      </c>
      <c r="AA114" s="94">
        <f>Corrientes!AA114*Constantes!$BA$6</f>
        <v>8874.0963605681318</v>
      </c>
      <c r="AB114" s="94">
        <f>Corrientes!AB114*Constantes!$BA$6</f>
        <v>2668.5167341511192</v>
      </c>
      <c r="AC114" s="95" t="s">
        <v>94</v>
      </c>
      <c r="AD114" s="94">
        <v>15.49336557065166</v>
      </c>
      <c r="AE114" s="94">
        <v>3.9564804598224033</v>
      </c>
      <c r="AF114" s="95" t="s">
        <v>241</v>
      </c>
      <c r="AG114" s="97" t="s">
        <v>94</v>
      </c>
      <c r="AH114" s="95">
        <f>Corrientes!AH114*Constantes!$BA$6</f>
        <v>50.091475278562534</v>
      </c>
      <c r="AI114" s="95" t="s">
        <v>241</v>
      </c>
      <c r="AJ114" s="95" t="s">
        <v>241</v>
      </c>
      <c r="AK114" s="95" t="s">
        <v>94</v>
      </c>
      <c r="AL114" s="95" t="s">
        <v>241</v>
      </c>
      <c r="AM114" s="95" t="s">
        <v>241</v>
      </c>
      <c r="AN114" s="97" t="s">
        <v>94</v>
      </c>
      <c r="AO114" s="94">
        <f>Corrientes!AO114*Constantes!$BA$6</f>
        <v>224292.68767237809</v>
      </c>
      <c r="AP114" s="94">
        <f>Corrientes!AP114*Constantes!$BA$6</f>
        <v>57276.75062013579</v>
      </c>
      <c r="AQ114" s="94">
        <v>92.817392805555627</v>
      </c>
      <c r="AR114" s="94">
        <v>7.1826071944443752</v>
      </c>
      <c r="AS114" s="94">
        <v>39.814327599731321</v>
      </c>
      <c r="AT114" s="95" t="s">
        <v>94</v>
      </c>
      <c r="AU114" s="97" t="s">
        <v>94</v>
      </c>
      <c r="AV114" s="94">
        <f t="shared" si="3"/>
        <v>5.4303958996282597</v>
      </c>
      <c r="AW114" s="97" t="s">
        <v>94</v>
      </c>
      <c r="AX114" s="98">
        <f>Corrientes!AX114*Constantes!$BA$6</f>
        <v>176.12470963175073</v>
      </c>
      <c r="AZ114" s="118"/>
      <c r="BC114" s="119">
        <f t="shared" si="4"/>
        <v>1.0231815394945443E-12</v>
      </c>
      <c r="BE114" s="68"/>
    </row>
    <row r="115" spans="1:57" x14ac:dyDescent="0.3">
      <c r="A115" s="89">
        <v>2006</v>
      </c>
      <c r="B115" s="90" t="s">
        <v>11</v>
      </c>
      <c r="C115" s="91">
        <f>Corrientes!C115*Constantes!$BA$6</f>
        <v>1887.3614942734082</v>
      </c>
      <c r="D115" s="91">
        <f>Corrientes!D115*Constantes!$BA$6</f>
        <v>1910.1166489311518</v>
      </c>
      <c r="E115" s="91">
        <f>Corrientes!E115*Constantes!$BA$6</f>
        <v>488.94520210829251</v>
      </c>
      <c r="F115" s="92" t="s">
        <v>241</v>
      </c>
      <c r="G115" s="92" t="s">
        <v>241</v>
      </c>
      <c r="H115" s="91">
        <f>Corrientes!H115*Constantes!$BA$6</f>
        <v>4286.4233453128527</v>
      </c>
      <c r="I115" s="91">
        <f>Corrientes!I115*Constantes!$BA$6</f>
        <v>101.89083867269969</v>
      </c>
      <c r="J115" s="91">
        <f>Corrientes!J115*Constantes!$BA$6</f>
        <v>4388.3141839855525</v>
      </c>
      <c r="K115" s="93">
        <f>Corrientes!K115*Constantes!$BA$6</f>
        <v>2464.1145414462408</v>
      </c>
      <c r="L115" s="94">
        <f>Corrientes!L115*Constantes!$BA$6</f>
        <v>1084.9779707574294</v>
      </c>
      <c r="M115" s="94">
        <f>Corrientes!M115*Constantes!$BA$6</f>
        <v>1098.0591115986199</v>
      </c>
      <c r="N115" s="94">
        <f>Corrientes!N115*Constantes!$BA$6</f>
        <v>58.573471863924681</v>
      </c>
      <c r="O115" s="94">
        <f>Corrientes!O115*Constantes!$BA$6</f>
        <v>2522.6880133101658</v>
      </c>
      <c r="P115" s="94">
        <v>58.873726735417911</v>
      </c>
      <c r="Q115" s="94">
        <f>Corrientes!Q115*Constantes!$BA$6</f>
        <v>2381.7961672128126</v>
      </c>
      <c r="R115" s="94">
        <f>Corrientes!R115*Constantes!$BA$6</f>
        <v>415.15753059826136</v>
      </c>
      <c r="S115" s="94">
        <f>Corrientes!S115*Constantes!$BA$6</f>
        <v>268.50551988881824</v>
      </c>
      <c r="T115" s="95" t="s">
        <v>241</v>
      </c>
      <c r="U115" s="95" t="s">
        <v>241</v>
      </c>
      <c r="V115" s="96">
        <f>Corrientes!V115*Constantes!$BA$6</f>
        <v>3065.4592176998922</v>
      </c>
      <c r="W115" s="94">
        <f>Corrientes!W115*Constantes!$BA$6</f>
        <v>3868.565725098993</v>
      </c>
      <c r="X115" s="94">
        <f>Corrientes!X115*Constantes!$BA$6</f>
        <v>3541.641141292368</v>
      </c>
      <c r="Y115" s="94">
        <f>Corrientes!Y115*Constantes!$BA$6</f>
        <v>1898.0972764558883</v>
      </c>
      <c r="Z115" s="94">
        <f>Corrientes!Z115*Constantes!$BA$6</f>
        <v>8119.799198282878</v>
      </c>
      <c r="AA115" s="94">
        <f>Corrientes!AA115*Constantes!$BA$6</f>
        <v>7453.7734016854447</v>
      </c>
      <c r="AB115" s="94">
        <f>Corrientes!AB115*Constantes!$BA$6</f>
        <v>2943.8969556105158</v>
      </c>
      <c r="AC115" s="95" t="s">
        <v>94</v>
      </c>
      <c r="AD115" s="94">
        <v>14.64332656089142</v>
      </c>
      <c r="AE115" s="94">
        <v>3.2500886261640138</v>
      </c>
      <c r="AF115" s="95" t="s">
        <v>241</v>
      </c>
      <c r="AG115" s="97" t="s">
        <v>94</v>
      </c>
      <c r="AH115" s="95">
        <f>Corrientes!AH115*Constantes!$BA$6</f>
        <v>84.523584746965227</v>
      </c>
      <c r="AI115" s="95" t="s">
        <v>241</v>
      </c>
      <c r="AJ115" s="95" t="s">
        <v>241</v>
      </c>
      <c r="AK115" s="95" t="s">
        <v>94</v>
      </c>
      <c r="AL115" s="95" t="s">
        <v>241</v>
      </c>
      <c r="AM115" s="95" t="s">
        <v>241</v>
      </c>
      <c r="AN115" s="97" t="s">
        <v>94</v>
      </c>
      <c r="AO115" s="94">
        <f>Corrientes!AO115*Constantes!$BA$6</f>
        <v>229340.61987358538</v>
      </c>
      <c r="AP115" s="94">
        <f>Corrientes!AP115*Constantes!$BA$6</f>
        <v>50902.186539994043</v>
      </c>
      <c r="AQ115" s="94">
        <v>97.678132549293437</v>
      </c>
      <c r="AR115" s="94">
        <v>2.3218674507065589</v>
      </c>
      <c r="AS115" s="94">
        <v>41.126273264582089</v>
      </c>
      <c r="AT115" s="95" t="s">
        <v>94</v>
      </c>
      <c r="AU115" s="97" t="s">
        <v>94</v>
      </c>
      <c r="AV115" s="94">
        <f t="shared" si="3"/>
        <v>9.071286343504692</v>
      </c>
      <c r="AW115" s="97" t="s">
        <v>94</v>
      </c>
      <c r="AX115" s="98">
        <f>Corrientes!AX115*Constantes!$BA$6</f>
        <v>194.30113354275429</v>
      </c>
      <c r="AZ115" s="118"/>
      <c r="BC115" s="119">
        <f t="shared" si="4"/>
        <v>0</v>
      </c>
      <c r="BE115" s="68"/>
    </row>
    <row r="116" spans="1:57" x14ac:dyDescent="0.3">
      <c r="A116" s="89">
        <v>2006</v>
      </c>
      <c r="B116" s="90" t="s">
        <v>12</v>
      </c>
      <c r="C116" s="91">
        <f>Corrientes!C116*Constantes!$BA$6</f>
        <v>3110.5386786769363</v>
      </c>
      <c r="D116" s="91">
        <f>Corrientes!D116*Constantes!$BA$6</f>
        <v>3955.2784510009528</v>
      </c>
      <c r="E116" s="92">
        <f>Corrientes!E116*Constantes!$BA$6</f>
        <v>0</v>
      </c>
      <c r="F116" s="92" t="s">
        <v>241</v>
      </c>
      <c r="G116" s="92" t="s">
        <v>241</v>
      </c>
      <c r="H116" s="91">
        <f>Corrientes!H116*Constantes!$BA$6</f>
        <v>7065.8171296778883</v>
      </c>
      <c r="I116" s="91">
        <f>Corrientes!I116*Constantes!$BA$6</f>
        <v>2695.823186082057</v>
      </c>
      <c r="J116" s="91">
        <f>Corrientes!J116*Constantes!$BA$6</f>
        <v>9761.6403157599452</v>
      </c>
      <c r="K116" s="93">
        <f>Corrientes!K116*Constantes!$BA$6</f>
        <v>2076.1273638899302</v>
      </c>
      <c r="L116" s="94">
        <f>Corrientes!L116*Constantes!$BA$6</f>
        <v>913.96003444736937</v>
      </c>
      <c r="M116" s="94">
        <f>Corrientes!M116*Constantes!$BA$6</f>
        <v>1162.1673294425611</v>
      </c>
      <c r="N116" s="94">
        <f>Corrientes!N116*Constantes!$BA$6</f>
        <v>792.10545392207723</v>
      </c>
      <c r="O116" s="94">
        <f>Corrientes!O116*Constantes!$BA$6</f>
        <v>2868.2327906399019</v>
      </c>
      <c r="P116" s="94">
        <v>38.131800085240783</v>
      </c>
      <c r="Q116" s="94">
        <f>Corrientes!Q116*Constantes!$BA$6</f>
        <v>14774.317951713079</v>
      </c>
      <c r="R116" s="94">
        <f>Corrientes!R116*Constantes!$BA$6</f>
        <v>960.80310769299217</v>
      </c>
      <c r="S116" s="94">
        <f>Corrientes!S116*Constantes!$BA$6</f>
        <v>102.97504938915215</v>
      </c>
      <c r="T116" s="95" t="s">
        <v>241</v>
      </c>
      <c r="U116" s="95" t="s">
        <v>241</v>
      </c>
      <c r="V116" s="96">
        <f>Corrientes!V116*Constantes!$BA$6</f>
        <v>15838.096108795224</v>
      </c>
      <c r="W116" s="94">
        <f>Corrientes!W116*Constantes!$BA$6</f>
        <v>4402.4648174078447</v>
      </c>
      <c r="X116" s="94">
        <f>Corrientes!X116*Constantes!$BA$6</f>
        <v>4033.0217918015946</v>
      </c>
      <c r="Y116" s="94">
        <f>Corrientes!Y116*Constantes!$BA$6</f>
        <v>2863.3337933476942</v>
      </c>
      <c r="Z116" s="94">
        <f>Corrientes!Z116*Constantes!$BA$6</f>
        <v>5268.3438754298659</v>
      </c>
      <c r="AA116" s="94">
        <f>Corrientes!AA116*Constantes!$BA$6</f>
        <v>25599.736424555169</v>
      </c>
      <c r="AB116" s="94">
        <f>Corrientes!AB116*Constantes!$BA$6</f>
        <v>3656.6267077844059</v>
      </c>
      <c r="AC116" s="95" t="s">
        <v>94</v>
      </c>
      <c r="AD116" s="94">
        <v>34.43349015160782</v>
      </c>
      <c r="AE116" s="94">
        <v>2.5331575830217199</v>
      </c>
      <c r="AF116" s="95" t="s">
        <v>241</v>
      </c>
      <c r="AG116" s="97" t="s">
        <v>94</v>
      </c>
      <c r="AH116" s="95">
        <f>Corrientes!AH116*Constantes!$BA$6</f>
        <v>2037.4900229075615</v>
      </c>
      <c r="AI116" s="95" t="s">
        <v>241</v>
      </c>
      <c r="AJ116" s="95" t="s">
        <v>241</v>
      </c>
      <c r="AK116" s="95" t="s">
        <v>94</v>
      </c>
      <c r="AL116" s="95" t="s">
        <v>241</v>
      </c>
      <c r="AM116" s="95" t="s">
        <v>241</v>
      </c>
      <c r="AN116" s="97" t="s">
        <v>94</v>
      </c>
      <c r="AO116" s="94">
        <f>Corrientes!AO116*Constantes!$BA$6</f>
        <v>1010586.0210251148</v>
      </c>
      <c r="AP116" s="94">
        <f>Corrientes!AP116*Constantes!$BA$6</f>
        <v>74345.459353210041</v>
      </c>
      <c r="AQ116" s="94">
        <v>72.383502168895618</v>
      </c>
      <c r="AR116" s="94">
        <v>27.616497831104386</v>
      </c>
      <c r="AS116" s="94">
        <v>61.868199914759217</v>
      </c>
      <c r="AT116" s="95" t="s">
        <v>94</v>
      </c>
      <c r="AU116" s="97" t="s">
        <v>94</v>
      </c>
      <c r="AV116" s="94">
        <f t="shared" si="3"/>
        <v>7.733513302158701</v>
      </c>
      <c r="AW116" s="97" t="s">
        <v>94</v>
      </c>
      <c r="AX116" s="98">
        <f>Corrientes!AX116*Constantes!$BA$6</f>
        <v>132.22110365177633</v>
      </c>
      <c r="AZ116" s="118"/>
      <c r="BC116" s="119">
        <f t="shared" si="4"/>
        <v>7.1054273576010019E-14</v>
      </c>
      <c r="BE116" s="68"/>
    </row>
    <row r="117" spans="1:57" x14ac:dyDescent="0.3">
      <c r="A117" s="89">
        <v>2006</v>
      </c>
      <c r="B117" s="90" t="s">
        <v>13</v>
      </c>
      <c r="C117" s="91">
        <f>Corrientes!C117*Constantes!$BA$6</f>
        <v>6802.4704306450603</v>
      </c>
      <c r="D117" s="91">
        <f>Corrientes!D117*Constantes!$BA$6</f>
        <v>7140.0436333368834</v>
      </c>
      <c r="E117" s="92">
        <f>Corrientes!E117*Constantes!$BA$6</f>
        <v>0</v>
      </c>
      <c r="F117" s="92" t="s">
        <v>241</v>
      </c>
      <c r="G117" s="92" t="s">
        <v>241</v>
      </c>
      <c r="H117" s="91">
        <f>Corrientes!H117*Constantes!$BA$6</f>
        <v>13942.514063981942</v>
      </c>
      <c r="I117" s="91">
        <f>Corrientes!I117*Constantes!$BA$6</f>
        <v>2688.5999182830797</v>
      </c>
      <c r="J117" s="91">
        <f>Corrientes!J117*Constantes!$BA$6</f>
        <v>16631.113982265022</v>
      </c>
      <c r="K117" s="93">
        <f>Corrientes!K117*Constantes!$BA$6</f>
        <v>1765.3424550703162</v>
      </c>
      <c r="L117" s="94">
        <f>Corrientes!L117*Constantes!$BA$6</f>
        <v>861.30017839469417</v>
      </c>
      <c r="M117" s="94">
        <f>Corrientes!M117*Constantes!$BA$6</f>
        <v>904.04227667562191</v>
      </c>
      <c r="N117" s="94">
        <f>Corrientes!N117*Constantes!$BA$6</f>
        <v>340.41920694237922</v>
      </c>
      <c r="O117" s="94">
        <f>Corrientes!O117*Constantes!$BA$6</f>
        <v>2105.7618005691252</v>
      </c>
      <c r="P117" s="94">
        <v>51.06466587997852</v>
      </c>
      <c r="Q117" s="94">
        <f>Corrientes!Q117*Constantes!$BA$6</f>
        <v>15259.144817677103</v>
      </c>
      <c r="R117" s="94">
        <f>Corrientes!R117*Constantes!$BA$6</f>
        <v>613.32339870551539</v>
      </c>
      <c r="S117" s="94">
        <f>Corrientes!S117*Constantes!$BA$6</f>
        <v>65.149419717385527</v>
      </c>
      <c r="T117" s="95" t="s">
        <v>241</v>
      </c>
      <c r="U117" s="95" t="s">
        <v>241</v>
      </c>
      <c r="V117" s="96">
        <f>Corrientes!V117*Constantes!$BA$6</f>
        <v>15937.617636100003</v>
      </c>
      <c r="W117" s="94">
        <f>Corrientes!W117*Constantes!$BA$6</f>
        <v>2415.1147617846882</v>
      </c>
      <c r="X117" s="94">
        <f>Corrientes!X117*Constantes!$BA$6</f>
        <v>3741.112476421114</v>
      </c>
      <c r="Y117" s="94">
        <f>Corrientes!Y117*Constantes!$BA$6</f>
        <v>723.93997972799332</v>
      </c>
      <c r="Z117" s="94">
        <f>Corrientes!Z117*Constantes!$BA$6</f>
        <v>12883.017543481415</v>
      </c>
      <c r="AA117" s="94">
        <f>Corrientes!AA117*Constantes!$BA$6</f>
        <v>32568.731618365025</v>
      </c>
      <c r="AB117" s="94">
        <f>Corrientes!AB117*Constantes!$BA$6</f>
        <v>2246.5806682078814</v>
      </c>
      <c r="AC117" s="95" t="s">
        <v>94</v>
      </c>
      <c r="AD117" s="94">
        <v>27.915815656148645</v>
      </c>
      <c r="AE117" s="94">
        <v>2.5221882528569042</v>
      </c>
      <c r="AF117" s="95" t="s">
        <v>241</v>
      </c>
      <c r="AG117" s="97" t="s">
        <v>94</v>
      </c>
      <c r="AH117" s="95">
        <f>Corrientes!AH117*Constantes!$BA$6</f>
        <v>1600.9081371412346</v>
      </c>
      <c r="AI117" s="95" t="s">
        <v>241</v>
      </c>
      <c r="AJ117" s="95" t="s">
        <v>241</v>
      </c>
      <c r="AK117" s="95" t="s">
        <v>94</v>
      </c>
      <c r="AL117" s="95" t="s">
        <v>241</v>
      </c>
      <c r="AM117" s="95" t="s">
        <v>241</v>
      </c>
      <c r="AN117" s="97" t="s">
        <v>94</v>
      </c>
      <c r="AO117" s="94">
        <f>Corrientes!AO117*Constantes!$BA$6</f>
        <v>1291288.6887596177</v>
      </c>
      <c r="AP117" s="94">
        <f>Corrientes!AP117*Constantes!$BA$6</f>
        <v>116667.6697522594</v>
      </c>
      <c r="AQ117" s="94">
        <v>83.833915628561442</v>
      </c>
      <c r="AR117" s="94">
        <v>16.166084371438565</v>
      </c>
      <c r="AS117" s="94">
        <v>48.93533412002148</v>
      </c>
      <c r="AT117" s="95" t="s">
        <v>94</v>
      </c>
      <c r="AU117" s="97" t="s">
        <v>94</v>
      </c>
      <c r="AV117" s="94">
        <f t="shared" si="3"/>
        <v>3.454323316956609</v>
      </c>
      <c r="AW117" s="97" t="s">
        <v>94</v>
      </c>
      <c r="AX117" s="98">
        <f>Corrientes!AX117*Constantes!$BA$6</f>
        <v>467.79365282097478</v>
      </c>
      <c r="AZ117" s="118"/>
      <c r="BC117" s="119">
        <f t="shared" si="4"/>
        <v>-2.0605739337042905E-12</v>
      </c>
      <c r="BE117" s="68"/>
    </row>
    <row r="118" spans="1:57" x14ac:dyDescent="0.3">
      <c r="A118" s="89">
        <v>2006</v>
      </c>
      <c r="B118" s="90" t="s">
        <v>14</v>
      </c>
      <c r="C118" s="91">
        <f>Corrientes!C118*Constantes!$BA$6</f>
        <v>1465.4641171445123</v>
      </c>
      <c r="D118" s="91">
        <f>Corrientes!D118*Constantes!$BA$6</f>
        <v>2439.733092651597</v>
      </c>
      <c r="E118" s="91">
        <f>Corrientes!E118*Constantes!$BA$6</f>
        <v>632.59799729500287</v>
      </c>
      <c r="F118" s="92" t="s">
        <v>241</v>
      </c>
      <c r="G118" s="92" t="s">
        <v>241</v>
      </c>
      <c r="H118" s="91">
        <f>Corrientes!H118*Constantes!$BA$6</f>
        <v>4537.7952070911124</v>
      </c>
      <c r="I118" s="91">
        <f>Corrientes!I118*Constantes!$BA$6</f>
        <v>434.37377647223968</v>
      </c>
      <c r="J118" s="91">
        <f>Corrientes!J118*Constantes!$BA$6</f>
        <v>4972.1689835633515</v>
      </c>
      <c r="K118" s="93">
        <f>Corrientes!K118*Constantes!$BA$6</f>
        <v>1499.4437820636592</v>
      </c>
      <c r="L118" s="94">
        <f>Corrientes!L118*Constantes!$BA$6</f>
        <v>484.23980325422144</v>
      </c>
      <c r="M118" s="94">
        <f>Corrientes!M118*Constantes!$BA$6</f>
        <v>806.17181885042419</v>
      </c>
      <c r="N118" s="94">
        <f>Corrientes!N118*Constantes!$BA$6</f>
        <v>143.53205213073693</v>
      </c>
      <c r="O118" s="94">
        <f>Corrientes!O118*Constantes!$BA$6</f>
        <v>1642.9758189156748</v>
      </c>
      <c r="P118" s="94">
        <v>50.619563355797567</v>
      </c>
      <c r="Q118" s="94">
        <f>Corrientes!Q118*Constantes!$BA$6</f>
        <v>3901.7136790648601</v>
      </c>
      <c r="R118" s="94">
        <f>Corrientes!R118*Constantes!$BA$6</f>
        <v>870.34144827508158</v>
      </c>
      <c r="S118" s="94">
        <f>Corrientes!S118*Constantes!$BA$6</f>
        <v>78.399108136937301</v>
      </c>
      <c r="T118" s="95" t="s">
        <v>241</v>
      </c>
      <c r="U118" s="95" t="s">
        <v>241</v>
      </c>
      <c r="V118" s="96">
        <f>Corrientes!V118*Constantes!$BA$6</f>
        <v>4850.4542354768791</v>
      </c>
      <c r="W118" s="94">
        <f>Corrientes!W118*Constantes!$BA$6</f>
        <v>3935.7599974982909</v>
      </c>
      <c r="X118" s="94">
        <f>Corrientes!X118*Constantes!$BA$6</f>
        <v>3178.0133100801081</v>
      </c>
      <c r="Y118" s="94">
        <f>Corrientes!Y118*Constantes!$BA$6</f>
        <v>2404.8028787600551</v>
      </c>
      <c r="Z118" s="94">
        <f>Corrientes!Z118*Constantes!$BA$6</f>
        <v>27212.463775403437</v>
      </c>
      <c r="AA118" s="94">
        <f>Corrientes!AA118*Constantes!$BA$6</f>
        <v>9822.6232190402316</v>
      </c>
      <c r="AB118" s="94">
        <f>Corrientes!AB118*Constantes!$BA$6</f>
        <v>2306.4704152158761</v>
      </c>
      <c r="AC118" s="95" t="s">
        <v>94</v>
      </c>
      <c r="AD118" s="94">
        <v>20.590292520281601</v>
      </c>
      <c r="AE118" s="94">
        <v>2.8358927122844197</v>
      </c>
      <c r="AF118" s="95" t="s">
        <v>241</v>
      </c>
      <c r="AG118" s="97" t="s">
        <v>94</v>
      </c>
      <c r="AH118" s="95">
        <f>Corrientes!AH118*Constantes!$BA$6</f>
        <v>160.6472144087561</v>
      </c>
      <c r="AI118" s="95" t="s">
        <v>241</v>
      </c>
      <c r="AJ118" s="95" t="s">
        <v>241</v>
      </c>
      <c r="AK118" s="95" t="s">
        <v>94</v>
      </c>
      <c r="AL118" s="95" t="s">
        <v>241</v>
      </c>
      <c r="AM118" s="95" t="s">
        <v>241</v>
      </c>
      <c r="AN118" s="97" t="s">
        <v>94</v>
      </c>
      <c r="AO118" s="94">
        <f>Corrientes!AO118*Constantes!$BA$6</f>
        <v>346367.9417945164</v>
      </c>
      <c r="AP118" s="94">
        <f>Corrientes!AP118*Constantes!$BA$6</f>
        <v>47705.117396291818</v>
      </c>
      <c r="AQ118" s="94">
        <v>91.263897548370494</v>
      </c>
      <c r="AR118" s="94">
        <v>8.7361024516295025</v>
      </c>
      <c r="AS118" s="94">
        <v>49.380436644202433</v>
      </c>
      <c r="AT118" s="95" t="s">
        <v>94</v>
      </c>
      <c r="AU118" s="97" t="s">
        <v>94</v>
      </c>
      <c r="AV118" s="94">
        <f t="shared" si="3"/>
        <v>5.4560730647422728</v>
      </c>
      <c r="AW118" s="97" t="s">
        <v>94</v>
      </c>
      <c r="AX118" s="98">
        <f>Corrientes!AX118*Constantes!$BA$6</f>
        <v>326.59487754006534</v>
      </c>
      <c r="AZ118" s="118"/>
      <c r="BC118" s="119">
        <f t="shared" si="4"/>
        <v>0</v>
      </c>
      <c r="BE118" s="68"/>
    </row>
    <row r="119" spans="1:57" x14ac:dyDescent="0.3">
      <c r="A119" s="89">
        <v>2006</v>
      </c>
      <c r="B119" s="90" t="s">
        <v>15</v>
      </c>
      <c r="C119" s="91">
        <f>Corrientes!C119*Constantes!$BA$6</f>
        <v>1173.4183473463386</v>
      </c>
      <c r="D119" s="91">
        <f>Corrientes!D119*Constantes!$BA$6</f>
        <v>1027.5672762074573</v>
      </c>
      <c r="E119" s="92">
        <f>Corrientes!E119*Constantes!$BA$6</f>
        <v>0</v>
      </c>
      <c r="F119" s="92" t="s">
        <v>241</v>
      </c>
      <c r="G119" s="92" t="s">
        <v>241</v>
      </c>
      <c r="H119" s="91">
        <f>Corrientes!H119*Constantes!$BA$6</f>
        <v>2200.9856235537959</v>
      </c>
      <c r="I119" s="91">
        <f>Corrientes!I119*Constantes!$BA$6</f>
        <v>262.84153035783578</v>
      </c>
      <c r="J119" s="91">
        <f>Corrientes!J119*Constantes!$BA$6</f>
        <v>2463.8271539116317</v>
      </c>
      <c r="K119" s="93">
        <f>Corrientes!K119*Constantes!$BA$6</f>
        <v>2126.8602887695974</v>
      </c>
      <c r="L119" s="94">
        <f>Corrientes!L119*Constantes!$BA$6</f>
        <v>1133.8996758438293</v>
      </c>
      <c r="M119" s="94">
        <f>Corrientes!M119*Constantes!$BA$6</f>
        <v>992.96061292576849</v>
      </c>
      <c r="N119" s="94">
        <f>Corrientes!N119*Constantes!$BA$6</f>
        <v>253.98948869774205</v>
      </c>
      <c r="O119" s="94">
        <f>Corrientes!O119*Constantes!$BA$6</f>
        <v>2380.8497774673397</v>
      </c>
      <c r="P119" s="94">
        <v>42.037303264734824</v>
      </c>
      <c r="Q119" s="94">
        <f>Corrientes!Q119*Constantes!$BA$6</f>
        <v>2852.5845966811726</v>
      </c>
      <c r="R119" s="94">
        <f>Corrientes!R119*Constantes!$BA$6</f>
        <v>462.96688450141738</v>
      </c>
      <c r="S119" s="94">
        <f>Corrientes!S119*Constantes!$BA$6</f>
        <v>81.670867523470264</v>
      </c>
      <c r="T119" s="95" t="s">
        <v>241</v>
      </c>
      <c r="U119" s="95" t="s">
        <v>241</v>
      </c>
      <c r="V119" s="96">
        <f>Corrientes!V119*Constantes!$BA$6</f>
        <v>3397.2223487060605</v>
      </c>
      <c r="W119" s="94">
        <f>Corrientes!W119*Constantes!$BA$6</f>
        <v>5072.8130972238887</v>
      </c>
      <c r="X119" s="94">
        <f>Corrientes!X119*Constantes!$BA$6</f>
        <v>4892.0599149058444</v>
      </c>
      <c r="Y119" s="94">
        <f>Corrientes!Y119*Constantes!$BA$6</f>
        <v>2602.0924146189454</v>
      </c>
      <c r="Z119" s="94">
        <f>Corrientes!Z119*Constantes!$BA$6</f>
        <v>55634.105942418435</v>
      </c>
      <c r="AA119" s="94">
        <f>Corrientes!AA119*Constantes!$BA$6</f>
        <v>5861.0495026176923</v>
      </c>
      <c r="AB119" s="94">
        <f>Corrientes!AB119*Constantes!$BA$6</f>
        <v>3438.4853090431766</v>
      </c>
      <c r="AC119" s="95" t="s">
        <v>94</v>
      </c>
      <c r="AD119" s="94">
        <v>26.8728628063431</v>
      </c>
      <c r="AE119" s="94">
        <v>2.9882991340087695</v>
      </c>
      <c r="AF119" s="95" t="s">
        <v>241</v>
      </c>
      <c r="AG119" s="97" t="s">
        <v>94</v>
      </c>
      <c r="AH119" s="95">
        <f>Corrientes!AH119*Constantes!$BA$6</f>
        <v>158.96722339172123</v>
      </c>
      <c r="AI119" s="95" t="s">
        <v>241</v>
      </c>
      <c r="AJ119" s="95" t="s">
        <v>241</v>
      </c>
      <c r="AK119" s="95" t="s">
        <v>94</v>
      </c>
      <c r="AL119" s="95" t="s">
        <v>241</v>
      </c>
      <c r="AM119" s="95" t="s">
        <v>241</v>
      </c>
      <c r="AN119" s="97" t="s">
        <v>94</v>
      </c>
      <c r="AO119" s="94">
        <f>Corrientes!AO119*Constantes!$BA$6</f>
        <v>196133.29321402844</v>
      </c>
      <c r="AP119" s="94">
        <f>Corrientes!AP119*Constantes!$BA$6</f>
        <v>21810.290719134853</v>
      </c>
      <c r="AQ119" s="94">
        <v>89.331981752837564</v>
      </c>
      <c r="AR119" s="94">
        <v>10.668018247162435</v>
      </c>
      <c r="AS119" s="94">
        <v>57.962696735265162</v>
      </c>
      <c r="AT119" s="95" t="s">
        <v>94</v>
      </c>
      <c r="AU119" s="97" t="s">
        <v>94</v>
      </c>
      <c r="AV119" s="94">
        <f t="shared" si="3"/>
        <v>2.5492295487312244</v>
      </c>
      <c r="AW119" s="97" t="s">
        <v>94</v>
      </c>
      <c r="AX119" s="98">
        <f>Corrientes!AX119*Constantes!$BA$6</f>
        <v>62.349244598267397</v>
      </c>
      <c r="AZ119" s="118"/>
      <c r="BC119" s="119">
        <f t="shared" si="4"/>
        <v>7.673861546209082E-13</v>
      </c>
      <c r="BE119" s="68"/>
    </row>
    <row r="120" spans="1:57" x14ac:dyDescent="0.3">
      <c r="A120" s="89">
        <v>2006</v>
      </c>
      <c r="B120" s="90" t="s">
        <v>16</v>
      </c>
      <c r="C120" s="91">
        <f>Corrientes!C120*Constantes!$BA$6</f>
        <v>704.20673586870157</v>
      </c>
      <c r="D120" s="91">
        <f>Corrientes!D120*Constantes!$BA$6</f>
        <v>869.77265572010322</v>
      </c>
      <c r="E120" s="91">
        <f>Corrientes!E120*Constantes!$BA$6</f>
        <v>141.87816981330306</v>
      </c>
      <c r="F120" s="92" t="s">
        <v>241</v>
      </c>
      <c r="G120" s="92" t="s">
        <v>241</v>
      </c>
      <c r="H120" s="91">
        <f>Corrientes!H120*Constantes!$BA$6</f>
        <v>1715.8575614021079</v>
      </c>
      <c r="I120" s="91">
        <f>Corrientes!I120*Constantes!$BA$6</f>
        <v>123.85232858336768</v>
      </c>
      <c r="J120" s="91">
        <f>Corrientes!J120*Constantes!$BA$6</f>
        <v>1839.7098899854757</v>
      </c>
      <c r="K120" s="93">
        <f>Corrientes!K120*Constantes!$BA$6</f>
        <v>3141.6296110392914</v>
      </c>
      <c r="L120" s="94">
        <f>Corrientes!L120*Constantes!$BA$6</f>
        <v>1289.3592005915789</v>
      </c>
      <c r="M120" s="94">
        <f>Corrientes!M120*Constantes!$BA$6</f>
        <v>1592.5002118763882</v>
      </c>
      <c r="N120" s="94">
        <f>Corrientes!N120*Constantes!$BA$6</f>
        <v>226.76599248467076</v>
      </c>
      <c r="O120" s="94">
        <f>Corrientes!O120*Constantes!$BA$6</f>
        <v>3368.3956035239621</v>
      </c>
      <c r="P120" s="94">
        <v>46.274714630402293</v>
      </c>
      <c r="Q120" s="94">
        <f>Corrientes!Q120*Constantes!$BA$6</f>
        <v>1808.2817277576244</v>
      </c>
      <c r="R120" s="94">
        <f>Corrientes!R120*Constantes!$BA$6</f>
        <v>327.6350385837959</v>
      </c>
      <c r="S120" s="95">
        <f>Corrientes!S120*Constantes!$BA$6</f>
        <v>0</v>
      </c>
      <c r="T120" s="95" t="s">
        <v>241</v>
      </c>
      <c r="U120" s="95" t="s">
        <v>241</v>
      </c>
      <c r="V120" s="96">
        <f>Corrientes!V120*Constantes!$BA$6</f>
        <v>2135.9167663414205</v>
      </c>
      <c r="W120" s="94">
        <f>Corrientes!W120*Constantes!$BA$6</f>
        <v>4546.9804113334503</v>
      </c>
      <c r="X120" s="94">
        <f>Corrientes!X120*Constantes!$BA$6</f>
        <v>4677.9658358818187</v>
      </c>
      <c r="Y120" s="94">
        <f>Corrientes!Y120*Constantes!$BA$6</f>
        <v>2319.0639697605156</v>
      </c>
      <c r="Z120" s="94">
        <f>Corrientes!Z120*Constantes!$BA$6</f>
        <v>0</v>
      </c>
      <c r="AA120" s="94">
        <f>Corrientes!AA120*Constantes!$BA$6</f>
        <v>3975.626656326896</v>
      </c>
      <c r="AB120" s="94">
        <f>Corrientes!AB120*Constantes!$BA$6</f>
        <v>3913.3573147348357</v>
      </c>
      <c r="AC120" s="95" t="s">
        <v>94</v>
      </c>
      <c r="AD120" s="94">
        <v>23.964456408636519</v>
      </c>
      <c r="AE120" s="94">
        <v>3.8464226599937286</v>
      </c>
      <c r="AF120" s="95" t="s">
        <v>241</v>
      </c>
      <c r="AG120" s="97" t="s">
        <v>94</v>
      </c>
      <c r="AH120" s="95">
        <f>Corrientes!AH120*Constantes!$BA$6</f>
        <v>24.876197261415363</v>
      </c>
      <c r="AI120" s="95" t="s">
        <v>241</v>
      </c>
      <c r="AJ120" s="95" t="s">
        <v>241</v>
      </c>
      <c r="AK120" s="95" t="s">
        <v>94</v>
      </c>
      <c r="AL120" s="95" t="s">
        <v>241</v>
      </c>
      <c r="AM120" s="95" t="s">
        <v>241</v>
      </c>
      <c r="AN120" s="97" t="s">
        <v>94</v>
      </c>
      <c r="AO120" s="94">
        <f>Corrientes!AO120*Constantes!$BA$6</f>
        <v>103359.06913395155</v>
      </c>
      <c r="AP120" s="94">
        <f>Corrientes!AP120*Constantes!$BA$6</f>
        <v>16589.680101794947</v>
      </c>
      <c r="AQ120" s="94">
        <v>93.267833735223036</v>
      </c>
      <c r="AR120" s="94">
        <v>6.7321662647769687</v>
      </c>
      <c r="AS120" s="94">
        <v>53.725285369597707</v>
      </c>
      <c r="AT120" s="95" t="s">
        <v>94</v>
      </c>
      <c r="AU120" s="97" t="s">
        <v>94</v>
      </c>
      <c r="AV120" s="94">
        <f t="shared" si="3"/>
        <v>7.1687411420329639</v>
      </c>
      <c r="AW120" s="97" t="s">
        <v>94</v>
      </c>
      <c r="AX120" s="98">
        <f>Corrientes!AX120*Constantes!$BA$6</f>
        <v>51.981388108918637</v>
      </c>
      <c r="AZ120" s="118"/>
      <c r="BC120" s="119">
        <f t="shared" si="4"/>
        <v>5.9685589803848416E-13</v>
      </c>
      <c r="BE120" s="68"/>
    </row>
    <row r="121" spans="1:57" x14ac:dyDescent="0.3">
      <c r="A121" s="89">
        <v>2006</v>
      </c>
      <c r="B121" s="90" t="s">
        <v>17</v>
      </c>
      <c r="C121" s="91">
        <f>Corrientes!C121*Constantes!$BA$6</f>
        <v>1494.7417367429427</v>
      </c>
      <c r="D121" s="91">
        <f>Corrientes!D121*Constantes!$BA$6</f>
        <v>1783.5900520783737</v>
      </c>
      <c r="E121" s="92">
        <f>Corrientes!E121*Constantes!$BA$6</f>
        <v>0</v>
      </c>
      <c r="F121" s="92" t="s">
        <v>241</v>
      </c>
      <c r="G121" s="92" t="s">
        <v>241</v>
      </c>
      <c r="H121" s="91">
        <f>Corrientes!H121*Constantes!$BA$6</f>
        <v>3278.3317888213164</v>
      </c>
      <c r="I121" s="91">
        <f>Corrientes!I121*Constantes!$BA$6</f>
        <v>273.46600932822707</v>
      </c>
      <c r="J121" s="91">
        <f>Corrientes!J121*Constantes!$BA$6</f>
        <v>3551.7977981495433</v>
      </c>
      <c r="K121" s="93">
        <f>Corrientes!K121*Constantes!$BA$6</f>
        <v>2437.1351089026839</v>
      </c>
      <c r="L121" s="94">
        <f>Corrientes!L121*Constantes!$BA$6</f>
        <v>1111.2016110694378</v>
      </c>
      <c r="M121" s="94">
        <f>Corrientes!M121*Constantes!$BA$6</f>
        <v>1325.9334978332461</v>
      </c>
      <c r="N121" s="94">
        <f>Corrientes!N121*Constantes!$BA$6</f>
        <v>203.29657135312513</v>
      </c>
      <c r="O121" s="94">
        <f>Corrientes!O121*Constantes!$BA$6</f>
        <v>2640.4316802558083</v>
      </c>
      <c r="P121" s="94">
        <v>19.207363190280599</v>
      </c>
      <c r="Q121" s="94">
        <f>Corrientes!Q121*Constantes!$BA$6</f>
        <v>13606.225622860826</v>
      </c>
      <c r="R121" s="94">
        <f>Corrientes!R121*Constantes!$BA$6</f>
        <v>834.19090836215355</v>
      </c>
      <c r="S121" s="94">
        <f>Corrientes!S121*Constantes!$BA$6</f>
        <v>499.64091886291072</v>
      </c>
      <c r="T121" s="95" t="s">
        <v>241</v>
      </c>
      <c r="U121" s="95" t="s">
        <v>241</v>
      </c>
      <c r="V121" s="96">
        <f>Corrientes!V121*Constantes!$BA$6</f>
        <v>14940.057450085889</v>
      </c>
      <c r="W121" s="94">
        <f>Corrientes!W121*Constantes!$BA$6</f>
        <v>4876.5103415195363</v>
      </c>
      <c r="X121" s="94">
        <f>Corrientes!X121*Constantes!$BA$6</f>
        <v>4273.8946272390212</v>
      </c>
      <c r="Y121" s="94">
        <f>Corrientes!Y121*Constantes!$BA$6</f>
        <v>4057.2501075467694</v>
      </c>
      <c r="Z121" s="94">
        <f>Corrientes!Z121*Constantes!$BA$6</f>
        <v>1368879.2297613993</v>
      </c>
      <c r="AA121" s="94">
        <f>Corrientes!AA121*Constantes!$BA$6</f>
        <v>18491.855248235432</v>
      </c>
      <c r="AB121" s="94">
        <f>Corrientes!AB121*Constantes!$BA$6</f>
        <v>4194.2715148024172</v>
      </c>
      <c r="AC121" s="95" t="s">
        <v>94</v>
      </c>
      <c r="AD121" s="94">
        <v>29.940048686633759</v>
      </c>
      <c r="AE121" s="94">
        <v>1.6333604762397713</v>
      </c>
      <c r="AF121" s="95" t="s">
        <v>241</v>
      </c>
      <c r="AG121" s="97" t="s">
        <v>94</v>
      </c>
      <c r="AH121" s="95">
        <f>Corrientes!AH121*Constantes!$BA$6</f>
        <v>4373.9413830392077</v>
      </c>
      <c r="AI121" s="95" t="s">
        <v>241</v>
      </c>
      <c r="AJ121" s="95" t="s">
        <v>241</v>
      </c>
      <c r="AK121" s="95" t="s">
        <v>94</v>
      </c>
      <c r="AL121" s="95" t="s">
        <v>241</v>
      </c>
      <c r="AM121" s="95" t="s">
        <v>241</v>
      </c>
      <c r="AN121" s="97" t="s">
        <v>94</v>
      </c>
      <c r="AO121" s="94">
        <f>Corrientes!AO121*Constantes!$BA$6</f>
        <v>1132135.5890039853</v>
      </c>
      <c r="AP121" s="94">
        <f>Corrientes!AP121*Constantes!$BA$6</f>
        <v>61762.943146083846</v>
      </c>
      <c r="AQ121" s="94">
        <v>92.300631261422012</v>
      </c>
      <c r="AR121" s="94">
        <v>7.6993687385779825</v>
      </c>
      <c r="AS121" s="94">
        <v>80.792636809719411</v>
      </c>
      <c r="AT121" s="95" t="s">
        <v>94</v>
      </c>
      <c r="AU121" s="97" t="s">
        <v>94</v>
      </c>
      <c r="AV121" s="94">
        <f t="shared" si="3"/>
        <v>3.4831051421748027</v>
      </c>
      <c r="AW121" s="97" t="s">
        <v>94</v>
      </c>
      <c r="AX121" s="98">
        <f>Corrientes!AX121*Constantes!$BA$6</f>
        <v>124.35324333615331</v>
      </c>
      <c r="AZ121" s="118"/>
      <c r="BC121" s="119">
        <f t="shared" si="4"/>
        <v>-4.3769432522822171E-12</v>
      </c>
      <c r="BE121" s="68"/>
    </row>
    <row r="122" spans="1:57" x14ac:dyDescent="0.3">
      <c r="A122" s="89">
        <v>2006</v>
      </c>
      <c r="B122" s="90" t="s">
        <v>18</v>
      </c>
      <c r="C122" s="91">
        <f>Corrientes!C122*Constantes!$BA$6</f>
        <v>2835.6224055436828</v>
      </c>
      <c r="D122" s="91">
        <f>Corrientes!D122*Constantes!$BA$6</f>
        <v>2764.5446828462223</v>
      </c>
      <c r="E122" s="91">
        <f>Corrientes!E122*Constantes!$BA$6</f>
        <v>1063.3170226671107</v>
      </c>
      <c r="F122" s="92" t="s">
        <v>241</v>
      </c>
      <c r="G122" s="92" t="s">
        <v>241</v>
      </c>
      <c r="H122" s="91">
        <f>Corrientes!H122*Constantes!$BA$6</f>
        <v>6663.484111057016</v>
      </c>
      <c r="I122" s="91">
        <f>Corrientes!I122*Constantes!$BA$6</f>
        <v>209.14326849331562</v>
      </c>
      <c r="J122" s="91">
        <f>Corrientes!J122*Constantes!$BA$6</f>
        <v>6872.6273795503321</v>
      </c>
      <c r="K122" s="93">
        <f>Corrientes!K122*Constantes!$BA$6</f>
        <v>2289.6060916542192</v>
      </c>
      <c r="L122" s="94">
        <f>Corrientes!L122*Constantes!$BA$6</f>
        <v>974.33388076828794</v>
      </c>
      <c r="M122" s="94">
        <f>Corrientes!M122*Constantes!$BA$6</f>
        <v>949.91122376833005</v>
      </c>
      <c r="N122" s="94">
        <f>Corrientes!N122*Constantes!$BA$6</f>
        <v>71.86266127297921</v>
      </c>
      <c r="O122" s="94">
        <f>Corrientes!O122*Constantes!$BA$6</f>
        <v>2361.4688694370229</v>
      </c>
      <c r="P122" s="94">
        <v>68.23053149392797</v>
      </c>
      <c r="Q122" s="94">
        <f>Corrientes!Q122*Constantes!$BA$6</f>
        <v>2158.3820531912975</v>
      </c>
      <c r="R122" s="94">
        <f>Corrientes!R122*Constantes!$BA$6</f>
        <v>712.24213290317937</v>
      </c>
      <c r="S122" s="94">
        <f>Corrientes!S122*Constantes!$BA$6</f>
        <v>329.4053946222333</v>
      </c>
      <c r="T122" s="95" t="s">
        <v>241</v>
      </c>
      <c r="U122" s="95" t="s">
        <v>241</v>
      </c>
      <c r="V122" s="96">
        <f>Corrientes!V122*Constantes!$BA$6</f>
        <v>3200.0295807167099</v>
      </c>
      <c r="W122" s="94">
        <f>Corrientes!W122*Constantes!$BA$6</f>
        <v>3794.0890781239709</v>
      </c>
      <c r="X122" s="94">
        <f>Corrientes!X122*Constantes!$BA$6</f>
        <v>3186.5845405535492</v>
      </c>
      <c r="Y122" s="94">
        <f>Corrientes!Y122*Constantes!$BA$6</f>
        <v>2208.2973146782606</v>
      </c>
      <c r="Z122" s="94">
        <f>Corrientes!Z122*Constantes!$BA$6</f>
        <v>12324.817398968582</v>
      </c>
      <c r="AA122" s="94">
        <f>Corrientes!AA122*Constantes!$BA$6</f>
        <v>10072.656960267042</v>
      </c>
      <c r="AB122" s="94">
        <f>Corrientes!AB122*Constantes!$BA$6</f>
        <v>2683.3627866650049</v>
      </c>
      <c r="AC122" s="95" t="s">
        <v>94</v>
      </c>
      <c r="AD122" s="94">
        <v>16.859254173363226</v>
      </c>
      <c r="AE122" s="94">
        <v>3.8301587428663249</v>
      </c>
      <c r="AF122" s="95" t="s">
        <v>241</v>
      </c>
      <c r="AG122" s="97" t="s">
        <v>94</v>
      </c>
      <c r="AH122" s="95">
        <f>Corrientes!AH122*Constantes!$BA$6</f>
        <v>48.303594930158461</v>
      </c>
      <c r="AI122" s="95" t="s">
        <v>241</v>
      </c>
      <c r="AJ122" s="95" t="s">
        <v>241</v>
      </c>
      <c r="AK122" s="95" t="s">
        <v>94</v>
      </c>
      <c r="AL122" s="95" t="s">
        <v>241</v>
      </c>
      <c r="AM122" s="95" t="s">
        <v>241</v>
      </c>
      <c r="AN122" s="97" t="s">
        <v>94</v>
      </c>
      <c r="AO122" s="94">
        <f>Corrientes!AO122*Constantes!$BA$6</f>
        <v>262982.75441004575</v>
      </c>
      <c r="AP122" s="94">
        <f>Corrientes!AP122*Constantes!$BA$6</f>
        <v>59745.566777095832</v>
      </c>
      <c r="AQ122" s="94">
        <v>96.956865883408341</v>
      </c>
      <c r="AR122" s="94">
        <v>3.0431341165916606</v>
      </c>
      <c r="AS122" s="94">
        <v>31.769468506072023</v>
      </c>
      <c r="AT122" s="95" t="s">
        <v>94</v>
      </c>
      <c r="AU122" s="97" t="s">
        <v>94</v>
      </c>
      <c r="AV122" s="94">
        <f t="shared" si="3"/>
        <v>6.0800667865620772</v>
      </c>
      <c r="AW122" s="97" t="s">
        <v>94</v>
      </c>
      <c r="AX122" s="98">
        <f>Corrientes!AX122*Constantes!$BA$6</f>
        <v>96.294079607921844</v>
      </c>
      <c r="AZ122" s="118"/>
      <c r="BC122" s="119">
        <f t="shared" si="4"/>
        <v>0</v>
      </c>
      <c r="BE122" s="68"/>
    </row>
    <row r="123" spans="1:57" x14ac:dyDescent="0.3">
      <c r="A123" s="89">
        <v>2006</v>
      </c>
      <c r="B123" s="90" t="s">
        <v>19</v>
      </c>
      <c r="C123" s="91">
        <f>Corrientes!C123*Constantes!$BA$6</f>
        <v>2339.8040211039452</v>
      </c>
      <c r="D123" s="91">
        <f>Corrientes!D123*Constantes!$BA$6</f>
        <v>2745.6497005755382</v>
      </c>
      <c r="E123" s="91">
        <f>Corrientes!E123*Constantes!$BA$6</f>
        <v>725.02755811708766</v>
      </c>
      <c r="F123" s="92" t="s">
        <v>241</v>
      </c>
      <c r="G123" s="92" t="s">
        <v>241</v>
      </c>
      <c r="H123" s="91">
        <f>Corrientes!H123*Constantes!$BA$6</f>
        <v>5810.4812797965706</v>
      </c>
      <c r="I123" s="91">
        <f>Corrientes!I123*Constantes!$BA$6</f>
        <v>612.00503731446838</v>
      </c>
      <c r="J123" s="91">
        <f>Corrientes!J123*Constantes!$BA$6</f>
        <v>6422.4863171110392</v>
      </c>
      <c r="K123" s="93">
        <f>Corrientes!K123*Constantes!$BA$6</f>
        <v>1452.3313060192447</v>
      </c>
      <c r="L123" s="94">
        <f>Corrientes!L123*Constantes!$BA$6</f>
        <v>584.83462318597219</v>
      </c>
      <c r="M123" s="94">
        <f>Corrientes!M123*Constantes!$BA$6</f>
        <v>686.2758562484911</v>
      </c>
      <c r="N123" s="94">
        <f>Corrientes!N123*Constantes!$BA$6</f>
        <v>152.97081813580806</v>
      </c>
      <c r="O123" s="94">
        <f>Corrientes!O123*Constantes!$BA$6</f>
        <v>1605.3021164502054</v>
      </c>
      <c r="P123" s="94">
        <v>46.528505218098537</v>
      </c>
      <c r="Q123" s="94">
        <f>Corrientes!Q123*Constantes!$BA$6</f>
        <v>6472.5001428965397</v>
      </c>
      <c r="R123" s="94">
        <f>Corrientes!R123*Constantes!$BA$6</f>
        <v>715.58431319757312</v>
      </c>
      <c r="S123" s="94">
        <f>Corrientes!S123*Constantes!$BA$6</f>
        <v>192.76609954879476</v>
      </c>
      <c r="T123" s="95" t="s">
        <v>241</v>
      </c>
      <c r="U123" s="95" t="s">
        <v>241</v>
      </c>
      <c r="V123" s="96">
        <f>Corrientes!V123*Constantes!$BA$6</f>
        <v>7380.8505556429081</v>
      </c>
      <c r="W123" s="94">
        <f>Corrientes!W123*Constantes!$BA$6</f>
        <v>4642.1494798894246</v>
      </c>
      <c r="X123" s="94">
        <f>Corrientes!X123*Constantes!$BA$6</f>
        <v>4269.2170120273786</v>
      </c>
      <c r="Y123" s="94">
        <f>Corrientes!Y123*Constantes!$BA$6</f>
        <v>2374.106914116137</v>
      </c>
      <c r="Z123" s="94">
        <f>Corrientes!Z123*Constantes!$BA$6</f>
        <v>13224.897060153316</v>
      </c>
      <c r="AA123" s="94">
        <f>Corrientes!AA123*Constantes!$BA$6</f>
        <v>13803.336872753947</v>
      </c>
      <c r="AB123" s="94">
        <f>Corrientes!AB123*Constantes!$BA$6</f>
        <v>2468.9553607656112</v>
      </c>
      <c r="AC123" s="95" t="s">
        <v>94</v>
      </c>
      <c r="AD123" s="94">
        <v>25.29518151339779</v>
      </c>
      <c r="AE123" s="94">
        <v>2.756022299945537</v>
      </c>
      <c r="AF123" s="95" t="s">
        <v>241</v>
      </c>
      <c r="AG123" s="97" t="s">
        <v>94</v>
      </c>
      <c r="AH123" s="95">
        <f>Corrientes!AH123*Constantes!$BA$6</f>
        <v>854.03653435705496</v>
      </c>
      <c r="AI123" s="95" t="s">
        <v>241</v>
      </c>
      <c r="AJ123" s="95" t="s">
        <v>241</v>
      </c>
      <c r="AK123" s="95" t="s">
        <v>94</v>
      </c>
      <c r="AL123" s="95" t="s">
        <v>241</v>
      </c>
      <c r="AM123" s="95" t="s">
        <v>241</v>
      </c>
      <c r="AN123" s="97" t="s">
        <v>94</v>
      </c>
      <c r="AO123" s="94">
        <f>Corrientes!AO123*Constantes!$BA$6</f>
        <v>500842.71353779401</v>
      </c>
      <c r="AP123" s="94">
        <f>Corrientes!AP123*Constantes!$BA$6</f>
        <v>54569.03665800106</v>
      </c>
      <c r="AQ123" s="94">
        <v>90.470901655579382</v>
      </c>
      <c r="AR123" s="94">
        <v>9.5290983444206123</v>
      </c>
      <c r="AS123" s="94">
        <v>53.471494781901463</v>
      </c>
      <c r="AT123" s="95" t="s">
        <v>94</v>
      </c>
      <c r="AU123" s="97" t="s">
        <v>94</v>
      </c>
      <c r="AV123" s="94">
        <f t="shared" si="3"/>
        <v>3.4241475489488638</v>
      </c>
      <c r="AW123" s="97" t="s">
        <v>94</v>
      </c>
      <c r="AX123" s="98">
        <f>Corrientes!AX123*Constantes!$BA$6</f>
        <v>248.08484375771889</v>
      </c>
      <c r="AZ123" s="118"/>
      <c r="BC123" s="119">
        <f t="shared" si="4"/>
        <v>0</v>
      </c>
      <c r="BE123" s="68"/>
    </row>
    <row r="124" spans="1:57" x14ac:dyDescent="0.3">
      <c r="A124" s="89">
        <v>2006</v>
      </c>
      <c r="B124" s="90" t="s">
        <v>20</v>
      </c>
      <c r="C124" s="91">
        <f>Corrientes!C124*Constantes!$BA$6</f>
        <v>510.78782880131496</v>
      </c>
      <c r="D124" s="91">
        <f>Corrientes!D124*Constantes!$BA$6</f>
        <v>1243.7870675963259</v>
      </c>
      <c r="E124" s="92">
        <f>Corrientes!E124*Constantes!$BA$6</f>
        <v>0</v>
      </c>
      <c r="F124" s="92" t="s">
        <v>241</v>
      </c>
      <c r="G124" s="92" t="s">
        <v>241</v>
      </c>
      <c r="H124" s="91">
        <f>Corrientes!H124*Constantes!$BA$6</f>
        <v>1754.5748963976407</v>
      </c>
      <c r="I124" s="91">
        <f>Corrientes!I124*Constantes!$BA$6</f>
        <v>115.62931200163884</v>
      </c>
      <c r="J124" s="91">
        <f>Corrientes!J124*Constantes!$BA$6</f>
        <v>1870.2042083992797</v>
      </c>
      <c r="K124" s="93">
        <f>Corrientes!K124*Constantes!$BA$6</f>
        <v>2090.912867529898</v>
      </c>
      <c r="L124" s="94">
        <f>Corrientes!L124*Constantes!$BA$6</f>
        <v>608.70176930667947</v>
      </c>
      <c r="M124" s="94">
        <f>Corrientes!M124*Constantes!$BA$6</f>
        <v>1482.2110982232182</v>
      </c>
      <c r="N124" s="94">
        <f>Corrientes!N124*Constantes!$BA$6</f>
        <v>137.79452608391995</v>
      </c>
      <c r="O124" s="94">
        <f>Corrientes!O124*Constantes!$BA$6</f>
        <v>2228.7073752465531</v>
      </c>
      <c r="P124" s="94">
        <v>37.853693199512186</v>
      </c>
      <c r="Q124" s="94">
        <f>Corrientes!Q124*Constantes!$BA$6</f>
        <v>2724.1508863560662</v>
      </c>
      <c r="R124" s="94">
        <f>Corrientes!R124*Constantes!$BA$6</f>
        <v>249.9936372210646</v>
      </c>
      <c r="S124" s="94">
        <f>Corrientes!S124*Constantes!$BA$6</f>
        <v>96.26353151438272</v>
      </c>
      <c r="T124" s="95" t="s">
        <v>241</v>
      </c>
      <c r="U124" s="95" t="s">
        <v>241</v>
      </c>
      <c r="V124" s="96">
        <f>Corrientes!V124*Constantes!$BA$6</f>
        <v>3070.4080550915132</v>
      </c>
      <c r="W124" s="94">
        <f>Corrientes!W124*Constantes!$BA$6</f>
        <v>3498.2471839338014</v>
      </c>
      <c r="X124" s="94">
        <f>Corrientes!X124*Constantes!$BA$6</f>
        <v>2682.7480359177475</v>
      </c>
      <c r="Y124" s="94">
        <f>Corrientes!Y124*Constantes!$BA$6</f>
        <v>2241.4923089847089</v>
      </c>
      <c r="Z124" s="94">
        <f>Corrientes!Z124*Constantes!$BA$6</f>
        <v>30784.627922731925</v>
      </c>
      <c r="AA124" s="94">
        <f>Corrientes!AA124*Constantes!$BA$6</f>
        <v>4940.6122634907933</v>
      </c>
      <c r="AB124" s="94">
        <f>Corrientes!AB124*Constantes!$BA$6</f>
        <v>2877.7326413792257</v>
      </c>
      <c r="AC124" s="95" t="s">
        <v>94</v>
      </c>
      <c r="AD124" s="94">
        <v>18.401349188581008</v>
      </c>
      <c r="AE124" s="94">
        <v>1.7003728883364648</v>
      </c>
      <c r="AF124" s="95" t="s">
        <v>241</v>
      </c>
      <c r="AG124" s="97" t="s">
        <v>94</v>
      </c>
      <c r="AH124" s="95">
        <f>Corrientes!AH124*Constantes!$BA$6</f>
        <v>381.83575647726411</v>
      </c>
      <c r="AI124" s="95" t="s">
        <v>241</v>
      </c>
      <c r="AJ124" s="95" t="s">
        <v>241</v>
      </c>
      <c r="AK124" s="95" t="s">
        <v>94</v>
      </c>
      <c r="AL124" s="95" t="s">
        <v>241</v>
      </c>
      <c r="AM124" s="95" t="s">
        <v>241</v>
      </c>
      <c r="AN124" s="97" t="s">
        <v>94</v>
      </c>
      <c r="AO124" s="94">
        <f>Corrientes!AO124*Constantes!$BA$6</f>
        <v>290560.51748298394</v>
      </c>
      <c r="AP124" s="94">
        <f>Corrientes!AP124*Constantes!$BA$6</f>
        <v>26849.184876925759</v>
      </c>
      <c r="AQ124" s="94">
        <v>93.817289497995162</v>
      </c>
      <c r="AR124" s="94">
        <v>6.182710502004845</v>
      </c>
      <c r="AS124" s="94">
        <v>62.146306800487807</v>
      </c>
      <c r="AT124" s="95" t="s">
        <v>94</v>
      </c>
      <c r="AU124" s="97" t="s">
        <v>94</v>
      </c>
      <c r="AV124" s="94">
        <f t="shared" si="3"/>
        <v>4.6640256113781087</v>
      </c>
      <c r="AW124" s="97" t="s">
        <v>94</v>
      </c>
      <c r="AX124" s="98">
        <f>Corrientes!AX124*Constantes!$BA$6</f>
        <v>167.00827690971508</v>
      </c>
      <c r="AZ124" s="118"/>
      <c r="BC124" s="119">
        <f t="shared" si="4"/>
        <v>-2.5579538487363607E-13</v>
      </c>
      <c r="BE124" s="68"/>
    </row>
    <row r="125" spans="1:57" x14ac:dyDescent="0.3">
      <c r="A125" s="89">
        <v>2006</v>
      </c>
      <c r="B125" s="90" t="s">
        <v>21</v>
      </c>
      <c r="C125" s="91">
        <f>Corrientes!C125*Constantes!$BA$6</f>
        <v>1046.1635745706267</v>
      </c>
      <c r="D125" s="91">
        <f>Corrientes!D125*Constantes!$BA$6</f>
        <v>1003.8756421534297</v>
      </c>
      <c r="E125" s="92">
        <f>Corrientes!E125*Constantes!$BA$6</f>
        <v>0</v>
      </c>
      <c r="F125" s="92" t="s">
        <v>241</v>
      </c>
      <c r="G125" s="92" t="s">
        <v>241</v>
      </c>
      <c r="H125" s="91">
        <f>Corrientes!H125*Constantes!$BA$6</f>
        <v>2050.0392167240566</v>
      </c>
      <c r="I125" s="91">
        <f>Corrientes!I125*Constantes!$BA$6</f>
        <v>149.40724221566515</v>
      </c>
      <c r="J125" s="91">
        <f>Corrientes!J125*Constantes!$BA$6</f>
        <v>2199.4464589397217</v>
      </c>
      <c r="K125" s="93">
        <f>Corrientes!K125*Constantes!$BA$6</f>
        <v>3945.0839742671064</v>
      </c>
      <c r="L125" s="94">
        <f>Corrientes!L125*Constantes!$BA$6</f>
        <v>2013.2313171529483</v>
      </c>
      <c r="M125" s="94">
        <f>Corrientes!M125*Constantes!$BA$6</f>
        <v>1931.8526571141585</v>
      </c>
      <c r="N125" s="94">
        <f>Corrientes!N125*Constantes!$BA$6</f>
        <v>287.5184592060433</v>
      </c>
      <c r="O125" s="94">
        <f>Corrientes!O125*Constantes!$BA$6</f>
        <v>4232.6020775503648</v>
      </c>
      <c r="P125" s="94">
        <v>46.301708511748465</v>
      </c>
      <c r="Q125" s="94">
        <f>Corrientes!Q125*Constantes!$BA$6</f>
        <v>2255.7176193404493</v>
      </c>
      <c r="R125" s="94">
        <f>Corrientes!R125*Constantes!$BA$6</f>
        <v>295.08495061179775</v>
      </c>
      <c r="S125" s="95">
        <f>Corrientes!S125*Constantes!$BA$6</f>
        <v>0</v>
      </c>
      <c r="T125" s="95" t="s">
        <v>241</v>
      </c>
      <c r="U125" s="95" t="s">
        <v>241</v>
      </c>
      <c r="V125" s="96">
        <f>Corrientes!V125*Constantes!$BA$6</f>
        <v>2550.8025699522468</v>
      </c>
      <c r="W125" s="94">
        <f>Corrientes!W125*Constantes!$BA$6</f>
        <v>3894.3550686293843</v>
      </c>
      <c r="X125" s="94">
        <f>Corrientes!X125*Constantes!$BA$6</f>
        <v>3375.8221654965278</v>
      </c>
      <c r="Y125" s="94">
        <f>Corrientes!Y125*Constantes!$BA$6</f>
        <v>2885.6623926676161</v>
      </c>
      <c r="Z125" s="94">
        <f>Corrientes!Z125*Constantes!$BA$6</f>
        <v>0</v>
      </c>
      <c r="AA125" s="94">
        <f>Corrientes!AA125*Constantes!$BA$6</f>
        <v>4750.2490288919689</v>
      </c>
      <c r="AB125" s="94">
        <f>Corrientes!AB125*Constantes!$BA$6</f>
        <v>4043.9903740128652</v>
      </c>
      <c r="AC125" s="95" t="s">
        <v>94</v>
      </c>
      <c r="AD125" s="94">
        <v>27.896915160347213</v>
      </c>
      <c r="AE125" s="94">
        <v>2.2284514602038383</v>
      </c>
      <c r="AF125" s="95" t="s">
        <v>241</v>
      </c>
      <c r="AG125" s="97" t="s">
        <v>94</v>
      </c>
      <c r="AH125" s="95">
        <f>Corrientes!AH125*Constantes!$BA$6</f>
        <v>153.17202502103214</v>
      </c>
      <c r="AI125" s="95" t="s">
        <v>241</v>
      </c>
      <c r="AJ125" s="95" t="s">
        <v>241</v>
      </c>
      <c r="AK125" s="95" t="s">
        <v>94</v>
      </c>
      <c r="AL125" s="95" t="s">
        <v>241</v>
      </c>
      <c r="AM125" s="95" t="s">
        <v>241</v>
      </c>
      <c r="AN125" s="97" t="s">
        <v>94</v>
      </c>
      <c r="AO125" s="94">
        <f>Corrientes!AO125*Constantes!$BA$6</f>
        <v>213163.67503277183</v>
      </c>
      <c r="AP125" s="94">
        <f>Corrientes!AP125*Constantes!$BA$6</f>
        <v>17027.864914770187</v>
      </c>
      <c r="AQ125" s="94">
        <v>93.20705254686267</v>
      </c>
      <c r="AR125" s="94">
        <v>6.7929474531373364</v>
      </c>
      <c r="AS125" s="94">
        <v>53.698291488251527</v>
      </c>
      <c r="AT125" s="95" t="s">
        <v>94</v>
      </c>
      <c r="AU125" s="97" t="s">
        <v>94</v>
      </c>
      <c r="AV125" s="94">
        <f t="shared" si="3"/>
        <v>24.04874929577705</v>
      </c>
      <c r="AW125" s="97" t="s">
        <v>94</v>
      </c>
      <c r="AX125" s="98">
        <f>Corrientes!AX125*Constantes!$BA$6</f>
        <v>136.10814048234627</v>
      </c>
      <c r="AZ125" s="118"/>
      <c r="BC125" s="119">
        <f t="shared" si="4"/>
        <v>6.2527760746888816E-13</v>
      </c>
      <c r="BE125" s="68"/>
    </row>
    <row r="126" spans="1:57" x14ac:dyDescent="0.3">
      <c r="A126" s="89">
        <v>2006</v>
      </c>
      <c r="B126" s="90" t="s">
        <v>22</v>
      </c>
      <c r="C126" s="91">
        <f>Corrientes!C126*Constantes!$BA$6</f>
        <v>1490.3205860710486</v>
      </c>
      <c r="D126" s="91">
        <f>Corrientes!D126*Constantes!$BA$6</f>
        <v>1359.1420170282929</v>
      </c>
      <c r="E126" s="91">
        <f>Corrientes!E126*Constantes!$BA$6</f>
        <v>450.14727378222665</v>
      </c>
      <c r="F126" s="92" t="s">
        <v>241</v>
      </c>
      <c r="G126" s="92" t="s">
        <v>241</v>
      </c>
      <c r="H126" s="91">
        <f>Corrientes!H126*Constantes!$BA$6</f>
        <v>3299.6098768815682</v>
      </c>
      <c r="I126" s="91">
        <f>Corrientes!I126*Constantes!$BA$6</f>
        <v>273.38848313725737</v>
      </c>
      <c r="J126" s="91">
        <f>Corrientes!J126*Constantes!$BA$6</f>
        <v>3572.9983600188261</v>
      </c>
      <c r="K126" s="93">
        <f>Corrientes!K126*Constantes!$BA$6</f>
        <v>2312.1715728210415</v>
      </c>
      <c r="L126" s="94">
        <f>Corrientes!L126*Constantes!$BA$6</f>
        <v>1044.3285788561586</v>
      </c>
      <c r="M126" s="94">
        <f>Corrientes!M126*Constantes!$BA$6</f>
        <v>952.40639119721789</v>
      </c>
      <c r="N126" s="94">
        <f>Corrientes!N126*Constantes!$BA$6</f>
        <v>191.57448990425596</v>
      </c>
      <c r="O126" s="94">
        <f>Corrientes!O126*Constantes!$BA$6</f>
        <v>2503.7460627252967</v>
      </c>
      <c r="P126" s="94">
        <v>46.713979845167522</v>
      </c>
      <c r="Q126" s="94">
        <f>Corrientes!Q126*Constantes!$BA$6</f>
        <v>3446.0657293738209</v>
      </c>
      <c r="R126" s="94">
        <f>Corrientes!R126*Constantes!$BA$6</f>
        <v>516.99120333809708</v>
      </c>
      <c r="S126" s="94">
        <f>Corrientes!S126*Constantes!$BA$6</f>
        <v>112.61513068736906</v>
      </c>
      <c r="T126" s="95" t="s">
        <v>241</v>
      </c>
      <c r="U126" s="95" t="s">
        <v>241</v>
      </c>
      <c r="V126" s="96">
        <f>Corrientes!V126*Constantes!$BA$6</f>
        <v>4075.6720633992863</v>
      </c>
      <c r="W126" s="94">
        <f>Corrientes!W126*Constantes!$BA$6</f>
        <v>3798.980888357542</v>
      </c>
      <c r="X126" s="94">
        <f>Corrientes!X126*Constantes!$BA$6</f>
        <v>3214.0049313178765</v>
      </c>
      <c r="Y126" s="94">
        <f>Corrientes!Y126*Constantes!$BA$6</f>
        <v>2130.0076769670854</v>
      </c>
      <c r="Z126" s="94">
        <f>Corrientes!Z126*Constantes!$BA$6</f>
        <v>20020.467677754503</v>
      </c>
      <c r="AA126" s="94">
        <f>Corrientes!AA126*Constantes!$BA$6</f>
        <v>7648.6704234181116</v>
      </c>
      <c r="AB126" s="94">
        <f>Corrientes!AB126*Constantes!$BA$6</f>
        <v>3059.5978963180487</v>
      </c>
      <c r="AC126" s="95" t="s">
        <v>94</v>
      </c>
      <c r="AD126" s="94">
        <v>21.557307029013522</v>
      </c>
      <c r="AE126" s="94">
        <v>2.5702501942789118</v>
      </c>
      <c r="AF126" s="95" t="s">
        <v>241</v>
      </c>
      <c r="AG126" s="97" t="s">
        <v>94</v>
      </c>
      <c r="AH126" s="95">
        <f>Corrientes!AH126*Constantes!$BA$6</f>
        <v>202.73946640437279</v>
      </c>
      <c r="AI126" s="95" t="s">
        <v>241</v>
      </c>
      <c r="AJ126" s="95" t="s">
        <v>241</v>
      </c>
      <c r="AK126" s="95" t="s">
        <v>94</v>
      </c>
      <c r="AL126" s="95" t="s">
        <v>241</v>
      </c>
      <c r="AM126" s="95" t="s">
        <v>241</v>
      </c>
      <c r="AN126" s="97" t="s">
        <v>94</v>
      </c>
      <c r="AO126" s="94">
        <f>Corrientes!AO126*Constantes!$BA$6</f>
        <v>297584.66473198577</v>
      </c>
      <c r="AP126" s="94">
        <f>Corrientes!AP126*Constantes!$BA$6</f>
        <v>35480.639641695176</v>
      </c>
      <c r="AQ126" s="94">
        <v>92.348485624946747</v>
      </c>
      <c r="AR126" s="94">
        <v>7.6515143750532504</v>
      </c>
      <c r="AS126" s="94">
        <v>53.286020154832492</v>
      </c>
      <c r="AT126" s="95" t="s">
        <v>94</v>
      </c>
      <c r="AU126" s="97" t="s">
        <v>94</v>
      </c>
      <c r="AV126" s="94">
        <f t="shared" si="3"/>
        <v>6.0442776978556045</v>
      </c>
      <c r="AW126" s="97" t="s">
        <v>94</v>
      </c>
      <c r="AX126" s="98">
        <f>Corrientes!AX126*Constantes!$BA$6</f>
        <v>330.12439995200094</v>
      </c>
      <c r="AZ126" s="118"/>
      <c r="BC126" s="119">
        <f t="shared" si="4"/>
        <v>-4.5474735088646412E-13</v>
      </c>
      <c r="BE126" s="68"/>
    </row>
    <row r="127" spans="1:57" x14ac:dyDescent="0.3">
      <c r="A127" s="89">
        <v>2006</v>
      </c>
      <c r="B127" s="90" t="s">
        <v>23</v>
      </c>
      <c r="C127" s="91">
        <f>Corrientes!C127*Constantes!$BA$6</f>
        <v>1142.010946108395</v>
      </c>
      <c r="D127" s="91">
        <f>Corrientes!D127*Constantes!$BA$6</f>
        <v>1435.390721250664</v>
      </c>
      <c r="E127" s="91">
        <f>Corrientes!E127*Constantes!$BA$6</f>
        <v>233.52075502685756</v>
      </c>
      <c r="F127" s="92" t="s">
        <v>241</v>
      </c>
      <c r="G127" s="92" t="s">
        <v>241</v>
      </c>
      <c r="H127" s="91">
        <f>Corrientes!H127*Constantes!$BA$6</f>
        <v>2810.9224223859164</v>
      </c>
      <c r="I127" s="91">
        <f>Corrientes!I127*Constantes!$BA$6</f>
        <v>527.71708286721355</v>
      </c>
      <c r="J127" s="91">
        <f>Corrientes!J127*Constantes!$BA$6</f>
        <v>3338.6395052531302</v>
      </c>
      <c r="K127" s="93">
        <f>Corrientes!K127*Constantes!$BA$6</f>
        <v>2322.0094092185054</v>
      </c>
      <c r="L127" s="94">
        <f>Corrientes!L127*Constantes!$BA$6</f>
        <v>943.37721353526399</v>
      </c>
      <c r="M127" s="94">
        <f>Corrientes!M127*Constantes!$BA$6</f>
        <v>1185.7284762131319</v>
      </c>
      <c r="N127" s="94">
        <f>Corrientes!N127*Constantes!$BA$6</f>
        <v>435.92950914060447</v>
      </c>
      <c r="O127" s="94">
        <f>Corrientes!O127*Constantes!$BA$6</f>
        <v>2757.9391220706157</v>
      </c>
      <c r="P127" s="94">
        <v>34.392782894601453</v>
      </c>
      <c r="Q127" s="94">
        <f>Corrientes!Q127*Constantes!$BA$6</f>
        <v>5384.7445991598552</v>
      </c>
      <c r="R127" s="94">
        <f>Corrientes!R127*Constantes!$BA$6</f>
        <v>865.77860808557659</v>
      </c>
      <c r="S127" s="94">
        <f>Corrientes!S127*Constantes!$BA$6</f>
        <v>118.22129153673767</v>
      </c>
      <c r="T127" s="95" t="s">
        <v>241</v>
      </c>
      <c r="U127" s="95" t="s">
        <v>241</v>
      </c>
      <c r="V127" s="96">
        <f>Corrientes!V127*Constantes!$BA$6</f>
        <v>6368.74449878217</v>
      </c>
      <c r="W127" s="94">
        <f>Corrientes!W127*Constantes!$BA$6</f>
        <v>4214.6301636301459</v>
      </c>
      <c r="X127" s="94">
        <f>Corrientes!X127*Constantes!$BA$6</f>
        <v>4025.7124010979878</v>
      </c>
      <c r="Y127" s="94">
        <f>Corrientes!Y127*Constantes!$BA$6</f>
        <v>2806.5955915637205</v>
      </c>
      <c r="Z127" s="94">
        <f>Corrientes!Z127*Constantes!$BA$6</f>
        <v>27836.423719504979</v>
      </c>
      <c r="AA127" s="94">
        <f>Corrientes!AA127*Constantes!$BA$6</f>
        <v>9707.3840040353007</v>
      </c>
      <c r="AB127" s="94">
        <f>Corrientes!AB127*Constantes!$BA$6</f>
        <v>3566.7144331162963</v>
      </c>
      <c r="AC127" s="95" t="s">
        <v>94</v>
      </c>
      <c r="AD127" s="94">
        <v>19.997450008572677</v>
      </c>
      <c r="AE127" s="94">
        <v>3.0204729475761072</v>
      </c>
      <c r="AF127" s="95" t="s">
        <v>241</v>
      </c>
      <c r="AG127" s="97" t="s">
        <v>94</v>
      </c>
      <c r="AH127" s="95">
        <f>Corrientes!AH127*Constantes!$BA$6</f>
        <v>166.62736591893525</v>
      </c>
      <c r="AI127" s="95" t="s">
        <v>241</v>
      </c>
      <c r="AJ127" s="95" t="s">
        <v>241</v>
      </c>
      <c r="AK127" s="95" t="s">
        <v>94</v>
      </c>
      <c r="AL127" s="95" t="s">
        <v>241</v>
      </c>
      <c r="AM127" s="95" t="s">
        <v>241</v>
      </c>
      <c r="AN127" s="97" t="s">
        <v>94</v>
      </c>
      <c r="AO127" s="94">
        <f>Corrientes!AO127*Constantes!$BA$6</f>
        <v>321386.22568446962</v>
      </c>
      <c r="AP127" s="94">
        <f>Corrientes!AP127*Constantes!$BA$6</f>
        <v>48543.109245798107</v>
      </c>
      <c r="AQ127" s="94">
        <v>84.193648878925515</v>
      </c>
      <c r="AR127" s="94">
        <v>15.806351121074478</v>
      </c>
      <c r="AS127" s="94">
        <v>65.607217105398547</v>
      </c>
      <c r="AT127" s="95" t="s">
        <v>94</v>
      </c>
      <c r="AU127" s="97" t="s">
        <v>94</v>
      </c>
      <c r="AV127" s="94">
        <f t="shared" si="3"/>
        <v>1.0520432747777475</v>
      </c>
      <c r="AW127" s="97" t="s">
        <v>94</v>
      </c>
      <c r="AX127" s="98">
        <f>Corrientes!AX127*Constantes!$BA$6</f>
        <v>159.79737014556082</v>
      </c>
      <c r="AZ127" s="118"/>
      <c r="BC127" s="119">
        <f t="shared" si="4"/>
        <v>8.5265128291212022E-13</v>
      </c>
      <c r="BE127" s="68"/>
    </row>
    <row r="128" spans="1:57" x14ac:dyDescent="0.3">
      <c r="A128" s="89">
        <v>2006</v>
      </c>
      <c r="B128" s="90" t="s">
        <v>24</v>
      </c>
      <c r="C128" s="91">
        <f>Corrientes!C128*Constantes!$BA$6</f>
        <v>2728.7144355326054</v>
      </c>
      <c r="D128" s="91">
        <f>Corrientes!D128*Constantes!$BA$6</f>
        <v>1756.2409542781675</v>
      </c>
      <c r="E128" s="92">
        <f>Corrientes!E128*Constantes!$BA$6</f>
        <v>0</v>
      </c>
      <c r="F128" s="92" t="s">
        <v>241</v>
      </c>
      <c r="G128" s="92" t="s">
        <v>241</v>
      </c>
      <c r="H128" s="91">
        <f>Corrientes!H128*Constantes!$BA$6</f>
        <v>4484.9553898107733</v>
      </c>
      <c r="I128" s="91">
        <f>Corrientes!I128*Constantes!$BA$6</f>
        <v>715.9361403071681</v>
      </c>
      <c r="J128" s="91">
        <f>Corrientes!J128*Constantes!$BA$6</f>
        <v>5200.8915301179413</v>
      </c>
      <c r="K128" s="93">
        <f>Corrientes!K128*Constantes!$BA$6</f>
        <v>4707.3148199612842</v>
      </c>
      <c r="L128" s="94">
        <f>Corrientes!L128*Constantes!$BA$6</f>
        <v>2864.0012632025023</v>
      </c>
      <c r="M128" s="94">
        <f>Corrientes!M128*Constantes!$BA$6</f>
        <v>1843.3135567587824</v>
      </c>
      <c r="N128" s="94">
        <f>Corrientes!N128*Constantes!$BA$6</f>
        <v>751.43151057206057</v>
      </c>
      <c r="O128" s="94">
        <f>Corrientes!O128*Constantes!$BA$6</f>
        <v>5458.746945255938</v>
      </c>
      <c r="P128" s="94">
        <v>42.581508391249628</v>
      </c>
      <c r="Q128" s="94">
        <f>Corrientes!Q128*Constantes!$BA$6</f>
        <v>6287.0732305268975</v>
      </c>
      <c r="R128" s="94">
        <f>Corrientes!R128*Constantes!$BA$6</f>
        <v>612.12366934068962</v>
      </c>
      <c r="S128" s="94">
        <f>Corrientes!S128*Constantes!$BA$6</f>
        <v>113.87891548950475</v>
      </c>
      <c r="T128" s="95" t="s">
        <v>241</v>
      </c>
      <c r="U128" s="95" t="s">
        <v>241</v>
      </c>
      <c r="V128" s="96">
        <f>Corrientes!V128*Constantes!$BA$6</f>
        <v>7013.0758153570923</v>
      </c>
      <c r="W128" s="94">
        <f>Corrientes!W128*Constantes!$BA$6</f>
        <v>4412.6405497696123</v>
      </c>
      <c r="X128" s="94">
        <f>Corrientes!X128*Constantes!$BA$6</f>
        <v>4587.5842826734042</v>
      </c>
      <c r="Y128" s="94">
        <f>Corrientes!Y128*Constantes!$BA$6</f>
        <v>2870.2490766918604</v>
      </c>
      <c r="Z128" s="94">
        <f>Corrientes!Z128*Constantes!$BA$6</f>
        <v>23611.634976053236</v>
      </c>
      <c r="AA128" s="94">
        <f>Corrientes!AA128*Constantes!$BA$6</f>
        <v>12213.967345475034</v>
      </c>
      <c r="AB128" s="94">
        <f>Corrientes!AB128*Constantes!$BA$6</f>
        <v>4804.7177724188768</v>
      </c>
      <c r="AC128" s="95" t="s">
        <v>94</v>
      </c>
      <c r="AD128" s="94">
        <v>23.201138043096385</v>
      </c>
      <c r="AE128" s="94">
        <v>2.5139975639676746</v>
      </c>
      <c r="AF128" s="95" t="s">
        <v>241</v>
      </c>
      <c r="AG128" s="97" t="s">
        <v>94</v>
      </c>
      <c r="AH128" s="95">
        <f>Corrientes!AH128*Constantes!$BA$6</f>
        <v>723.72163482467147</v>
      </c>
      <c r="AI128" s="95" t="s">
        <v>241</v>
      </c>
      <c r="AJ128" s="95" t="s">
        <v>241</v>
      </c>
      <c r="AK128" s="95" t="s">
        <v>94</v>
      </c>
      <c r="AL128" s="95" t="s">
        <v>241</v>
      </c>
      <c r="AM128" s="95" t="s">
        <v>241</v>
      </c>
      <c r="AN128" s="97" t="s">
        <v>94</v>
      </c>
      <c r="AO128" s="94">
        <f>Corrientes!AO128*Constantes!$BA$6</f>
        <v>485838.47178429813</v>
      </c>
      <c r="AP128" s="94">
        <f>Corrientes!AP128*Constantes!$BA$6</f>
        <v>52643.828603525602</v>
      </c>
      <c r="AQ128" s="94">
        <v>86.23435739504967</v>
      </c>
      <c r="AR128" s="94">
        <v>13.765642604950322</v>
      </c>
      <c r="AS128" s="94">
        <v>57.418491608750365</v>
      </c>
      <c r="AT128" s="95" t="s">
        <v>94</v>
      </c>
      <c r="AU128" s="97" t="s">
        <v>94</v>
      </c>
      <c r="AV128" s="94">
        <f t="shared" si="3"/>
        <v>21.714530321757763</v>
      </c>
      <c r="AW128" s="97" t="s">
        <v>94</v>
      </c>
      <c r="AX128" s="98">
        <f>Corrientes!AX128*Constantes!$BA$6</f>
        <v>190.40918004122619</v>
      </c>
      <c r="AZ128" s="118"/>
      <c r="BC128" s="119">
        <f t="shared" si="4"/>
        <v>4.2632564145606011E-13</v>
      </c>
      <c r="BE128" s="68"/>
    </row>
    <row r="129" spans="1:57" x14ac:dyDescent="0.3">
      <c r="A129" s="89">
        <v>2006</v>
      </c>
      <c r="B129" s="90" t="s">
        <v>25</v>
      </c>
      <c r="C129" s="91">
        <f>Corrientes!C129*Constantes!$BA$6</f>
        <v>3269.1974772957965</v>
      </c>
      <c r="D129" s="91">
        <f>Corrientes!D129*Constantes!$BA$6</f>
        <v>3675.7553650692807</v>
      </c>
      <c r="E129" s="92">
        <f>Corrientes!E129*Constantes!$BA$6</f>
        <v>0</v>
      </c>
      <c r="F129" s="92" t="s">
        <v>241</v>
      </c>
      <c r="G129" s="92" t="s">
        <v>241</v>
      </c>
      <c r="H129" s="91">
        <f>Corrientes!H129*Constantes!$BA$6</f>
        <v>6944.9528423650781</v>
      </c>
      <c r="I129" s="91">
        <f>Corrientes!I129*Constantes!$BA$6</f>
        <v>3334.9373290854801</v>
      </c>
      <c r="J129" s="91">
        <f>Corrientes!J129*Constantes!$BA$6</f>
        <v>10279.890171450557</v>
      </c>
      <c r="K129" s="93">
        <f>Corrientes!K129*Constantes!$BA$6</f>
        <v>4834.9444185531393</v>
      </c>
      <c r="L129" s="94">
        <f>Corrientes!L129*Constantes!$BA$6</f>
        <v>2275.953264877247</v>
      </c>
      <c r="M129" s="94">
        <f>Corrientes!M129*Constantes!$BA$6</f>
        <v>2558.9911536758923</v>
      </c>
      <c r="N129" s="94">
        <f>Corrientes!N129*Constantes!$BA$6</f>
        <v>2321.7201025652043</v>
      </c>
      <c r="O129" s="94">
        <f>Corrientes!O129*Constantes!$BA$6</f>
        <v>7156.6647249897151</v>
      </c>
      <c r="P129" s="94">
        <v>71.805392755894644</v>
      </c>
      <c r="Q129" s="94">
        <f>Corrientes!Q129*Constantes!$BA$6</f>
        <v>2151.0942983976847</v>
      </c>
      <c r="R129" s="94">
        <f>Corrientes!R129*Constantes!$BA$6</f>
        <v>319.81073473252275</v>
      </c>
      <c r="S129" s="94">
        <f>Corrientes!S129*Constantes!$BA$6</f>
        <v>1565.5253068848062</v>
      </c>
      <c r="T129" s="95" t="s">
        <v>241</v>
      </c>
      <c r="U129" s="95" t="s">
        <v>241</v>
      </c>
      <c r="V129" s="96">
        <f>Corrientes!V129*Constantes!$BA$6</f>
        <v>4036.4303400150138</v>
      </c>
      <c r="W129" s="94">
        <f>Corrientes!W129*Constantes!$BA$6</f>
        <v>5679.6494921294225</v>
      </c>
      <c r="X129" s="94">
        <f>Corrientes!X129*Constantes!$BA$6</f>
        <v>3524.0559079783111</v>
      </c>
      <c r="Y129" s="94">
        <f>Corrientes!Y129*Constantes!$BA$6</f>
        <v>2141.6232043749978</v>
      </c>
      <c r="Z129" s="94">
        <f>Corrientes!Z129*Constantes!$BA$6</f>
        <v>14417.244300743243</v>
      </c>
      <c r="AA129" s="94">
        <f>Corrientes!AA129*Constantes!$BA$6</f>
        <v>14316.320511465572</v>
      </c>
      <c r="AB129" s="94">
        <f>Corrientes!AB129*Constantes!$BA$6</f>
        <v>6667.7753814186608</v>
      </c>
      <c r="AC129" s="95" t="s">
        <v>94</v>
      </c>
      <c r="AD129" s="94">
        <v>33.013860638694894</v>
      </c>
      <c r="AE129" s="94">
        <v>3.0272250661215709</v>
      </c>
      <c r="AF129" s="95" t="s">
        <v>241</v>
      </c>
      <c r="AG129" s="97" t="s">
        <v>94</v>
      </c>
      <c r="AH129" s="95">
        <f>Corrientes!AH129*Constantes!$BA$6</f>
        <v>88.731268670364472</v>
      </c>
      <c r="AI129" s="95" t="s">
        <v>241</v>
      </c>
      <c r="AJ129" s="95" t="s">
        <v>241</v>
      </c>
      <c r="AK129" s="95" t="s">
        <v>94</v>
      </c>
      <c r="AL129" s="95" t="s">
        <v>241</v>
      </c>
      <c r="AM129" s="95" t="s">
        <v>241</v>
      </c>
      <c r="AN129" s="97" t="s">
        <v>94</v>
      </c>
      <c r="AO129" s="94">
        <f>Corrientes!AO129*Constantes!$BA$6</f>
        <v>472918.93396639312</v>
      </c>
      <c r="AP129" s="94">
        <f>Corrientes!AP129*Constantes!$BA$6</f>
        <v>43364.575467692193</v>
      </c>
      <c r="AQ129" s="94">
        <v>67.558628803765714</v>
      </c>
      <c r="AR129" s="94">
        <v>32.441371196234279</v>
      </c>
      <c r="AS129" s="94">
        <v>28.194607244105363</v>
      </c>
      <c r="AT129" s="95" t="s">
        <v>94</v>
      </c>
      <c r="AU129" s="97" t="s">
        <v>94</v>
      </c>
      <c r="AV129" s="94">
        <f t="shared" si="3"/>
        <v>-0.27969653490521607</v>
      </c>
      <c r="AW129" s="97" t="s">
        <v>94</v>
      </c>
      <c r="AX129" s="98">
        <f>Corrientes!AX129*Constantes!$BA$6</f>
        <v>67.764564633205481</v>
      </c>
      <c r="AZ129" s="118"/>
      <c r="BC129" s="119">
        <f t="shared" si="4"/>
        <v>1.1368683772161603E-12</v>
      </c>
      <c r="BE129" s="68"/>
    </row>
    <row r="130" spans="1:57" x14ac:dyDescent="0.3">
      <c r="A130" s="89">
        <v>2006</v>
      </c>
      <c r="B130" s="90" t="s">
        <v>26</v>
      </c>
      <c r="C130" s="91">
        <f>Corrientes!C130*Constantes!$BA$6</f>
        <v>953.47605035723814</v>
      </c>
      <c r="D130" s="91">
        <f>Corrientes!D130*Constantes!$BA$6</f>
        <v>2130.8218467951251</v>
      </c>
      <c r="E130" s="91">
        <f>Corrientes!E130*Constantes!$BA$6</f>
        <v>288.48081344726398</v>
      </c>
      <c r="F130" s="92" t="s">
        <v>241</v>
      </c>
      <c r="G130" s="92" t="s">
        <v>241</v>
      </c>
      <c r="H130" s="91">
        <f>Corrientes!H130*Constantes!$BA$6</f>
        <v>3372.7787105996267</v>
      </c>
      <c r="I130" s="91">
        <f>Corrientes!I130*Constantes!$BA$6</f>
        <v>575.48099994910172</v>
      </c>
      <c r="J130" s="91">
        <f>Corrientes!J130*Constantes!$BA$6</f>
        <v>3948.2597105487284</v>
      </c>
      <c r="K130" s="93">
        <f>Corrientes!K130*Constantes!$BA$6</f>
        <v>2568.2372882566265</v>
      </c>
      <c r="L130" s="94">
        <f>Corrientes!L130*Constantes!$BA$6</f>
        <v>726.03421573179992</v>
      </c>
      <c r="M130" s="94">
        <f>Corrientes!M130*Constantes!$BA$6</f>
        <v>1622.5363687136692</v>
      </c>
      <c r="N130" s="94">
        <f>Corrientes!N130*Constantes!$BA$6</f>
        <v>438.20596889670628</v>
      </c>
      <c r="O130" s="94">
        <f>Corrientes!O130*Constantes!$BA$6</f>
        <v>3006.4430811102284</v>
      </c>
      <c r="P130" s="94">
        <v>31.728255537610849</v>
      </c>
      <c r="Q130" s="94">
        <f>Corrientes!Q130*Constantes!$BA$6</f>
        <v>5804.496581521712</v>
      </c>
      <c r="R130" s="94">
        <f>Corrientes!R130*Constantes!$BA$6</f>
        <v>931.75028322285004</v>
      </c>
      <c r="S130" s="94">
        <f>Corrientes!S130*Constantes!$BA$6</f>
        <v>1759.4795299889238</v>
      </c>
      <c r="T130" s="95" t="s">
        <v>241</v>
      </c>
      <c r="U130" s="95" t="s">
        <v>241</v>
      </c>
      <c r="V130" s="96">
        <f>Corrientes!V130*Constantes!$BA$6</f>
        <v>8495.7263947334868</v>
      </c>
      <c r="W130" s="94">
        <f>Corrientes!W130*Constantes!$BA$6</f>
        <v>4677.9543172992344</v>
      </c>
      <c r="X130" s="94">
        <f>Corrientes!X130*Constantes!$BA$6</f>
        <v>3209.6226149118074</v>
      </c>
      <c r="Y130" s="94">
        <f>Corrientes!Y130*Constantes!$BA$6</f>
        <v>2763.9026656349188</v>
      </c>
      <c r="Z130" s="94">
        <f>Corrientes!Z130*Constantes!$BA$6</f>
        <v>18404.790112751431</v>
      </c>
      <c r="AA130" s="94">
        <f>Corrientes!AA130*Constantes!$BA$6</f>
        <v>12443.986105282214</v>
      </c>
      <c r="AB130" s="94">
        <f>Corrientes!AB130*Constantes!$BA$6</f>
        <v>3976.4944641799434</v>
      </c>
      <c r="AC130" s="95" t="s">
        <v>94</v>
      </c>
      <c r="AD130" s="94">
        <v>15.19898019231638</v>
      </c>
      <c r="AE130" s="94">
        <v>2.2483807517081549</v>
      </c>
      <c r="AF130" s="95" t="s">
        <v>241</v>
      </c>
      <c r="AG130" s="97" t="s">
        <v>94</v>
      </c>
      <c r="AH130" s="95">
        <f>Corrientes!AH130*Constantes!$BA$6</f>
        <v>557.37169861497136</v>
      </c>
      <c r="AI130" s="95" t="s">
        <v>241</v>
      </c>
      <c r="AJ130" s="95" t="s">
        <v>241</v>
      </c>
      <c r="AK130" s="95" t="s">
        <v>94</v>
      </c>
      <c r="AL130" s="95" t="s">
        <v>241</v>
      </c>
      <c r="AM130" s="95" t="s">
        <v>241</v>
      </c>
      <c r="AN130" s="97" t="s">
        <v>94</v>
      </c>
      <c r="AO130" s="94">
        <f>Corrientes!AO130*Constantes!$BA$6</f>
        <v>553464.358553514</v>
      </c>
      <c r="AP130" s="94">
        <f>Corrientes!AP130*Constantes!$BA$6</f>
        <v>81873.822768537386</v>
      </c>
      <c r="AQ130" s="94">
        <v>85.424439065860696</v>
      </c>
      <c r="AR130" s="94">
        <v>14.575560934139297</v>
      </c>
      <c r="AS130" s="94">
        <v>68.271744462389165</v>
      </c>
      <c r="AT130" s="95" t="s">
        <v>94</v>
      </c>
      <c r="AU130" s="97" t="s">
        <v>94</v>
      </c>
      <c r="AV130" s="94">
        <f t="shared" si="3"/>
        <v>2.775243764069657</v>
      </c>
      <c r="AW130" s="97" t="s">
        <v>94</v>
      </c>
      <c r="AX130" s="98">
        <f>Corrientes!AX130*Constantes!$BA$6</f>
        <v>681.71738969792887</v>
      </c>
      <c r="AZ130" s="118"/>
      <c r="BC130" s="119">
        <f t="shared" si="4"/>
        <v>-7.3896444519050419E-13</v>
      </c>
      <c r="BE130" s="68"/>
    </row>
    <row r="131" spans="1:57" x14ac:dyDescent="0.3">
      <c r="A131" s="89">
        <v>2006</v>
      </c>
      <c r="B131" s="90" t="s">
        <v>27</v>
      </c>
      <c r="C131" s="91">
        <f>Corrientes!C131*Constantes!$BA$6</f>
        <v>1924.3271380848309</v>
      </c>
      <c r="D131" s="91">
        <f>Corrientes!D131*Constantes!$BA$6</f>
        <v>882.46383189667984</v>
      </c>
      <c r="E131" s="92">
        <f>Corrientes!E131*Constantes!$BA$6</f>
        <v>0</v>
      </c>
      <c r="F131" s="92" t="s">
        <v>241</v>
      </c>
      <c r="G131" s="92" t="s">
        <v>241</v>
      </c>
      <c r="H131" s="91">
        <f>Corrientes!H131*Constantes!$BA$6</f>
        <v>2806.7909699815104</v>
      </c>
      <c r="I131" s="91">
        <f>Corrientes!I131*Constantes!$BA$6</f>
        <v>125.92072119333172</v>
      </c>
      <c r="J131" s="91">
        <f>Corrientes!J131*Constantes!$BA$6</f>
        <v>2932.7116911748421</v>
      </c>
      <c r="K131" s="93">
        <f>Corrientes!K131*Constantes!$BA$6</f>
        <v>3684.9711954552272</v>
      </c>
      <c r="L131" s="94">
        <f>Corrientes!L131*Constantes!$BA$6</f>
        <v>2526.4047627038317</v>
      </c>
      <c r="M131" s="94">
        <f>Corrientes!M131*Constantes!$BA$6</f>
        <v>1158.566432751396</v>
      </c>
      <c r="N131" s="94">
        <f>Corrientes!N131*Constantes!$BA$6</f>
        <v>165.31841361575729</v>
      </c>
      <c r="O131" s="94">
        <f>Corrientes!O131*Constantes!$BA$6</f>
        <v>3850.2896090709846</v>
      </c>
      <c r="P131" s="94">
        <v>65.379025971040477</v>
      </c>
      <c r="Q131" s="94">
        <f>Corrientes!Q131*Constantes!$BA$6</f>
        <v>1353.9280184856896</v>
      </c>
      <c r="R131" s="94">
        <f>Corrientes!R131*Constantes!$BA$6</f>
        <v>199.06751466226817</v>
      </c>
      <c r="S131" s="95">
        <f>Corrientes!S131*Constantes!$BA$6</f>
        <v>0</v>
      </c>
      <c r="T131" s="95" t="s">
        <v>241</v>
      </c>
      <c r="U131" s="95" t="s">
        <v>241</v>
      </c>
      <c r="V131" s="96">
        <f>Corrientes!V131*Constantes!$BA$6</f>
        <v>1552.9955331479578</v>
      </c>
      <c r="W131" s="94">
        <f>Corrientes!W131*Constantes!$BA$6</f>
        <v>4418.7229573603609</v>
      </c>
      <c r="X131" s="94">
        <f>Corrientes!X131*Constantes!$BA$6</f>
        <v>4502.5873577841357</v>
      </c>
      <c r="Y131" s="94">
        <f>Corrientes!Y131*Constantes!$BA$6</f>
        <v>1980.6727492390244</v>
      </c>
      <c r="Z131" s="94">
        <f>Corrientes!Z131*Constantes!$BA$6</f>
        <v>0</v>
      </c>
      <c r="AA131" s="94">
        <f>Corrientes!AA131*Constantes!$BA$6</f>
        <v>4485.7072243227994</v>
      </c>
      <c r="AB131" s="94">
        <f>Corrientes!AB131*Constantes!$BA$6</f>
        <v>4029.7636463232066</v>
      </c>
      <c r="AC131" s="95" t="s">
        <v>94</v>
      </c>
      <c r="AD131" s="94">
        <v>34.908842763071092</v>
      </c>
      <c r="AE131" s="94">
        <v>5.1951206350874637</v>
      </c>
      <c r="AF131" s="95" t="s">
        <v>241</v>
      </c>
      <c r="AG131" s="97" t="s">
        <v>94</v>
      </c>
      <c r="AH131" s="95">
        <f>Corrientes!AH131*Constantes!$BA$6</f>
        <v>13.023783572426259</v>
      </c>
      <c r="AI131" s="95" t="s">
        <v>241</v>
      </c>
      <c r="AJ131" s="95" t="s">
        <v>241</v>
      </c>
      <c r="AK131" s="95" t="s">
        <v>94</v>
      </c>
      <c r="AL131" s="95" t="s">
        <v>241</v>
      </c>
      <c r="AM131" s="95" t="s">
        <v>241</v>
      </c>
      <c r="AN131" s="97" t="s">
        <v>94</v>
      </c>
      <c r="AO131" s="94">
        <f>Corrientes!AO131*Constantes!$BA$6</f>
        <v>86344.621028175214</v>
      </c>
      <c r="AP131" s="94">
        <f>Corrientes!AP131*Constantes!$BA$6</f>
        <v>12849.773493689347</v>
      </c>
      <c r="AQ131" s="94">
        <v>95.706338213461137</v>
      </c>
      <c r="AR131" s="94">
        <v>4.2936617865388582</v>
      </c>
      <c r="AS131" s="94">
        <v>34.62097402895953</v>
      </c>
      <c r="AT131" s="95" t="s">
        <v>94</v>
      </c>
      <c r="AU131" s="97" t="s">
        <v>94</v>
      </c>
      <c r="AV131" s="94">
        <f t="shared" si="3"/>
        <v>51.444459721252223</v>
      </c>
      <c r="AW131" s="97" t="s">
        <v>94</v>
      </c>
      <c r="AX131" s="98">
        <f>Corrientes!AX131*Constantes!$BA$6</f>
        <v>85.093856927059619</v>
      </c>
      <c r="AZ131" s="118"/>
      <c r="BC131" s="119">
        <f t="shared" si="4"/>
        <v>-8.8107299234252423E-13</v>
      </c>
      <c r="BE131" s="68"/>
    </row>
    <row r="132" spans="1:57" x14ac:dyDescent="0.3">
      <c r="A132" s="89">
        <v>2006</v>
      </c>
      <c r="B132" s="90" t="s">
        <v>28</v>
      </c>
      <c r="C132" s="91">
        <f>Corrientes!C132*Constantes!$BA$6</f>
        <v>2810.8808233422933</v>
      </c>
      <c r="D132" s="91">
        <f>Corrientes!D132*Constantes!$BA$6</f>
        <v>3796.5761575687893</v>
      </c>
      <c r="E132" s="91">
        <f>Corrientes!E132*Constantes!$BA$6</f>
        <v>1071.4793129680399</v>
      </c>
      <c r="F132" s="92" t="s">
        <v>241</v>
      </c>
      <c r="G132" s="92" t="s">
        <v>241</v>
      </c>
      <c r="H132" s="91">
        <f>Corrientes!H132*Constantes!$BA$6</f>
        <v>7678.9362938791219</v>
      </c>
      <c r="I132" s="91">
        <f>Corrientes!I132*Constantes!$BA$6</f>
        <v>916.53841153368649</v>
      </c>
      <c r="J132" s="91">
        <f>Corrientes!J132*Constantes!$BA$6</f>
        <v>8595.4747054128075</v>
      </c>
      <c r="K132" s="93">
        <f>Corrientes!K132*Constantes!$BA$6</f>
        <v>1576.1903771904995</v>
      </c>
      <c r="L132" s="94">
        <f>Corrientes!L132*Constantes!$BA$6</f>
        <v>576.9657587487693</v>
      </c>
      <c r="M132" s="94">
        <f>Corrientes!M132*Constantes!$BA$6</f>
        <v>779.29111231209879</v>
      </c>
      <c r="N132" s="94">
        <f>Corrientes!N132*Constantes!$BA$6</f>
        <v>188.13009631768708</v>
      </c>
      <c r="O132" s="94">
        <f>Corrientes!O132*Constantes!$BA$6</f>
        <v>1764.3203564532339</v>
      </c>
      <c r="P132" s="94">
        <v>38.722845684581756</v>
      </c>
      <c r="Q132" s="94">
        <f>Corrientes!Q132*Constantes!$BA$6</f>
        <v>9727.8137428702339</v>
      </c>
      <c r="R132" s="94">
        <f>Corrientes!R132*Constantes!$BA$6</f>
        <v>1032.2829647539893</v>
      </c>
      <c r="S132" s="94">
        <f>Corrientes!S132*Constantes!$BA$6</f>
        <v>2841.853785068336</v>
      </c>
      <c r="T132" s="95" t="s">
        <v>241</v>
      </c>
      <c r="U132" s="95" t="s">
        <v>241</v>
      </c>
      <c r="V132" s="96">
        <f>Corrientes!V132*Constantes!$BA$6</f>
        <v>13601.950492692558</v>
      </c>
      <c r="W132" s="94">
        <f>Corrientes!W132*Constantes!$BA$6</f>
        <v>5272.8034432254999</v>
      </c>
      <c r="X132" s="94">
        <f>Corrientes!X132*Constantes!$BA$6</f>
        <v>4141.8745844933192</v>
      </c>
      <c r="Y132" s="94">
        <f>Corrientes!Y132*Constantes!$BA$6</f>
        <v>2380.3421144049375</v>
      </c>
      <c r="Z132" s="94">
        <f>Corrientes!Z132*Constantes!$BA$6</f>
        <v>13029.810480634635</v>
      </c>
      <c r="AA132" s="94">
        <f>Corrientes!AA132*Constantes!$BA$6</f>
        <v>22197.425198105368</v>
      </c>
      <c r="AB132" s="94">
        <f>Corrientes!AB132*Constantes!$BA$6</f>
        <v>2978.92997281416</v>
      </c>
      <c r="AC132" s="95" t="s">
        <v>94</v>
      </c>
      <c r="AD132" s="94">
        <v>13.122447401246642</v>
      </c>
      <c r="AE132" s="94">
        <v>2.9370926365865091</v>
      </c>
      <c r="AF132" s="95" t="s">
        <v>241</v>
      </c>
      <c r="AG132" s="97" t="s">
        <v>94</v>
      </c>
      <c r="AH132" s="95">
        <f>Corrientes!AH132*Constantes!$BA$6</f>
        <v>212.37244241948096</v>
      </c>
      <c r="AI132" s="95" t="s">
        <v>241</v>
      </c>
      <c r="AJ132" s="95" t="s">
        <v>241</v>
      </c>
      <c r="AK132" s="95" t="s">
        <v>94</v>
      </c>
      <c r="AL132" s="95" t="s">
        <v>241</v>
      </c>
      <c r="AM132" s="95" t="s">
        <v>241</v>
      </c>
      <c r="AN132" s="97" t="s">
        <v>94</v>
      </c>
      <c r="AO132" s="94">
        <f>Corrientes!AO132*Constantes!$BA$6</f>
        <v>755761.83473406651</v>
      </c>
      <c r="AP132" s="94">
        <f>Corrientes!AP132*Constantes!$BA$6</f>
        <v>169156.13771861332</v>
      </c>
      <c r="AQ132" s="94">
        <v>89.33696575296166</v>
      </c>
      <c r="AR132" s="94">
        <v>10.663034247038352</v>
      </c>
      <c r="AS132" s="94">
        <v>61.277154315418237</v>
      </c>
      <c r="AT132" s="95" t="s">
        <v>94</v>
      </c>
      <c r="AU132" s="97" t="s">
        <v>94</v>
      </c>
      <c r="AV132" s="94">
        <f t="shared" si="3"/>
        <v>1.6616539500700744</v>
      </c>
      <c r="AW132" s="97" t="s">
        <v>94</v>
      </c>
      <c r="AX132" s="98">
        <f>Corrientes!AX132*Constantes!$BA$6</f>
        <v>446.24971003546727</v>
      </c>
      <c r="AZ132" s="118"/>
      <c r="BC132" s="119">
        <f t="shared" si="4"/>
        <v>0</v>
      </c>
      <c r="BE132" s="68"/>
    </row>
    <row r="133" spans="1:57" x14ac:dyDescent="0.3">
      <c r="A133" s="89">
        <v>2006</v>
      </c>
      <c r="B133" s="90" t="s">
        <v>29</v>
      </c>
      <c r="C133" s="91">
        <f>Corrientes!C133*Constantes!$BA$6</f>
        <v>720.63977607411005</v>
      </c>
      <c r="D133" s="91">
        <f>Corrientes!D133*Constantes!$BA$6</f>
        <v>1333.2840268514178</v>
      </c>
      <c r="E133" s="91">
        <f>Corrientes!E133*Constantes!$BA$6</f>
        <v>327.55293480262389</v>
      </c>
      <c r="F133" s="92" t="s">
        <v>241</v>
      </c>
      <c r="G133" s="92" t="s">
        <v>241</v>
      </c>
      <c r="H133" s="91">
        <f>Corrientes!H133*Constantes!$BA$6</f>
        <v>2381.4767377281519</v>
      </c>
      <c r="I133" s="91">
        <f>Corrientes!I133*Constantes!$BA$6</f>
        <v>201.64670160521891</v>
      </c>
      <c r="J133" s="91">
        <f>Corrientes!J133*Constantes!$BA$6</f>
        <v>2583.1234393333707</v>
      </c>
      <c r="K133" s="93">
        <f>Corrientes!K133*Constantes!$BA$6</f>
        <v>2574.2911444472506</v>
      </c>
      <c r="L133" s="94">
        <f>Corrientes!L133*Constantes!$BA$6</f>
        <v>778.98581350568588</v>
      </c>
      <c r="M133" s="94">
        <f>Corrientes!M133*Constantes!$BA$6</f>
        <v>1441.2323282363182</v>
      </c>
      <c r="N133" s="94">
        <f>Corrientes!N133*Constantes!$BA$6</f>
        <v>217.97286953326008</v>
      </c>
      <c r="O133" s="94">
        <f>Corrientes!O133*Constantes!$BA$6</f>
        <v>2792.2640139805108</v>
      </c>
      <c r="P133" s="94">
        <v>34.0745542801737</v>
      </c>
      <c r="Q133" s="94">
        <f>Corrientes!Q133*Constantes!$BA$6</f>
        <v>4320.748598104914</v>
      </c>
      <c r="R133" s="94">
        <f>Corrientes!R133*Constantes!$BA$6</f>
        <v>552.50952718196322</v>
      </c>
      <c r="S133" s="94">
        <f>Corrientes!S133*Constantes!$BA$6</f>
        <v>124.41734501174825</v>
      </c>
      <c r="T133" s="95" t="s">
        <v>241</v>
      </c>
      <c r="U133" s="95" t="s">
        <v>241</v>
      </c>
      <c r="V133" s="96">
        <f>Corrientes!V133*Constantes!$BA$6</f>
        <v>4997.6754702986245</v>
      </c>
      <c r="W133" s="94">
        <f>Corrientes!W133*Constantes!$BA$6</f>
        <v>5274.741834647135</v>
      </c>
      <c r="X133" s="94">
        <f>Corrientes!X133*Constantes!$BA$6</f>
        <v>5132.1460152641985</v>
      </c>
      <c r="Y133" s="94">
        <f>Corrientes!Y133*Constantes!$BA$6</f>
        <v>3896.9496909434556</v>
      </c>
      <c r="Z133" s="94">
        <f>Corrientes!Z133*Constantes!$BA$6</f>
        <v>28940.996746161487</v>
      </c>
      <c r="AA133" s="94">
        <f>Corrientes!AA133*Constantes!$BA$6</f>
        <v>7580.7989096319961</v>
      </c>
      <c r="AB133" s="94">
        <f>Corrientes!AB133*Constantes!$BA$6</f>
        <v>4048.3329139275183</v>
      </c>
      <c r="AC133" s="95" t="s">
        <v>94</v>
      </c>
      <c r="AD133" s="94">
        <v>19.437797454147383</v>
      </c>
      <c r="AE133" s="94">
        <v>3.6291707488054699</v>
      </c>
      <c r="AF133" s="95" t="s">
        <v>241</v>
      </c>
      <c r="AG133" s="97" t="s">
        <v>94</v>
      </c>
      <c r="AH133" s="95">
        <f>Corrientes!AH133*Constantes!$BA$6</f>
        <v>376.42587714717934</v>
      </c>
      <c r="AI133" s="95" t="s">
        <v>241</v>
      </c>
      <c r="AJ133" s="95" t="s">
        <v>241</v>
      </c>
      <c r="AK133" s="95" t="s">
        <v>94</v>
      </c>
      <c r="AL133" s="95" t="s">
        <v>241</v>
      </c>
      <c r="AM133" s="95" t="s">
        <v>241</v>
      </c>
      <c r="AN133" s="97" t="s">
        <v>94</v>
      </c>
      <c r="AO133" s="94">
        <f>Corrientes!AO133*Constantes!$BA$6</f>
        <v>208885.15405694791</v>
      </c>
      <c r="AP133" s="94">
        <f>Corrientes!AP133*Constantes!$BA$6</f>
        <v>39000.297886191343</v>
      </c>
      <c r="AQ133" s="94">
        <v>92.193686970791532</v>
      </c>
      <c r="AR133" s="94">
        <v>7.8063130292084715</v>
      </c>
      <c r="AS133" s="94">
        <v>65.925445719826286</v>
      </c>
      <c r="AT133" s="95" t="s">
        <v>94</v>
      </c>
      <c r="AU133" s="97" t="s">
        <v>94</v>
      </c>
      <c r="AV133" s="94">
        <f t="shared" si="3"/>
        <v>-4.7358108813201021</v>
      </c>
      <c r="AW133" s="97" t="s">
        <v>94</v>
      </c>
      <c r="AX133" s="98">
        <f>Corrientes!AX133*Constantes!$BA$6</f>
        <v>47.065950171737356</v>
      </c>
      <c r="AZ133" s="118"/>
      <c r="BC133" s="119">
        <f t="shared" si="4"/>
        <v>-9.0949470177292824E-13</v>
      </c>
      <c r="BE133" s="68"/>
    </row>
    <row r="134" spans="1:57" ht="15" thickBot="1" x14ac:dyDescent="0.35">
      <c r="A134" s="103">
        <v>2006</v>
      </c>
      <c r="B134" s="104" t="s">
        <v>30</v>
      </c>
      <c r="C134" s="106">
        <f>Corrientes!C134*Constantes!$BA$6</f>
        <v>491.6208112879641</v>
      </c>
      <c r="D134" s="106">
        <f>Corrientes!D134*Constantes!$BA$6</f>
        <v>896.44223568582254</v>
      </c>
      <c r="E134" s="106">
        <f>Corrientes!E134*Constantes!$BA$6</f>
        <v>383.59281130241982</v>
      </c>
      <c r="F134" s="107" t="s">
        <v>241</v>
      </c>
      <c r="G134" s="107" t="s">
        <v>241</v>
      </c>
      <c r="H134" s="106">
        <f>Corrientes!H134*Constantes!$BA$6</f>
        <v>1771.6558582762063</v>
      </c>
      <c r="I134" s="106">
        <f>Corrientes!I134*Constantes!$BA$6</f>
        <v>161.16005863903882</v>
      </c>
      <c r="J134" s="106">
        <f>Corrientes!J134*Constantes!$BA$6</f>
        <v>1932.8159169152455</v>
      </c>
      <c r="K134" s="108">
        <f>Corrientes!K134*Constantes!$BA$6</f>
        <v>1919.324875551378</v>
      </c>
      <c r="L134" s="109">
        <f>Corrientes!L134*Constantes!$BA$6</f>
        <v>532.59782256009248</v>
      </c>
      <c r="M134" s="109">
        <f>Corrientes!M134*Constantes!$BA$6</f>
        <v>971.16145576984263</v>
      </c>
      <c r="N134" s="109">
        <f>Corrientes!N134*Constantes!$BA$6</f>
        <v>174.59288611061748</v>
      </c>
      <c r="O134" s="109">
        <f>Corrientes!O134*Constantes!$BA$6</f>
        <v>2093.9179119388514</v>
      </c>
      <c r="P134" s="109">
        <v>47.427937799179325</v>
      </c>
      <c r="Q134" s="109">
        <f>Corrientes!Q134*Constantes!$BA$6</f>
        <v>1797.9728404942493</v>
      </c>
      <c r="R134" s="109">
        <f>Corrientes!R134*Constantes!$BA$6</f>
        <v>344.47996943084877</v>
      </c>
      <c r="S134" s="111">
        <f>Corrientes!S134*Constantes!$BA$6</f>
        <v>0</v>
      </c>
      <c r="T134" s="111" t="s">
        <v>241</v>
      </c>
      <c r="U134" s="111" t="s">
        <v>241</v>
      </c>
      <c r="V134" s="110">
        <f>Corrientes!V134*Constantes!$BA$6</f>
        <v>2142.4528099250979</v>
      </c>
      <c r="W134" s="109">
        <f>Corrientes!W134*Constantes!$BA$6</f>
        <v>4081.3056082757521</v>
      </c>
      <c r="X134" s="109">
        <f>Corrientes!X134*Constantes!$BA$6</f>
        <v>3145.1016497063874</v>
      </c>
      <c r="Y134" s="109">
        <f>Corrientes!Y134*Constantes!$BA$6</f>
        <v>2609.8746841136804</v>
      </c>
      <c r="Z134" s="109">
        <f>Corrientes!Z134*Constantes!$BA$6</f>
        <v>0</v>
      </c>
      <c r="AA134" s="109">
        <f>Corrientes!AA134*Constantes!$BA$6</f>
        <v>4075.2687268403438</v>
      </c>
      <c r="AB134" s="109">
        <f>Corrientes!AB134*Constantes!$BA$6</f>
        <v>2814.4023859312247</v>
      </c>
      <c r="AC134" s="111" t="s">
        <v>94</v>
      </c>
      <c r="AD134" s="109">
        <v>18.026229206435776</v>
      </c>
      <c r="AE134" s="109">
        <v>3.2341064207026466</v>
      </c>
      <c r="AF134" s="111" t="s">
        <v>241</v>
      </c>
      <c r="AG134" s="112" t="s">
        <v>94</v>
      </c>
      <c r="AH134" s="95">
        <f>Corrientes!AH134*Constantes!$BA$6</f>
        <v>43.926370628893302</v>
      </c>
      <c r="AI134" s="111" t="s">
        <v>241</v>
      </c>
      <c r="AJ134" s="111" t="s">
        <v>241</v>
      </c>
      <c r="AK134" s="111" t="s">
        <v>94</v>
      </c>
      <c r="AL134" s="111" t="s">
        <v>241</v>
      </c>
      <c r="AM134" s="111" t="s">
        <v>241</v>
      </c>
      <c r="AN134" s="112" t="s">
        <v>94</v>
      </c>
      <c r="AO134" s="109">
        <f>Corrientes!AO134*Constantes!$BA$6</f>
        <v>126009.11029869402</v>
      </c>
      <c r="AP134" s="109">
        <f>Corrientes!AP134*Constantes!$BA$6</f>
        <v>22607.438750337085</v>
      </c>
      <c r="AQ134" s="109">
        <v>91.661903380004816</v>
      </c>
      <c r="AR134" s="109">
        <v>8.3380966199951754</v>
      </c>
      <c r="AS134" s="109">
        <v>52.572062200820667</v>
      </c>
      <c r="AT134" s="111" t="s">
        <v>94</v>
      </c>
      <c r="AU134" s="112" t="s">
        <v>94</v>
      </c>
      <c r="AV134" s="109">
        <f t="shared" si="3"/>
        <v>-6.6317420603329458</v>
      </c>
      <c r="AW134" s="112" t="s">
        <v>94</v>
      </c>
      <c r="AX134" s="98">
        <f>Corrientes!AX134*Constantes!$BA$6</f>
        <v>55.555730831657371</v>
      </c>
      <c r="AZ134" s="118"/>
      <c r="BC134" s="119">
        <f t="shared" si="4"/>
        <v>5.6843418860808015E-13</v>
      </c>
      <c r="BE134" s="68"/>
    </row>
    <row r="135" spans="1:57" x14ac:dyDescent="0.3">
      <c r="A135" s="80">
        <v>2007</v>
      </c>
      <c r="B135" s="81" t="s">
        <v>205</v>
      </c>
      <c r="C135" s="82">
        <f>Corrientes!C135*Constantes!$BA$7</f>
        <v>78941.431858464406</v>
      </c>
      <c r="D135" s="82">
        <f>Corrientes!D135*Constantes!$BA$7</f>
        <v>64616.657649230001</v>
      </c>
      <c r="E135" s="82">
        <f>Corrientes!E135*Constantes!$BA$7</f>
        <v>8600.7752290126282</v>
      </c>
      <c r="F135" s="83">
        <f>Corrientes!F135*Constantes!$BA$7</f>
        <v>4473.0697952980208</v>
      </c>
      <c r="G135" s="83">
        <f>Corrientes!G135*Constantes!$BA$7</f>
        <v>1993.4514165960545</v>
      </c>
      <c r="H135" s="82">
        <f>Corrientes!H135*Constantes!$BA$7</f>
        <v>158625.38594860112</v>
      </c>
      <c r="I135" s="82">
        <f>Corrientes!I135*Constantes!$BA$7</f>
        <v>28720.208488540298</v>
      </c>
      <c r="J135" s="82">
        <f>Corrientes!J135*Constantes!$BA$7</f>
        <v>187345.59443714141</v>
      </c>
      <c r="K135" s="84">
        <f>Corrientes!K135*Constantes!$BA$7</f>
        <v>2515.4604972251955</v>
      </c>
      <c r="L135" s="85">
        <f>Corrientes!L135*Constantes!$BA$7</f>
        <v>1305.0442626393849</v>
      </c>
      <c r="M135" s="85">
        <f>Corrientes!M135*Constantes!$BA$7</f>
        <v>1068.2299060302516</v>
      </c>
      <c r="N135" s="85">
        <f>Corrientes!N135*Constantes!$BA$7</f>
        <v>474.79685163270329</v>
      </c>
      <c r="O135" s="85">
        <f>Corrientes!O135*Constantes!$BA$7</f>
        <v>3097.1606083892266</v>
      </c>
      <c r="P135" s="85">
        <v>41.810107478962394</v>
      </c>
      <c r="Q135" s="85">
        <f>Corrientes!Q135*Constantes!$BA$7</f>
        <v>201051.61749325623</v>
      </c>
      <c r="R135" s="85">
        <f>Corrientes!R135*Constantes!$BA$7</f>
        <v>44433.202717570028</v>
      </c>
      <c r="S135" s="85">
        <f>Corrientes!S135*Constantes!$BA$7</f>
        <v>13567.637334367029</v>
      </c>
      <c r="T135" s="86" t="s">
        <v>241</v>
      </c>
      <c r="U135" s="86">
        <f>Corrientes!U135*Constantes!$BA$7</f>
        <v>1688.8000579480376</v>
      </c>
      <c r="V135" s="87">
        <f>Corrientes!V135*Constantes!$BA$7</f>
        <v>260741.25760314136</v>
      </c>
      <c r="W135" s="85">
        <f>Corrientes!W135*Constantes!$BA$7</f>
        <v>5289.092365642382</v>
      </c>
      <c r="X135" s="85">
        <f>Corrientes!X135*Constantes!$BA$7</f>
        <v>4132.5714449823445</v>
      </c>
      <c r="Y135" s="85">
        <f>Corrientes!Y135*Constantes!$BA$7</f>
        <v>4048.8456899185021</v>
      </c>
      <c r="Z135" s="85">
        <f>Corrientes!Z135*Constantes!$BA$7</f>
        <v>19042.324739216518</v>
      </c>
      <c r="AA135" s="85">
        <f>Corrientes!AA135*Constantes!$BA$7</f>
        <v>448086.8520402828</v>
      </c>
      <c r="AB135" s="85">
        <f>Corrientes!AB135*Constantes!$BA$7</f>
        <v>4081.4055255417989</v>
      </c>
      <c r="AC135" s="85">
        <v>44.732714949980306</v>
      </c>
      <c r="AD135" s="85">
        <v>15.782584246454077</v>
      </c>
      <c r="AE135" s="85">
        <v>2.6221647726524417</v>
      </c>
      <c r="AF135" s="86">
        <f>Corrientes!AF135*Constantes!$BA$7</f>
        <v>509035.43920639</v>
      </c>
      <c r="AG135" s="86" t="s">
        <v>94</v>
      </c>
      <c r="AH135" s="86">
        <f>Corrientes!AH135*Constantes!$BA$7</f>
        <v>36307.108862483488</v>
      </c>
      <c r="AI135" s="86">
        <f>Corrientes!AI135*Constantes!$BA$7</f>
        <v>553611.46330808301</v>
      </c>
      <c r="AJ135" s="86">
        <f>Corrientes!AJ135*Constantes!$BA$7</f>
        <v>5042.5779624010593</v>
      </c>
      <c r="AK135" s="86">
        <v>3.2396854987716113</v>
      </c>
      <c r="AL135" s="86">
        <f>Corrientes!AL135*Constantes!$BA$7</f>
        <v>1001698.3152963759</v>
      </c>
      <c r="AM135" s="86">
        <f>Corrientes!AM135*Constantes!$BA$7</f>
        <v>9123.9834879428581</v>
      </c>
      <c r="AN135" s="86">
        <v>5.8618502712936644</v>
      </c>
      <c r="AO135" s="85">
        <f>Corrientes!AO135*Constantes!$BA$7</f>
        <v>17088432.302712314</v>
      </c>
      <c r="AP135" s="85">
        <f>Corrientes!AP135*Constantes!$BA$7</f>
        <v>2839122.1933041448</v>
      </c>
      <c r="AQ135" s="85">
        <v>84.669931217316901</v>
      </c>
      <c r="AR135" s="85">
        <v>15.330068782683098</v>
      </c>
      <c r="AS135" s="85">
        <v>58.189892521037613</v>
      </c>
      <c r="AT135" s="86">
        <v>55.267285055209882</v>
      </c>
      <c r="AU135" s="86">
        <v>51.642729806582835</v>
      </c>
      <c r="AV135" s="85">
        <f t="shared" si="3"/>
        <v>7.7300255031786946</v>
      </c>
      <c r="AW135" s="85">
        <f>((AI135/AI102)-1)*100</f>
        <v>4.4986060909114167</v>
      </c>
      <c r="AX135" s="88">
        <f>Corrientes!AX135*Constantes!$BA$7</f>
        <v>8268.915239209502</v>
      </c>
      <c r="AZ135" s="118"/>
      <c r="BC135" s="119">
        <f>AA135-C135-D135-F135-I135-Q135-R135-S135-U135-E135-G135</f>
        <v>8.0945028457790613E-11</v>
      </c>
      <c r="BE135" s="68"/>
    </row>
    <row r="136" spans="1:57" x14ac:dyDescent="0.3">
      <c r="A136" s="89">
        <v>2007</v>
      </c>
      <c r="B136" s="90" t="s">
        <v>0</v>
      </c>
      <c r="C136" s="91">
        <f>Corrientes!C136*Constantes!$BA$7</f>
        <v>700.46573532290574</v>
      </c>
      <c r="D136" s="91">
        <f>Corrientes!D136*Constantes!$BA$7</f>
        <v>925.27534649753773</v>
      </c>
      <c r="E136" s="92">
        <f>Corrientes!E136*Constantes!$BA$7</f>
        <v>0</v>
      </c>
      <c r="F136" s="92" t="s">
        <v>241</v>
      </c>
      <c r="G136" s="92" t="s">
        <v>241</v>
      </c>
      <c r="H136" s="91">
        <f>Corrientes!H136*Constantes!$BA$7</f>
        <v>1625.7410818204432</v>
      </c>
      <c r="I136" s="91">
        <f>Corrientes!I136*Constantes!$BA$7</f>
        <v>237.18882461872573</v>
      </c>
      <c r="J136" s="91">
        <f>Corrientes!J136*Constantes!$BA$7</f>
        <v>1862.9299064391689</v>
      </c>
      <c r="K136" s="93">
        <f>Corrientes!K136*Constantes!$BA$7</f>
        <v>3514.9866530753325</v>
      </c>
      <c r="L136" s="94">
        <f>Corrientes!L136*Constantes!$BA$7</f>
        <v>1514.464841990469</v>
      </c>
      <c r="M136" s="94">
        <f>Corrientes!M136*Constantes!$BA$7</f>
        <v>2000.521811084863</v>
      </c>
      <c r="N136" s="94">
        <f>Corrientes!N136*Constantes!$BA$7</f>
        <v>512.82185221024463</v>
      </c>
      <c r="O136" s="94">
        <f>Corrientes!O136*Constantes!$BA$7</f>
        <v>4027.8085052855768</v>
      </c>
      <c r="P136" s="94">
        <v>39.217256954078174</v>
      </c>
      <c r="Q136" s="94">
        <f>Corrientes!Q136*Constantes!$BA$7</f>
        <v>2488.359764483977</v>
      </c>
      <c r="R136" s="94">
        <f>Corrientes!R136*Constantes!$BA$7</f>
        <v>300.46002330349495</v>
      </c>
      <c r="S136" s="94">
        <f>Corrientes!S136*Constantes!$BA$7</f>
        <v>98.531307375752874</v>
      </c>
      <c r="T136" s="95" t="s">
        <v>241</v>
      </c>
      <c r="U136" s="95" t="s">
        <v>241</v>
      </c>
      <c r="V136" s="96">
        <f>Corrientes!V136*Constantes!$BA$7</f>
        <v>2887.3510951632247</v>
      </c>
      <c r="W136" s="94">
        <f>Corrientes!W136*Constantes!$BA$7</f>
        <v>4306.1692805727307</v>
      </c>
      <c r="X136" s="94">
        <f>Corrientes!X136*Constantes!$BA$7</f>
        <v>3487.4470959904038</v>
      </c>
      <c r="Y136" s="94">
        <f>Corrientes!Y136*Constantes!$BA$7</f>
        <v>2560.41878262514</v>
      </c>
      <c r="Z136" s="94">
        <f>Corrientes!Z136*Constantes!$BA$7</f>
        <v>81565.651801119922</v>
      </c>
      <c r="AA136" s="94">
        <f>Corrientes!AA136*Constantes!$BA$7</f>
        <v>4750.2810016023941</v>
      </c>
      <c r="AB136" s="94">
        <f>Corrientes!AB136*Constantes!$BA$7</f>
        <v>4192.5391353486875</v>
      </c>
      <c r="AC136" s="95" t="s">
        <v>94</v>
      </c>
      <c r="AD136" s="94">
        <v>21.903022451439689</v>
      </c>
      <c r="AE136" s="94">
        <v>2.6672346301294438</v>
      </c>
      <c r="AF136" s="95" t="s">
        <v>241</v>
      </c>
      <c r="AG136" s="97" t="s">
        <v>94</v>
      </c>
      <c r="AH136" s="95">
        <f>Corrientes!AH136*Constantes!$BA$7</f>
        <v>263.00921098458815</v>
      </c>
      <c r="AI136" s="95" t="s">
        <v>241</v>
      </c>
      <c r="AJ136" s="95" t="s">
        <v>241</v>
      </c>
      <c r="AK136" s="95" t="s">
        <v>94</v>
      </c>
      <c r="AL136" s="95" t="s">
        <v>241</v>
      </c>
      <c r="AM136" s="95" t="s">
        <v>241</v>
      </c>
      <c r="AN136" s="97" t="s">
        <v>94</v>
      </c>
      <c r="AO136" s="94">
        <f>Corrientes!AO136*Constantes!$BA$7</f>
        <v>178097.60521037693</v>
      </c>
      <c r="AP136" s="94">
        <f>Corrientes!AP136*Constantes!$BA$7</f>
        <v>21687.787665533611</v>
      </c>
      <c r="AQ136" s="94">
        <v>87.267968386846505</v>
      </c>
      <c r="AR136" s="94">
        <v>12.732031613153492</v>
      </c>
      <c r="AS136" s="94">
        <v>60.782743045921826</v>
      </c>
      <c r="AT136" s="95" t="s">
        <v>94</v>
      </c>
      <c r="AU136" s="97" t="s">
        <v>94</v>
      </c>
      <c r="AV136" s="94">
        <f t="shared" si="3"/>
        <v>5.5570320077928059</v>
      </c>
      <c r="AW136" s="97" t="s">
        <v>94</v>
      </c>
      <c r="AX136" s="98">
        <f>Corrientes!AX136*Constantes!$BA$7</f>
        <v>58.100437002642522</v>
      </c>
      <c r="AZ136" s="118"/>
      <c r="BC136" s="119">
        <f>AA136-C136-D136-I136-Q136-R136-S136-E136</f>
        <v>-5.6843418860808015E-14</v>
      </c>
      <c r="BE136" s="68"/>
    </row>
    <row r="137" spans="1:57" x14ac:dyDescent="0.3">
      <c r="A137" s="89">
        <v>2007</v>
      </c>
      <c r="B137" s="90" t="s">
        <v>1</v>
      </c>
      <c r="C137" s="91">
        <f>Corrientes!C137*Constantes!$BA$7</f>
        <v>1979.2455294648346</v>
      </c>
      <c r="D137" s="91">
        <f>Corrientes!D137*Constantes!$BA$7</f>
        <v>1384.3763361042445</v>
      </c>
      <c r="E137" s="91">
        <f>Corrientes!E137*Constantes!$BA$7</f>
        <v>71.79218613474093</v>
      </c>
      <c r="F137" s="92" t="s">
        <v>241</v>
      </c>
      <c r="G137" s="92" t="s">
        <v>241</v>
      </c>
      <c r="H137" s="91">
        <f>Corrientes!H137*Constantes!$BA$7</f>
        <v>3435.41405170382</v>
      </c>
      <c r="I137" s="91">
        <f>Corrientes!I137*Constantes!$BA$7</f>
        <v>666.80187834442722</v>
      </c>
      <c r="J137" s="91">
        <f>Corrientes!J137*Constantes!$BA$7</f>
        <v>4102.2159300482472</v>
      </c>
      <c r="K137" s="93">
        <f>Corrientes!K137*Constantes!$BA$7</f>
        <v>2948.6659660277546</v>
      </c>
      <c r="L137" s="94">
        <f>Corrientes!L137*Constantes!$BA$7</f>
        <v>1698.8152936764827</v>
      </c>
      <c r="M137" s="94">
        <f>Corrientes!M137*Constantes!$BA$7</f>
        <v>1188.2303923220709</v>
      </c>
      <c r="N137" s="94">
        <f>Corrientes!N137*Constantes!$BA$7</f>
        <v>572.32577359414699</v>
      </c>
      <c r="O137" s="94">
        <f>Corrientes!O137*Constantes!$BA$7</f>
        <v>3520.9917459967082</v>
      </c>
      <c r="P137" s="94">
        <v>33.976563610553448</v>
      </c>
      <c r="Q137" s="94">
        <f>Corrientes!Q137*Constantes!$BA$7</f>
        <v>7307.2945628001462</v>
      </c>
      <c r="R137" s="94">
        <f>Corrientes!R137*Constantes!$BA$7</f>
        <v>610.99850134329017</v>
      </c>
      <c r="S137" s="94">
        <f>Corrientes!S137*Constantes!$BA$7</f>
        <v>53.154420003798165</v>
      </c>
      <c r="T137" s="95" t="s">
        <v>241</v>
      </c>
      <c r="U137" s="95" t="s">
        <v>241</v>
      </c>
      <c r="V137" s="96">
        <f>Corrientes!V137*Constantes!$BA$7</f>
        <v>7971.4474841472347</v>
      </c>
      <c r="W137" s="94">
        <f>Corrientes!W137*Constantes!$BA$7</f>
        <v>4247.5671423471804</v>
      </c>
      <c r="X137" s="94">
        <f>Corrientes!X137*Constantes!$BA$7</f>
        <v>3963.4073856234759</v>
      </c>
      <c r="Y137" s="94">
        <f>Corrientes!Y137*Constantes!$BA$7</f>
        <v>4141.1554688686701</v>
      </c>
      <c r="Z137" s="94">
        <f>Corrientes!Z137*Constantes!$BA$7</f>
        <v>19286.799711102383</v>
      </c>
      <c r="AA137" s="94">
        <f>Corrientes!AA137*Constantes!$BA$7</f>
        <v>12073.663414195482</v>
      </c>
      <c r="AB137" s="94">
        <f>Corrientes!AB137*Constantes!$BA$7</f>
        <v>3969.2717771765706</v>
      </c>
      <c r="AC137" s="95" t="s">
        <v>94</v>
      </c>
      <c r="AD137" s="94">
        <v>25.28673166125866</v>
      </c>
      <c r="AE137" s="94">
        <v>2.1445831972920404</v>
      </c>
      <c r="AF137" s="95" t="s">
        <v>241</v>
      </c>
      <c r="AG137" s="97" t="s">
        <v>94</v>
      </c>
      <c r="AH137" s="95">
        <f>Corrientes!AH137*Constantes!$BA$7</f>
        <v>810.00182282783192</v>
      </c>
      <c r="AI137" s="95" t="s">
        <v>241</v>
      </c>
      <c r="AJ137" s="95" t="s">
        <v>241</v>
      </c>
      <c r="AK137" s="95" t="s">
        <v>94</v>
      </c>
      <c r="AL137" s="95" t="s">
        <v>241</v>
      </c>
      <c r="AM137" s="95" t="s">
        <v>241</v>
      </c>
      <c r="AN137" s="97" t="s">
        <v>94</v>
      </c>
      <c r="AO137" s="94">
        <f>Corrientes!AO137*Constantes!$BA$7</f>
        <v>562984.14673027687</v>
      </c>
      <c r="AP137" s="94">
        <f>Corrientes!AP137*Constantes!$BA$7</f>
        <v>47747.030244692796</v>
      </c>
      <c r="AQ137" s="94">
        <v>83.745324729003599</v>
      </c>
      <c r="AR137" s="94">
        <v>16.254675270996398</v>
      </c>
      <c r="AS137" s="94">
        <v>66.023436389446559</v>
      </c>
      <c r="AT137" s="95" t="s">
        <v>94</v>
      </c>
      <c r="AU137" s="97" t="s">
        <v>94</v>
      </c>
      <c r="AV137" s="94">
        <f t="shared" si="3"/>
        <v>15.071581045638771</v>
      </c>
      <c r="AW137" s="97" t="s">
        <v>94</v>
      </c>
      <c r="AX137" s="98">
        <f>Corrientes!AX137*Constantes!$BA$7</f>
        <v>41.948231205713725</v>
      </c>
      <c r="AZ137" s="118"/>
      <c r="BC137" s="119">
        <f t="shared" ref="BC137:BC167" si="5">AA137-C137-D137-I137-Q137-R137-S137-E137</f>
        <v>-3.4106051316484809E-13</v>
      </c>
      <c r="BE137" s="68"/>
    </row>
    <row r="138" spans="1:57" x14ac:dyDescent="0.3">
      <c r="A138" s="89">
        <v>2007</v>
      </c>
      <c r="B138" s="90" t="s">
        <v>2</v>
      </c>
      <c r="C138" s="91">
        <f>Corrientes!C138*Constantes!$BA$7</f>
        <v>388.20516043136104</v>
      </c>
      <c r="D138" s="91">
        <f>Corrientes!D138*Constantes!$BA$7</f>
        <v>628.90291354074657</v>
      </c>
      <c r="E138" s="92">
        <f>Corrientes!E138*Constantes!$BA$7</f>
        <v>0</v>
      </c>
      <c r="F138" s="92" t="s">
        <v>241</v>
      </c>
      <c r="G138" s="92" t="s">
        <v>241</v>
      </c>
      <c r="H138" s="91">
        <f>Corrientes!H138*Constantes!$BA$7</f>
        <v>1017.1080739721077</v>
      </c>
      <c r="I138" s="91">
        <f>Corrientes!I138*Constantes!$BA$7</f>
        <v>173.23611330547052</v>
      </c>
      <c r="J138" s="91">
        <f>Corrientes!J138*Constantes!$BA$7</f>
        <v>1190.3441872775784</v>
      </c>
      <c r="K138" s="93">
        <f>Corrientes!K138*Constantes!$BA$7</f>
        <v>5036.6845299203114</v>
      </c>
      <c r="L138" s="94">
        <f>Corrientes!L138*Constantes!$BA$7</f>
        <v>1922.3787284904477</v>
      </c>
      <c r="M138" s="94">
        <f>Corrientes!M138*Constantes!$BA$7</f>
        <v>3114.3058014298635</v>
      </c>
      <c r="N138" s="94">
        <f>Corrientes!N138*Constantes!$BA$7</f>
        <v>857.85933101649266</v>
      </c>
      <c r="O138" s="94">
        <f>Corrientes!O138*Constantes!$BA$7</f>
        <v>5894.5438609368039</v>
      </c>
      <c r="P138" s="94">
        <v>34.397465646367046</v>
      </c>
      <c r="Q138" s="94">
        <f>Corrientes!Q138*Constantes!$BA$7</f>
        <v>1848.099594502781</v>
      </c>
      <c r="R138" s="94">
        <f>Corrientes!R138*Constantes!$BA$7</f>
        <v>422.11403813361636</v>
      </c>
      <c r="S138" s="95">
        <f>Corrientes!S138*Constantes!$BA$7</f>
        <v>0</v>
      </c>
      <c r="T138" s="95" t="s">
        <v>241</v>
      </c>
      <c r="U138" s="95" t="s">
        <v>241</v>
      </c>
      <c r="V138" s="96">
        <f>Corrientes!V138*Constantes!$BA$7</f>
        <v>2270.2136326363975</v>
      </c>
      <c r="W138" s="94">
        <f>Corrientes!W138*Constantes!$BA$7</f>
        <v>5932.112790042298</v>
      </c>
      <c r="X138" s="94">
        <f>Corrientes!X138*Constantes!$BA$7</f>
        <v>5268.5282113420653</v>
      </c>
      <c r="Y138" s="94">
        <f>Corrientes!Y138*Constantes!$BA$7</f>
        <v>3958.3086846738215</v>
      </c>
      <c r="Z138" s="94">
        <f>Corrientes!Z138*Constantes!$BA$7</f>
        <v>0</v>
      </c>
      <c r="AA138" s="94">
        <f>Corrientes!AA138*Constantes!$BA$7</f>
        <v>3460.5578199139763</v>
      </c>
      <c r="AB138" s="94">
        <f>Corrientes!AB138*Constantes!$BA$7</f>
        <v>5919.1361163281535</v>
      </c>
      <c r="AC138" s="95" t="s">
        <v>94</v>
      </c>
      <c r="AD138" s="94">
        <v>20.693887438042957</v>
      </c>
      <c r="AE138" s="94">
        <v>2.7647293819768755</v>
      </c>
      <c r="AF138" s="95" t="s">
        <v>241</v>
      </c>
      <c r="AG138" s="97" t="s">
        <v>94</v>
      </c>
      <c r="AH138" s="95">
        <f>Corrientes!AH138*Constantes!$BA$7</f>
        <v>81.772602873046296</v>
      </c>
      <c r="AI138" s="95" t="s">
        <v>241</v>
      </c>
      <c r="AJ138" s="95" t="s">
        <v>241</v>
      </c>
      <c r="AK138" s="95" t="s">
        <v>94</v>
      </c>
      <c r="AL138" s="95" t="s">
        <v>241</v>
      </c>
      <c r="AM138" s="95" t="s">
        <v>241</v>
      </c>
      <c r="AN138" s="97" t="s">
        <v>94</v>
      </c>
      <c r="AO138" s="94">
        <f>Corrientes!AO138*Constantes!$BA$7</f>
        <v>125168.04872379804</v>
      </c>
      <c r="AP138" s="94">
        <f>Corrientes!AP138*Constantes!$BA$7</f>
        <v>16722.608694353872</v>
      </c>
      <c r="AQ138" s="94">
        <v>85.446552757007467</v>
      </c>
      <c r="AR138" s="94">
        <v>14.553447242992529</v>
      </c>
      <c r="AS138" s="94">
        <v>65.602534353632947</v>
      </c>
      <c r="AT138" s="95" t="s">
        <v>94</v>
      </c>
      <c r="AU138" s="97" t="s">
        <v>94</v>
      </c>
      <c r="AV138" s="94">
        <f t="shared" si="3"/>
        <v>0.72887604707150278</v>
      </c>
      <c r="AW138" s="97" t="s">
        <v>94</v>
      </c>
      <c r="AX138" s="98">
        <f>Corrientes!AX138*Constantes!$BA$7</f>
        <v>59.505945392078978</v>
      </c>
      <c r="AZ138" s="118"/>
      <c r="BC138" s="119">
        <f t="shared" si="5"/>
        <v>1.0800249583553523E-12</v>
      </c>
      <c r="BE138" s="68"/>
    </row>
    <row r="139" spans="1:57" x14ac:dyDescent="0.3">
      <c r="A139" s="89">
        <v>2007</v>
      </c>
      <c r="B139" s="90" t="s">
        <v>3</v>
      </c>
      <c r="C139" s="91">
        <f>Corrientes!C139*Constantes!$BA$7</f>
        <v>682.20644042694983</v>
      </c>
      <c r="D139" s="91">
        <f>Corrientes!D139*Constantes!$BA$7</f>
        <v>1074.3926268720427</v>
      </c>
      <c r="E139" s="91">
        <f>Corrientes!E139*Constantes!$BA$7</f>
        <v>105.81285686319471</v>
      </c>
      <c r="F139" s="92" t="s">
        <v>241</v>
      </c>
      <c r="G139" s="92" t="s">
        <v>241</v>
      </c>
      <c r="H139" s="91">
        <f>Corrientes!H139*Constantes!$BA$7</f>
        <v>1862.411924162187</v>
      </c>
      <c r="I139" s="91">
        <f>Corrientes!I139*Constantes!$BA$7</f>
        <v>813.33660018387172</v>
      </c>
      <c r="J139" s="91">
        <f>Corrientes!J139*Constantes!$BA$7</f>
        <v>2675.7485243460587</v>
      </c>
      <c r="K139" s="93">
        <f>Corrientes!K139*Constantes!$BA$7</f>
        <v>4283.4844583514923</v>
      </c>
      <c r="L139" s="94">
        <f>Corrientes!L139*Constantes!$BA$7</f>
        <v>1569.0517479212904</v>
      </c>
      <c r="M139" s="94">
        <f>Corrientes!M139*Constantes!$BA$7</f>
        <v>2471.0667171249561</v>
      </c>
      <c r="N139" s="94">
        <f>Corrientes!N139*Constantes!$BA$7</f>
        <v>1870.6466819166806</v>
      </c>
      <c r="O139" s="94">
        <f>Corrientes!O139*Constantes!$BA$7</f>
        <v>6154.131140268174</v>
      </c>
      <c r="P139" s="94">
        <v>53.513873955152476</v>
      </c>
      <c r="Q139" s="94">
        <f>Corrientes!Q139*Constantes!$BA$7</f>
        <v>1489.3033973741919</v>
      </c>
      <c r="R139" s="94">
        <f>Corrientes!R139*Constantes!$BA$7</f>
        <v>259.8265410678618</v>
      </c>
      <c r="S139" s="94">
        <f>Corrientes!S139*Constantes!$BA$7</f>
        <v>575.22399024767549</v>
      </c>
      <c r="T139" s="95" t="s">
        <v>241</v>
      </c>
      <c r="U139" s="95" t="s">
        <v>241</v>
      </c>
      <c r="V139" s="96">
        <f>Corrientes!V139*Constantes!$BA$7</f>
        <v>2324.3539286897294</v>
      </c>
      <c r="W139" s="94">
        <f>Corrientes!W139*Constantes!$BA$7</f>
        <v>6444.7054954367941</v>
      </c>
      <c r="X139" s="94">
        <f>Corrientes!X139*Constantes!$BA$7</f>
        <v>3786.3774047730462</v>
      </c>
      <c r="Y139" s="94">
        <f>Corrientes!Y139*Constantes!$BA$7</f>
        <v>2984.5222847740797</v>
      </c>
      <c r="Z139" s="94">
        <f>Corrientes!Z139*Constantes!$BA$7</f>
        <v>22040.922302386218</v>
      </c>
      <c r="AA139" s="94">
        <f>Corrientes!AA139*Constantes!$BA$7</f>
        <v>5000.1024530357881</v>
      </c>
      <c r="AB139" s="94">
        <f>Corrientes!AB139*Constantes!$BA$7</f>
        <v>6285.8790031250091</v>
      </c>
      <c r="AC139" s="95" t="s">
        <v>94</v>
      </c>
      <c r="AD139" s="94">
        <v>9.3563373618554184</v>
      </c>
      <c r="AE139" s="94">
        <v>0.51228340684386187</v>
      </c>
      <c r="AF139" s="95" t="s">
        <v>241</v>
      </c>
      <c r="AG139" s="97" t="s">
        <v>94</v>
      </c>
      <c r="AH139" s="95">
        <f>Corrientes!AH139*Constantes!$BA$7</f>
        <v>42.037505200857595</v>
      </c>
      <c r="AI139" s="95" t="s">
        <v>241</v>
      </c>
      <c r="AJ139" s="95" t="s">
        <v>241</v>
      </c>
      <c r="AK139" s="95" t="s">
        <v>94</v>
      </c>
      <c r="AL139" s="95" t="s">
        <v>241</v>
      </c>
      <c r="AM139" s="95" t="s">
        <v>241</v>
      </c>
      <c r="AN139" s="97" t="s">
        <v>94</v>
      </c>
      <c r="AO139" s="94">
        <f>Corrientes!AO139*Constantes!$BA$7</f>
        <v>976042.24267989257</v>
      </c>
      <c r="AP139" s="94">
        <f>Corrientes!AP139*Constantes!$BA$7</f>
        <v>53440.80979188034</v>
      </c>
      <c r="AQ139" s="94">
        <v>69.603399094365642</v>
      </c>
      <c r="AR139" s="94">
        <v>30.39660090563434</v>
      </c>
      <c r="AS139" s="94">
        <v>46.486126044847524</v>
      </c>
      <c r="AT139" s="95" t="s">
        <v>94</v>
      </c>
      <c r="AU139" s="97" t="s">
        <v>94</v>
      </c>
      <c r="AV139" s="94">
        <f t="shared" si="3"/>
        <v>6.569712150270357</v>
      </c>
      <c r="AW139" s="97" t="s">
        <v>94</v>
      </c>
      <c r="AX139" s="98">
        <f>Corrientes!AX139*Constantes!$BA$7</f>
        <v>24.674084501427746</v>
      </c>
      <c r="AZ139" s="118"/>
      <c r="BC139" s="119">
        <f t="shared" si="5"/>
        <v>4.6895820560166612E-13</v>
      </c>
      <c r="BE139" s="68"/>
    </row>
    <row r="140" spans="1:57" x14ac:dyDescent="0.3">
      <c r="A140" s="89">
        <v>2007</v>
      </c>
      <c r="B140" s="90" t="s">
        <v>4</v>
      </c>
      <c r="C140" s="91">
        <f>Corrientes!C140*Constantes!$BA$7</f>
        <v>571.59076145895176</v>
      </c>
      <c r="D140" s="91">
        <f>Corrientes!D140*Constantes!$BA$7</f>
        <v>1170.743777131778</v>
      </c>
      <c r="E140" s="91">
        <f>Corrientes!E140*Constantes!$BA$7</f>
        <v>251.36185119552653</v>
      </c>
      <c r="F140" s="92" t="s">
        <v>241</v>
      </c>
      <c r="G140" s="92" t="s">
        <v>241</v>
      </c>
      <c r="H140" s="91">
        <f>Corrientes!H140*Constantes!$BA$7</f>
        <v>1993.6963897862563</v>
      </c>
      <c r="I140" s="91">
        <f>Corrientes!I140*Constantes!$BA$7</f>
        <v>143.47920423526909</v>
      </c>
      <c r="J140" s="91">
        <f>Corrientes!J140*Constantes!$BA$7</f>
        <v>2137.1755940215253</v>
      </c>
      <c r="K140" s="93">
        <f>Corrientes!K140*Constantes!$BA$7</f>
        <v>2719.115661553918</v>
      </c>
      <c r="L140" s="94">
        <f>Corrientes!L140*Constantes!$BA$7</f>
        <v>779.56774132955786</v>
      </c>
      <c r="M140" s="94">
        <f>Corrientes!M140*Constantes!$BA$7</f>
        <v>1596.7264405826093</v>
      </c>
      <c r="N140" s="94">
        <f>Corrientes!N140*Constantes!$BA$7</f>
        <v>195.68503676993663</v>
      </c>
      <c r="O140" s="94">
        <f>Corrientes!O140*Constantes!$BA$7</f>
        <v>2914.8006983238547</v>
      </c>
      <c r="P140" s="94">
        <v>20.202153512304815</v>
      </c>
      <c r="Q140" s="94">
        <f>Corrientes!Q140*Constantes!$BA$7</f>
        <v>7693.9331057320314</v>
      </c>
      <c r="R140" s="94">
        <f>Corrientes!R140*Constantes!$BA$7</f>
        <v>689.14711476621153</v>
      </c>
      <c r="S140" s="94">
        <f>Corrientes!S140*Constantes!$BA$7</f>
        <v>58.693566890511867</v>
      </c>
      <c r="T140" s="95" t="s">
        <v>241</v>
      </c>
      <c r="U140" s="95" t="s">
        <v>241</v>
      </c>
      <c r="V140" s="96">
        <f>Corrientes!V140*Constantes!$BA$7</f>
        <v>8441.7737873887545</v>
      </c>
      <c r="W140" s="94">
        <f>Corrientes!W140*Constantes!$BA$7</f>
        <v>4372.1547020768321</v>
      </c>
      <c r="X140" s="94">
        <f>Corrientes!X140*Constantes!$BA$7</f>
        <v>4150.2636717325595</v>
      </c>
      <c r="Y140" s="94">
        <f>Corrientes!Y140*Constantes!$BA$7</f>
        <v>2524.5610976976509</v>
      </c>
      <c r="Z140" s="94">
        <f>Corrientes!Z140*Constantes!$BA$7</f>
        <v>33066.798248175706</v>
      </c>
      <c r="AA140" s="94">
        <f>Corrientes!AA140*Constantes!$BA$7</f>
        <v>10578.949381410279</v>
      </c>
      <c r="AB140" s="94">
        <f>Corrientes!AB140*Constantes!$BA$7</f>
        <v>3971.0487730794257</v>
      </c>
      <c r="AC140" s="95" t="s">
        <v>94</v>
      </c>
      <c r="AD140" s="94">
        <v>24.055628409394135</v>
      </c>
      <c r="AE140" s="94">
        <v>1.9265081160946496</v>
      </c>
      <c r="AF140" s="95" t="s">
        <v>241</v>
      </c>
      <c r="AG140" s="97" t="s">
        <v>94</v>
      </c>
      <c r="AH140" s="95">
        <f>Corrientes!AH140*Constantes!$BA$7</f>
        <v>849.8854629212251</v>
      </c>
      <c r="AI140" s="95" t="s">
        <v>241</v>
      </c>
      <c r="AJ140" s="95" t="s">
        <v>241</v>
      </c>
      <c r="AK140" s="95" t="s">
        <v>94</v>
      </c>
      <c r="AL140" s="95" t="s">
        <v>241</v>
      </c>
      <c r="AM140" s="95" t="s">
        <v>241</v>
      </c>
      <c r="AN140" s="97" t="s">
        <v>94</v>
      </c>
      <c r="AO140" s="94">
        <f>Corrientes!AO140*Constantes!$BA$7</f>
        <v>549125.60674052907</v>
      </c>
      <c r="AP140" s="94">
        <f>Corrientes!AP140*Constantes!$BA$7</f>
        <v>43977.023594524013</v>
      </c>
      <c r="AQ140" s="94">
        <v>93.286503709071269</v>
      </c>
      <c r="AR140" s="94">
        <v>6.7134962909287275</v>
      </c>
      <c r="AS140" s="94">
        <v>79.797846487695196</v>
      </c>
      <c r="AT140" s="95" t="s">
        <v>94</v>
      </c>
      <c r="AU140" s="97" t="s">
        <v>94</v>
      </c>
      <c r="AV140" s="94">
        <f t="shared" si="3"/>
        <v>1.192243220802669</v>
      </c>
      <c r="AW140" s="97" t="s">
        <v>94</v>
      </c>
      <c r="AX140" s="98">
        <f>Corrientes!AX140*Constantes!$BA$7</f>
        <v>185.4229791683467</v>
      </c>
      <c r="AZ140" s="118"/>
      <c r="BC140" s="119">
        <f t="shared" si="5"/>
        <v>-2.2168933355715126E-12</v>
      </c>
      <c r="BE140" s="68"/>
    </row>
    <row r="141" spans="1:57" x14ac:dyDescent="0.3">
      <c r="A141" s="89">
        <v>2007</v>
      </c>
      <c r="B141" s="90" t="s">
        <v>5</v>
      </c>
      <c r="C141" s="91">
        <f>Corrientes!C141*Constantes!$BA$7</f>
        <v>478.08773387490629</v>
      </c>
      <c r="D141" s="91">
        <f>Corrientes!D141*Constantes!$BA$7</f>
        <v>766.89585199125088</v>
      </c>
      <c r="E141" s="92">
        <f>Corrientes!E141*Constantes!$BA$7</f>
        <v>0</v>
      </c>
      <c r="F141" s="92" t="s">
        <v>241</v>
      </c>
      <c r="G141" s="92" t="s">
        <v>241</v>
      </c>
      <c r="H141" s="91">
        <f>Corrientes!H141*Constantes!$BA$7</f>
        <v>1244.9835858661572</v>
      </c>
      <c r="I141" s="91">
        <f>Corrientes!I141*Constantes!$BA$7</f>
        <v>17.862671777097979</v>
      </c>
      <c r="J141" s="91">
        <f>Corrientes!J141*Constantes!$BA$7</f>
        <v>1262.8462576432553</v>
      </c>
      <c r="K141" s="93">
        <f>Corrientes!K141*Constantes!$BA$7</f>
        <v>4520.3092944091104</v>
      </c>
      <c r="L141" s="94">
        <f>Corrientes!L141*Constantes!$BA$7</f>
        <v>1735.8497344960654</v>
      </c>
      <c r="M141" s="94">
        <f>Corrientes!M141*Constantes!$BA$7</f>
        <v>2784.4595599130448</v>
      </c>
      <c r="N141" s="94">
        <f>Corrientes!N141*Constantes!$BA$7</f>
        <v>64.856117119664432</v>
      </c>
      <c r="O141" s="94">
        <f>Corrientes!O141*Constantes!$BA$7</f>
        <v>4585.1654115287747</v>
      </c>
      <c r="P141" s="94">
        <v>42.555091275498768</v>
      </c>
      <c r="Q141" s="94">
        <f>Corrientes!Q141*Constantes!$BA$7</f>
        <v>1463.6743336468408</v>
      </c>
      <c r="R141" s="94">
        <f>Corrientes!R141*Constantes!$BA$7</f>
        <v>241.03562770065722</v>
      </c>
      <c r="S141" s="95">
        <f>Corrientes!S141*Constantes!$BA$7</f>
        <v>0</v>
      </c>
      <c r="T141" s="95" t="s">
        <v>241</v>
      </c>
      <c r="U141" s="95" t="s">
        <v>241</v>
      </c>
      <c r="V141" s="96">
        <f>Corrientes!V141*Constantes!$BA$7</f>
        <v>1704.7099613474979</v>
      </c>
      <c r="W141" s="94">
        <f>Corrientes!W141*Constantes!$BA$7</f>
        <v>4988.5287082267605</v>
      </c>
      <c r="X141" s="94">
        <f>Corrientes!X141*Constantes!$BA$7</f>
        <v>4644.7420345794235</v>
      </c>
      <c r="Y141" s="94">
        <f>Corrientes!Y141*Constantes!$BA$7</f>
        <v>3413.2321462043278</v>
      </c>
      <c r="Z141" s="94">
        <f>Corrientes!Z141*Constantes!$BA$7</f>
        <v>0</v>
      </c>
      <c r="AA141" s="94">
        <f>Corrientes!AA141*Constantes!$BA$7</f>
        <v>2967.5562189907532</v>
      </c>
      <c r="AB141" s="94">
        <f>Corrientes!AB141*Constantes!$BA$7</f>
        <v>4808.5156818496007</v>
      </c>
      <c r="AC141" s="95" t="s">
        <v>94</v>
      </c>
      <c r="AD141" s="94">
        <v>13.795895725433327</v>
      </c>
      <c r="AE141" s="94">
        <v>3.3025194190738509</v>
      </c>
      <c r="AF141" s="95" t="s">
        <v>241</v>
      </c>
      <c r="AG141" s="97" t="s">
        <v>94</v>
      </c>
      <c r="AH141" s="95">
        <f>Corrientes!AH141*Constantes!$BA$7</f>
        <v>49.31608383987534</v>
      </c>
      <c r="AI141" s="95" t="s">
        <v>241</v>
      </c>
      <c r="AJ141" s="95" t="s">
        <v>241</v>
      </c>
      <c r="AK141" s="95" t="s">
        <v>94</v>
      </c>
      <c r="AL141" s="95" t="s">
        <v>241</v>
      </c>
      <c r="AM141" s="95" t="s">
        <v>241</v>
      </c>
      <c r="AN141" s="97" t="s">
        <v>94</v>
      </c>
      <c r="AO141" s="94">
        <f>Corrientes!AO141*Constantes!$BA$7</f>
        <v>89857.343513303742</v>
      </c>
      <c r="AP141" s="94">
        <f>Corrientes!AP141*Constantes!$BA$7</f>
        <v>21510.428014615503</v>
      </c>
      <c r="AQ141" s="94">
        <v>98.585522848170484</v>
      </c>
      <c r="AR141" s="94">
        <v>1.4144771518295183</v>
      </c>
      <c r="AS141" s="94">
        <v>57.444908724501232</v>
      </c>
      <c r="AT141" s="95" t="s">
        <v>94</v>
      </c>
      <c r="AU141" s="97" t="s">
        <v>94</v>
      </c>
      <c r="AV141" s="94">
        <f t="shared" si="3"/>
        <v>-15.064330561202643</v>
      </c>
      <c r="AW141" s="97" t="s">
        <v>94</v>
      </c>
      <c r="AX141" s="98">
        <f>Corrientes!AX141*Constantes!$BA$7</f>
        <v>14.198130245984348</v>
      </c>
      <c r="AZ141" s="118"/>
      <c r="BC141" s="119">
        <f t="shared" si="5"/>
        <v>-2.8421709430404007E-14</v>
      </c>
      <c r="BE141" s="68"/>
    </row>
    <row r="142" spans="1:57" x14ac:dyDescent="0.3">
      <c r="A142" s="89">
        <v>2007</v>
      </c>
      <c r="B142" s="90" t="s">
        <v>6</v>
      </c>
      <c r="C142" s="91">
        <f>Corrientes!C142*Constantes!$BA$7</f>
        <v>4301.418498909472</v>
      </c>
      <c r="D142" s="91">
        <f>Corrientes!D142*Constantes!$BA$7</f>
        <v>3027.9334251001646</v>
      </c>
      <c r="E142" s="91">
        <f>Corrientes!E142*Constantes!$BA$7</f>
        <v>1281.0136493432119</v>
      </c>
      <c r="F142" s="92" t="s">
        <v>241</v>
      </c>
      <c r="G142" s="92" t="s">
        <v>241</v>
      </c>
      <c r="H142" s="91">
        <f>Corrientes!H142*Constantes!$BA$7</f>
        <v>8610.3655733528503</v>
      </c>
      <c r="I142" s="91">
        <f>Corrientes!I142*Constantes!$BA$7</f>
        <v>366.3969642791991</v>
      </c>
      <c r="J142" s="91">
        <f>Corrientes!J142*Constantes!$BA$7</f>
        <v>8976.7625376320484</v>
      </c>
      <c r="K142" s="93">
        <f>Corrientes!K142*Constantes!$BA$7</f>
        <v>2236.1885053760643</v>
      </c>
      <c r="L142" s="94">
        <f>Corrientes!L142*Constantes!$BA$7</f>
        <v>1117.1166336817689</v>
      </c>
      <c r="M142" s="94">
        <f>Corrientes!M142*Constantes!$BA$7</f>
        <v>786.38123579883609</v>
      </c>
      <c r="N142" s="94">
        <f>Corrientes!N142*Constantes!$BA$7</f>
        <v>95.156549735992698</v>
      </c>
      <c r="O142" s="94">
        <f>Corrientes!O142*Constantes!$BA$7</f>
        <v>2331.3450551120573</v>
      </c>
      <c r="P142" s="94">
        <v>74.122303761944835</v>
      </c>
      <c r="Q142" s="94">
        <f>Corrientes!Q142*Constantes!$BA$7</f>
        <v>2436.613675175618</v>
      </c>
      <c r="R142" s="94">
        <f>Corrientes!R142*Constantes!$BA$7</f>
        <v>597.70766820602262</v>
      </c>
      <c r="S142" s="94">
        <f>Corrientes!S142*Constantes!$BA$7</f>
        <v>99.660229776906618</v>
      </c>
      <c r="T142" s="95" t="s">
        <v>241</v>
      </c>
      <c r="U142" s="95" t="s">
        <v>241</v>
      </c>
      <c r="V142" s="96">
        <f>Corrientes!V142*Constantes!$BA$7</f>
        <v>3133.9815731585472</v>
      </c>
      <c r="W142" s="94">
        <f>Corrientes!W142*Constantes!$BA$7</f>
        <v>3741.8486239713111</v>
      </c>
      <c r="X142" s="94">
        <f>Corrientes!X142*Constantes!$BA$7</f>
        <v>3179.4552380932482</v>
      </c>
      <c r="Y142" s="94">
        <f>Corrientes!Y142*Constantes!$BA$7</f>
        <v>2218.9507478923488</v>
      </c>
      <c r="Z142" s="94">
        <f>Corrientes!Z142*Constantes!$BA$7</f>
        <v>10470.711260444066</v>
      </c>
      <c r="AA142" s="94">
        <f>Corrientes!AA142*Constantes!$BA$7</f>
        <v>12110.744110790596</v>
      </c>
      <c r="AB142" s="94">
        <f>Corrientes!AB142*Constantes!$BA$7</f>
        <v>2583.3421382253964</v>
      </c>
      <c r="AC142" s="95" t="s">
        <v>94</v>
      </c>
      <c r="AD142" s="94">
        <v>20.612516591284297</v>
      </c>
      <c r="AE142" s="94">
        <v>4.1156099403176922</v>
      </c>
      <c r="AF142" s="95" t="s">
        <v>241</v>
      </c>
      <c r="AG142" s="97" t="s">
        <v>94</v>
      </c>
      <c r="AH142" s="95">
        <f>Corrientes!AH142*Constantes!$BA$7</f>
        <v>93.878810201208481</v>
      </c>
      <c r="AI142" s="95" t="s">
        <v>241</v>
      </c>
      <c r="AJ142" s="95" t="s">
        <v>241</v>
      </c>
      <c r="AK142" s="95" t="s">
        <v>94</v>
      </c>
      <c r="AL142" s="95" t="s">
        <v>241</v>
      </c>
      <c r="AM142" s="95" t="s">
        <v>241</v>
      </c>
      <c r="AN142" s="97" t="s">
        <v>94</v>
      </c>
      <c r="AO142" s="94">
        <f>Corrientes!AO142*Constantes!$BA$7</f>
        <v>294263.65195958636</v>
      </c>
      <c r="AP142" s="94">
        <f>Corrientes!AP142*Constantes!$BA$7</f>
        <v>58754.320740784497</v>
      </c>
      <c r="AQ142" s="94">
        <v>95.918384130768715</v>
      </c>
      <c r="AR142" s="94">
        <v>4.0816158692312889</v>
      </c>
      <c r="AS142" s="94">
        <v>25.877696238055179</v>
      </c>
      <c r="AT142" s="95" t="s">
        <v>94</v>
      </c>
      <c r="AU142" s="97" t="s">
        <v>94</v>
      </c>
      <c r="AV142" s="94">
        <f t="shared" si="3"/>
        <v>19.226594532523489</v>
      </c>
      <c r="AW142" s="97" t="s">
        <v>94</v>
      </c>
      <c r="AX142" s="98">
        <f>Corrientes!AX142*Constantes!$BA$7</f>
        <v>83.637552971268093</v>
      </c>
      <c r="AZ142" s="118"/>
      <c r="BC142" s="119">
        <f t="shared" si="5"/>
        <v>0</v>
      </c>
      <c r="BE142" s="68"/>
    </row>
    <row r="143" spans="1:57" x14ac:dyDescent="0.3">
      <c r="A143" s="89">
        <v>2007</v>
      </c>
      <c r="B143" s="90" t="s">
        <v>7</v>
      </c>
      <c r="C143" s="91">
        <f>Corrientes!C143*Constantes!$BA$7</f>
        <v>1466.114781647535</v>
      </c>
      <c r="D143" s="91">
        <f>Corrientes!D143*Constantes!$BA$7</f>
        <v>1784.5381439269781</v>
      </c>
      <c r="E143" s="91">
        <f>Corrientes!E143*Constantes!$BA$7</f>
        <v>392.17694710649391</v>
      </c>
      <c r="F143" s="92" t="s">
        <v>241</v>
      </c>
      <c r="G143" s="92" t="s">
        <v>241</v>
      </c>
      <c r="H143" s="91">
        <f>Corrientes!H143*Constantes!$BA$7</f>
        <v>3642.8298726810067</v>
      </c>
      <c r="I143" s="91">
        <f>Corrientes!I143*Constantes!$BA$7</f>
        <v>1596.8830177951925</v>
      </c>
      <c r="J143" s="91">
        <f>Corrientes!J143*Constantes!$BA$7</f>
        <v>5239.7128904761994</v>
      </c>
      <c r="K143" s="93">
        <f>Corrientes!K143*Constantes!$BA$7</f>
        <v>2924.7203583700502</v>
      </c>
      <c r="L143" s="94">
        <f>Corrientes!L143*Constantes!$BA$7</f>
        <v>1177.1001939313715</v>
      </c>
      <c r="M143" s="94">
        <f>Corrientes!M143*Constantes!$BA$7</f>
        <v>1432.7528932856576</v>
      </c>
      <c r="N143" s="94">
        <f>Corrientes!N143*Constantes!$BA$7</f>
        <v>1282.0901429151038</v>
      </c>
      <c r="O143" s="94">
        <f>Corrientes!O143*Constantes!$BA$7</f>
        <v>4206.8105012851538</v>
      </c>
      <c r="P143" s="94">
        <v>35.224605857090211</v>
      </c>
      <c r="Q143" s="94">
        <f>Corrientes!Q143*Constantes!$BA$7</f>
        <v>8836.8434496057853</v>
      </c>
      <c r="R143" s="94">
        <f>Corrientes!R143*Constantes!$BA$7</f>
        <v>698.17270082101493</v>
      </c>
      <c r="S143" s="94">
        <f>Corrientes!S143*Constantes!$BA$7</f>
        <v>100.42076697347339</v>
      </c>
      <c r="T143" s="95" t="s">
        <v>241</v>
      </c>
      <c r="U143" s="95" t="s">
        <v>241</v>
      </c>
      <c r="V143" s="96">
        <f>Corrientes!V143*Constantes!$BA$7</f>
        <v>9635.4369174002732</v>
      </c>
      <c r="W143" s="94">
        <f>Corrientes!W143*Constantes!$BA$7</f>
        <v>4521.5289242253675</v>
      </c>
      <c r="X143" s="94">
        <f>Corrientes!X143*Constantes!$BA$7</f>
        <v>4098.2348337144504</v>
      </c>
      <c r="Y143" s="94">
        <f>Corrientes!Y143*Constantes!$BA$7</f>
        <v>2483.5044351283236</v>
      </c>
      <c r="Z143" s="94">
        <f>Corrientes!Z143*Constantes!$BA$7</f>
        <v>21141.214099678607</v>
      </c>
      <c r="AA143" s="94">
        <f>Corrientes!AA143*Constantes!$BA$7</f>
        <v>14875.149807876471</v>
      </c>
      <c r="AB143" s="94">
        <f>Corrientes!AB143*Constantes!$BA$7</f>
        <v>4405.436389360385</v>
      </c>
      <c r="AC143" s="95" t="s">
        <v>94</v>
      </c>
      <c r="AD143" s="94">
        <v>25.884858557138056</v>
      </c>
      <c r="AE143" s="94">
        <v>2.8797245215368186</v>
      </c>
      <c r="AF143" s="95" t="s">
        <v>241</v>
      </c>
      <c r="AG143" s="97" t="s">
        <v>94</v>
      </c>
      <c r="AH143" s="95">
        <f>Corrientes!AH143*Constantes!$BA$7</f>
        <v>1215.6860293792884</v>
      </c>
      <c r="AI143" s="95" t="s">
        <v>241</v>
      </c>
      <c r="AJ143" s="95" t="s">
        <v>241</v>
      </c>
      <c r="AK143" s="95" t="s">
        <v>94</v>
      </c>
      <c r="AL143" s="95" t="s">
        <v>241</v>
      </c>
      <c r="AM143" s="95" t="s">
        <v>241</v>
      </c>
      <c r="AN143" s="97" t="s">
        <v>94</v>
      </c>
      <c r="AO143" s="94">
        <f>Corrientes!AO143*Constantes!$BA$7</f>
        <v>516547.66616141709</v>
      </c>
      <c r="AP143" s="94">
        <f>Corrientes!AP143*Constantes!$BA$7</f>
        <v>57466.606491363171</v>
      </c>
      <c r="AQ143" s="94">
        <v>69.523463381023845</v>
      </c>
      <c r="AR143" s="94">
        <v>30.476536618976148</v>
      </c>
      <c r="AS143" s="94">
        <v>64.775394142909789</v>
      </c>
      <c r="AT143" s="95" t="s">
        <v>94</v>
      </c>
      <c r="AU143" s="97" t="s">
        <v>94</v>
      </c>
      <c r="AV143" s="94">
        <f t="shared" si="3"/>
        <v>10.683315732654751</v>
      </c>
      <c r="AW143" s="97" t="s">
        <v>94</v>
      </c>
      <c r="AX143" s="98">
        <f>Corrientes!AX143*Constantes!$BA$7</f>
        <v>77.586677443505081</v>
      </c>
      <c r="AZ143" s="118"/>
      <c r="BC143" s="119">
        <f t="shared" si="5"/>
        <v>-3.5242919693700969E-12</v>
      </c>
      <c r="BE143" s="68"/>
    </row>
    <row r="144" spans="1:57" x14ac:dyDescent="0.3">
      <c r="A144" s="89">
        <v>2007</v>
      </c>
      <c r="B144" s="90" t="s">
        <v>250</v>
      </c>
      <c r="C144" s="91">
        <f>Corrientes!C144*Constantes!$BA$7</f>
        <v>13142.63589894156</v>
      </c>
      <c r="D144" s="91">
        <f>Corrientes!D144*Constantes!$BA$7</f>
        <v>3212.3547827223297</v>
      </c>
      <c r="E144" s="91">
        <f>Corrientes!E144*Constantes!$BA$7</f>
        <v>178.51947014287018</v>
      </c>
      <c r="F144" s="92" t="s">
        <v>241</v>
      </c>
      <c r="G144" s="92" t="s">
        <v>241</v>
      </c>
      <c r="H144" s="91">
        <f>Corrientes!H144*Constantes!$BA$7</f>
        <v>16533.51015180676</v>
      </c>
      <c r="I144" s="91">
        <f>Corrientes!I144*Constantes!$BA$7</f>
        <v>6449.6372118590834</v>
      </c>
      <c r="J144" s="91">
        <f>Corrientes!J144*Constantes!$BA$7</f>
        <v>22983.147363665845</v>
      </c>
      <c r="K144" s="93">
        <f>Corrientes!K144*Constantes!$BA$7</f>
        <v>4144.5969619276284</v>
      </c>
      <c r="L144" s="94">
        <f>Corrientes!L144*Constantes!$BA$7</f>
        <v>3294.577395745674</v>
      </c>
      <c r="M144" s="94">
        <f>Corrientes!M144*Constantes!$BA$7</f>
        <v>805.26855766618485</v>
      </c>
      <c r="N144" s="94">
        <f>Corrientes!N144*Constantes!$BA$7</f>
        <v>1616.7859425111487</v>
      </c>
      <c r="O144" s="94">
        <f>Corrientes!O144*Constantes!$BA$7</f>
        <v>5761.3829044387767</v>
      </c>
      <c r="P144" s="94">
        <v>23.563670582117261</v>
      </c>
      <c r="Q144" s="94">
        <f>Corrientes!Q144*Constantes!$BA$7</f>
        <v>45490.258809920881</v>
      </c>
      <c r="R144" s="94">
        <f>Corrientes!R144*Constantes!$BA$7</f>
        <v>25907.518379292542</v>
      </c>
      <c r="S144" s="94">
        <f>Corrientes!S144*Constantes!$BA$7</f>
        <v>3155.4388229863712</v>
      </c>
      <c r="T144" s="95" t="s">
        <v>241</v>
      </c>
      <c r="U144" s="95" t="s">
        <v>241</v>
      </c>
      <c r="V144" s="96">
        <f>Corrientes!V144*Constantes!$BA$7</f>
        <v>74553.216012199788</v>
      </c>
      <c r="W144" s="94">
        <f>Corrientes!W144*Constantes!$BA$7</f>
        <v>14957.676119229263</v>
      </c>
      <c r="X144" s="94">
        <f>Corrientes!X144*Constantes!$BA$7</f>
        <v>6272.4074669932979</v>
      </c>
      <c r="Y144" s="94">
        <f>Corrientes!Y144*Constantes!$BA$7</f>
        <v>8543.6618916155421</v>
      </c>
      <c r="Z144" s="94">
        <f>Corrientes!Z144*Constantes!$BA$7</f>
        <v>44690.802806933847</v>
      </c>
      <c r="AA144" s="94">
        <f>Corrientes!AA144*Constantes!$BA$7</f>
        <v>97536.363375865621</v>
      </c>
      <c r="AB144" s="94">
        <f>Corrientes!AB144*Constantes!$BA$7</f>
        <v>10869.438552158381</v>
      </c>
      <c r="AC144" s="95" t="s">
        <v>94</v>
      </c>
      <c r="AD144" s="94">
        <v>8.9606861767892756</v>
      </c>
      <c r="AE144" s="94">
        <v>3.4096473834996095</v>
      </c>
      <c r="AF144" s="95" t="s">
        <v>241</v>
      </c>
      <c r="AG144" s="97" t="s">
        <v>94</v>
      </c>
      <c r="AH144" s="95">
        <f>Corrientes!AH144*Constantes!$BA$7</f>
        <v>17079.0807967603</v>
      </c>
      <c r="AI144" s="95" t="s">
        <v>241</v>
      </c>
      <c r="AJ144" s="95" t="s">
        <v>241</v>
      </c>
      <c r="AK144" s="95" t="s">
        <v>94</v>
      </c>
      <c r="AL144" s="95" t="s">
        <v>241</v>
      </c>
      <c r="AM144" s="95" t="s">
        <v>241</v>
      </c>
      <c r="AN144" s="97" t="s">
        <v>94</v>
      </c>
      <c r="AO144" s="94">
        <f>Corrientes!AO144*Constantes!$BA$7</f>
        <v>2860599.7162016151</v>
      </c>
      <c r="AP144" s="94">
        <f>Corrientes!AP144*Constantes!$BA$7</f>
        <v>1088492.1249503472</v>
      </c>
      <c r="AQ144" s="94">
        <v>71.937537057890765</v>
      </c>
      <c r="AR144" s="94">
        <v>28.062462942109239</v>
      </c>
      <c r="AS144" s="94">
        <v>76.43632941788276</v>
      </c>
      <c r="AT144" s="95" t="s">
        <v>94</v>
      </c>
      <c r="AU144" s="97" t="s">
        <v>94</v>
      </c>
      <c r="AV144" s="94">
        <f t="shared" si="3"/>
        <v>14.465762422932094</v>
      </c>
      <c r="AW144" s="97" t="s">
        <v>94</v>
      </c>
      <c r="AX144" s="98">
        <f>Corrientes!AX144*Constantes!$BA$7</f>
        <v>39.785750637819426</v>
      </c>
      <c r="AZ144" s="118"/>
      <c r="BC144" s="119">
        <f t="shared" si="5"/>
        <v>-6.1106675275368616E-12</v>
      </c>
      <c r="BE144" s="68"/>
    </row>
    <row r="145" spans="1:57" x14ac:dyDescent="0.3">
      <c r="A145" s="89">
        <v>2007</v>
      </c>
      <c r="B145" s="90" t="s">
        <v>8</v>
      </c>
      <c r="C145" s="91">
        <f>Corrientes!C145*Constantes!$BA$7</f>
        <v>692.91060040408956</v>
      </c>
      <c r="D145" s="91">
        <f>Corrientes!D145*Constantes!$BA$7</f>
        <v>1547.5803027732254</v>
      </c>
      <c r="E145" s="91">
        <f>Corrientes!E145*Constantes!$BA$7</f>
        <v>362.26659371518832</v>
      </c>
      <c r="F145" s="92" t="s">
        <v>241</v>
      </c>
      <c r="G145" s="92" t="s">
        <v>241</v>
      </c>
      <c r="H145" s="91">
        <f>Corrientes!H145*Constantes!$BA$7</f>
        <v>2602.7574968925037</v>
      </c>
      <c r="I145" s="91">
        <f>Corrientes!I145*Constantes!$BA$7</f>
        <v>48.15002583342045</v>
      </c>
      <c r="J145" s="91">
        <f>Corrientes!J145*Constantes!$BA$7</f>
        <v>2650.9075227259241</v>
      </c>
      <c r="K145" s="93">
        <f>Corrientes!K145*Constantes!$BA$7</f>
        <v>3382.2646480681128</v>
      </c>
      <c r="L145" s="94">
        <f>Corrientes!L145*Constantes!$BA$7</f>
        <v>900.43234178231899</v>
      </c>
      <c r="M145" s="94">
        <f>Corrientes!M145*Constantes!$BA$7</f>
        <v>2011.069473189807</v>
      </c>
      <c r="N145" s="94">
        <f>Corrientes!N145*Constantes!$BA$7</f>
        <v>62.570612273476257</v>
      </c>
      <c r="O145" s="94">
        <f>Corrientes!O145*Constantes!$BA$7</f>
        <v>3444.8352410386087</v>
      </c>
      <c r="P145" s="94">
        <v>42.429515970343218</v>
      </c>
      <c r="Q145" s="94">
        <f>Corrientes!Q145*Constantes!$BA$7</f>
        <v>2945.314278968674</v>
      </c>
      <c r="R145" s="94">
        <f>Corrientes!R145*Constantes!$BA$7</f>
        <v>570.38299274062274</v>
      </c>
      <c r="S145" s="94">
        <f>Corrientes!S145*Constantes!$BA$7</f>
        <v>81.186305936552358</v>
      </c>
      <c r="T145" s="95" t="s">
        <v>241</v>
      </c>
      <c r="U145" s="95" t="s">
        <v>241</v>
      </c>
      <c r="V145" s="96">
        <f>Corrientes!V145*Constantes!$BA$7</f>
        <v>3596.8835776458495</v>
      </c>
      <c r="W145" s="94">
        <f>Corrientes!W145*Constantes!$BA$7</f>
        <v>4303.0893971482274</v>
      </c>
      <c r="X145" s="94">
        <f>Corrientes!X145*Constantes!$BA$7</f>
        <v>4046.511755570984</v>
      </c>
      <c r="Y145" s="94">
        <f>Corrientes!Y145*Constantes!$BA$7</f>
        <v>1914.024042592408</v>
      </c>
      <c r="Z145" s="94">
        <f>Corrientes!Z145*Constantes!$BA$7</f>
        <v>49777.011610393849</v>
      </c>
      <c r="AA145" s="94">
        <f>Corrientes!AA145*Constantes!$BA$7</f>
        <v>6247.7911003717736</v>
      </c>
      <c r="AB145" s="94">
        <f>Corrientes!AB145*Constantes!$BA$7</f>
        <v>3891.6984707205129</v>
      </c>
      <c r="AC145" s="95" t="s">
        <v>94</v>
      </c>
      <c r="AD145" s="94">
        <v>17.892211138430643</v>
      </c>
      <c r="AE145" s="94">
        <v>3.4347480824464616</v>
      </c>
      <c r="AF145" s="95" t="s">
        <v>241</v>
      </c>
      <c r="AG145" s="97" t="s">
        <v>94</v>
      </c>
      <c r="AH145" s="95">
        <f>Corrientes!AH145*Constantes!$BA$7</f>
        <v>107.60412992049908</v>
      </c>
      <c r="AI145" s="95" t="s">
        <v>241</v>
      </c>
      <c r="AJ145" s="95" t="s">
        <v>241</v>
      </c>
      <c r="AK145" s="95" t="s">
        <v>94</v>
      </c>
      <c r="AL145" s="95" t="s">
        <v>241</v>
      </c>
      <c r="AM145" s="95" t="s">
        <v>241</v>
      </c>
      <c r="AN145" s="97" t="s">
        <v>94</v>
      </c>
      <c r="AO145" s="94">
        <f>Corrientes!AO145*Constantes!$BA$7</f>
        <v>181899.54402483202</v>
      </c>
      <c r="AP145" s="94">
        <f>Corrientes!AP145*Constantes!$BA$7</f>
        <v>34919.055291898236</v>
      </c>
      <c r="AQ145" s="94">
        <v>98.18363992630313</v>
      </c>
      <c r="AR145" s="94">
        <v>1.8163600736968697</v>
      </c>
      <c r="AS145" s="94">
        <v>57.570484029656775</v>
      </c>
      <c r="AT145" s="95" t="s">
        <v>94</v>
      </c>
      <c r="AU145" s="97" t="s">
        <v>94</v>
      </c>
      <c r="AV145" s="94">
        <f t="shared" si="3"/>
        <v>-27.161851563857496</v>
      </c>
      <c r="AW145" s="97" t="s">
        <v>94</v>
      </c>
      <c r="AX145" s="98">
        <f>Corrientes!AX145*Constantes!$BA$7</f>
        <v>97.194277042491663</v>
      </c>
      <c r="AZ145" s="118"/>
      <c r="BC145" s="119">
        <f t="shared" si="5"/>
        <v>8.5265128291212022E-13</v>
      </c>
      <c r="BE145" s="68"/>
    </row>
    <row r="146" spans="1:57" x14ac:dyDescent="0.3">
      <c r="A146" s="89">
        <v>2007</v>
      </c>
      <c r="B146" s="90" t="s">
        <v>9</v>
      </c>
      <c r="C146" s="91">
        <f>Corrientes!C146*Constantes!$BA$7</f>
        <v>5675.1484506113038</v>
      </c>
      <c r="D146" s="91">
        <f>Corrientes!D146*Constantes!$BA$7</f>
        <v>2230.5878621862148</v>
      </c>
      <c r="E146" s="92">
        <f>Corrientes!E146*Constantes!$BA$7</f>
        <v>0</v>
      </c>
      <c r="F146" s="92" t="s">
        <v>241</v>
      </c>
      <c r="G146" s="92" t="s">
        <v>241</v>
      </c>
      <c r="H146" s="91">
        <f>Corrientes!H146*Constantes!$BA$7</f>
        <v>7905.7363127975195</v>
      </c>
      <c r="I146" s="91">
        <f>Corrientes!I146*Constantes!$BA$7</f>
        <v>971.20614855816382</v>
      </c>
      <c r="J146" s="91">
        <f>Corrientes!J146*Constantes!$BA$7</f>
        <v>8876.9424613556839</v>
      </c>
      <c r="K146" s="93">
        <f>Corrientes!K146*Constantes!$BA$7</f>
        <v>2463.6213614867975</v>
      </c>
      <c r="L146" s="94">
        <f>Corrientes!L146*Constantes!$BA$7</f>
        <v>1768.515467674036</v>
      </c>
      <c r="M146" s="94">
        <f>Corrientes!M146*Constantes!$BA$7</f>
        <v>695.10589381276191</v>
      </c>
      <c r="N146" s="94">
        <f>Corrientes!N146*Constantes!$BA$7</f>
        <v>302.65165941874665</v>
      </c>
      <c r="O146" s="94">
        <f>Corrientes!O146*Constantes!$BA$7</f>
        <v>2766.2730209055444</v>
      </c>
      <c r="P146" s="94">
        <v>51.947590890693974</v>
      </c>
      <c r="Q146" s="94">
        <f>Corrientes!Q146*Constantes!$BA$7</f>
        <v>6848.0689832376529</v>
      </c>
      <c r="R146" s="94">
        <f>Corrientes!R146*Constantes!$BA$7</f>
        <v>824.65360162817478</v>
      </c>
      <c r="S146" s="94">
        <f>Corrientes!S146*Constantes!$BA$7</f>
        <v>538.60085629971991</v>
      </c>
      <c r="T146" s="95" t="s">
        <v>241</v>
      </c>
      <c r="U146" s="95" t="s">
        <v>241</v>
      </c>
      <c r="V146" s="96">
        <f>Corrientes!V146*Constantes!$BA$7</f>
        <v>8211.3234411655485</v>
      </c>
      <c r="W146" s="94">
        <f>Corrientes!W146*Constantes!$BA$7</f>
        <v>3787.416476326488</v>
      </c>
      <c r="X146" s="94">
        <f>Corrientes!X146*Constantes!$BA$7</f>
        <v>2968.0165559035777</v>
      </c>
      <c r="Y146" s="94">
        <f>Corrientes!Y146*Constantes!$BA$7</f>
        <v>2195.7621340275073</v>
      </c>
      <c r="Z146" s="94">
        <f>Corrientes!Z146*Constantes!$BA$7</f>
        <v>16381.302846793391</v>
      </c>
      <c r="AA146" s="94">
        <f>Corrientes!AA146*Constantes!$BA$7</f>
        <v>17088.265902521231</v>
      </c>
      <c r="AB146" s="94">
        <f>Corrientes!AB146*Constantes!$BA$7</f>
        <v>3178.0037326310203</v>
      </c>
      <c r="AC146" s="95" t="s">
        <v>94</v>
      </c>
      <c r="AD146" s="94">
        <v>27.240501644522642</v>
      </c>
      <c r="AE146" s="94">
        <v>3.0273700383273261</v>
      </c>
      <c r="AF146" s="95" t="s">
        <v>241</v>
      </c>
      <c r="AG146" s="97" t="s">
        <v>94</v>
      </c>
      <c r="AH146" s="95">
        <f>Corrientes!AH146*Constantes!$BA$7</f>
        <v>483.59470647318722</v>
      </c>
      <c r="AI146" s="95" t="s">
        <v>241</v>
      </c>
      <c r="AJ146" s="95" t="s">
        <v>241</v>
      </c>
      <c r="AK146" s="95" t="s">
        <v>94</v>
      </c>
      <c r="AL146" s="95" t="s">
        <v>241</v>
      </c>
      <c r="AM146" s="95" t="s">
        <v>241</v>
      </c>
      <c r="AN146" s="97" t="s">
        <v>94</v>
      </c>
      <c r="AO146" s="94">
        <f>Corrientes!AO146*Constantes!$BA$7</f>
        <v>564459.10761417169</v>
      </c>
      <c r="AP146" s="94">
        <f>Corrientes!AP146*Constantes!$BA$7</f>
        <v>62731.09844126986</v>
      </c>
      <c r="AQ146" s="94">
        <v>89.059226723771729</v>
      </c>
      <c r="AR146" s="94">
        <v>10.940773276228285</v>
      </c>
      <c r="AS146" s="94">
        <v>48.052409109306033</v>
      </c>
      <c r="AT146" s="95" t="s">
        <v>94</v>
      </c>
      <c r="AU146" s="97" t="s">
        <v>94</v>
      </c>
      <c r="AV146" s="94">
        <f t="shared" si="3"/>
        <v>18.236772834191118</v>
      </c>
      <c r="AW146" s="97" t="s">
        <v>94</v>
      </c>
      <c r="AX146" s="98">
        <f>Corrientes!AX146*Constantes!$BA$7</f>
        <v>162.9970842118482</v>
      </c>
      <c r="AZ146" s="118"/>
      <c r="BC146" s="119">
        <f t="shared" si="5"/>
        <v>9.0949470177292824E-13</v>
      </c>
      <c r="BE146" s="68"/>
    </row>
    <row r="147" spans="1:57" x14ac:dyDescent="0.3">
      <c r="A147" s="89">
        <v>2007</v>
      </c>
      <c r="B147" s="90" t="s">
        <v>10</v>
      </c>
      <c r="C147" s="91">
        <f>Corrientes!C147*Constantes!$BA$7</f>
        <v>2324.3539881066977</v>
      </c>
      <c r="D147" s="91">
        <f>Corrientes!D147*Constantes!$BA$7</f>
        <v>3036.7666487195083</v>
      </c>
      <c r="E147" s="92">
        <f>Corrientes!E147*Constantes!$BA$7</f>
        <v>0</v>
      </c>
      <c r="F147" s="92" t="s">
        <v>241</v>
      </c>
      <c r="G147" s="92" t="s">
        <v>241</v>
      </c>
      <c r="H147" s="91">
        <f>Corrientes!H147*Constantes!$BA$7</f>
        <v>5361.1206368262065</v>
      </c>
      <c r="I147" s="91">
        <f>Corrientes!I147*Constantes!$BA$7</f>
        <v>370.58912849043094</v>
      </c>
      <c r="J147" s="91">
        <f>Corrientes!J147*Constantes!$BA$7</f>
        <v>5731.7097653166365</v>
      </c>
      <c r="K147" s="93">
        <f>Corrientes!K147*Constantes!$BA$7</f>
        <v>2106.4942833311356</v>
      </c>
      <c r="L147" s="94">
        <f>Corrientes!L147*Constantes!$BA$7</f>
        <v>913.28636680021953</v>
      </c>
      <c r="M147" s="94">
        <f>Corrientes!M147*Constantes!$BA$7</f>
        <v>1193.2079165309158</v>
      </c>
      <c r="N147" s="94">
        <f>Corrientes!N147*Constantes!$BA$7</f>
        <v>145.61207133960394</v>
      </c>
      <c r="O147" s="94">
        <f>Corrientes!O147*Constantes!$BA$7</f>
        <v>2252.1063546707392</v>
      </c>
      <c r="P147" s="94">
        <v>60.247504299477541</v>
      </c>
      <c r="Q147" s="94">
        <f>Corrientes!Q147*Constantes!$BA$7</f>
        <v>2957.3723585523662</v>
      </c>
      <c r="R147" s="94">
        <f>Corrientes!R147*Constantes!$BA$7</f>
        <v>824.52318138235728</v>
      </c>
      <c r="S147" s="95">
        <f>Corrientes!S147*Constantes!$BA$7</f>
        <v>0</v>
      </c>
      <c r="T147" s="95" t="s">
        <v>241</v>
      </c>
      <c r="U147" s="95" t="s">
        <v>241</v>
      </c>
      <c r="V147" s="96">
        <f>Corrientes!V147*Constantes!$BA$7</f>
        <v>3781.8955399347237</v>
      </c>
      <c r="W147" s="94">
        <f>Corrientes!W147*Constantes!$BA$7</f>
        <v>4699.1977345000769</v>
      </c>
      <c r="X147" s="94">
        <f>Corrientes!X147*Constantes!$BA$7</f>
        <v>4129.9872478816633</v>
      </c>
      <c r="Y147" s="94">
        <f>Corrientes!Y147*Constantes!$BA$7</f>
        <v>1809.5934978982468</v>
      </c>
      <c r="Z147" s="94">
        <f>Corrientes!Z147*Constantes!$BA$7</f>
        <v>0</v>
      </c>
      <c r="AA147" s="94">
        <f>Corrientes!AA147*Constantes!$BA$7</f>
        <v>9513.6053052513598</v>
      </c>
      <c r="AB147" s="94">
        <f>Corrientes!AB147*Constantes!$BA$7</f>
        <v>2840.0178233143556</v>
      </c>
      <c r="AC147" s="95" t="s">
        <v>94</v>
      </c>
      <c r="AD147" s="94">
        <v>16.379144604934737</v>
      </c>
      <c r="AE147" s="94">
        <v>4.0324819161944303</v>
      </c>
      <c r="AF147" s="95" t="s">
        <v>241</v>
      </c>
      <c r="AG147" s="97" t="s">
        <v>94</v>
      </c>
      <c r="AH147" s="95">
        <f>Corrientes!AH147*Constantes!$BA$7</f>
        <v>79.871259881629427</v>
      </c>
      <c r="AI147" s="95" t="s">
        <v>241</v>
      </c>
      <c r="AJ147" s="95" t="s">
        <v>241</v>
      </c>
      <c r="AK147" s="95" t="s">
        <v>94</v>
      </c>
      <c r="AL147" s="95" t="s">
        <v>241</v>
      </c>
      <c r="AM147" s="95" t="s">
        <v>241</v>
      </c>
      <c r="AN147" s="97" t="s">
        <v>94</v>
      </c>
      <c r="AO147" s="94">
        <f>Corrientes!AO147*Constantes!$BA$7</f>
        <v>235924.31418092074</v>
      </c>
      <c r="AP147" s="94">
        <f>Corrientes!AP147*Constantes!$BA$7</f>
        <v>58083.651709046426</v>
      </c>
      <c r="AQ147" s="94">
        <v>93.534405200819549</v>
      </c>
      <c r="AR147" s="94">
        <v>6.465594799180459</v>
      </c>
      <c r="AS147" s="94">
        <v>39.752495700522459</v>
      </c>
      <c r="AT147" s="95" t="s">
        <v>94</v>
      </c>
      <c r="AU147" s="97" t="s">
        <v>94</v>
      </c>
      <c r="AV147" s="94">
        <f t="shared" si="3"/>
        <v>7.2064683399751361</v>
      </c>
      <c r="AW147" s="97" t="s">
        <v>94</v>
      </c>
      <c r="AX147" s="98">
        <f>Corrientes!AX147*Constantes!$BA$7</f>
        <v>162.9332109707303</v>
      </c>
      <c r="AZ147" s="118"/>
      <c r="BC147" s="119">
        <f t="shared" si="5"/>
        <v>-2.2737367544323206E-13</v>
      </c>
      <c r="BE147" s="68"/>
    </row>
    <row r="148" spans="1:57" x14ac:dyDescent="0.3">
      <c r="A148" s="89">
        <v>2007</v>
      </c>
      <c r="B148" s="90" t="s">
        <v>11</v>
      </c>
      <c r="C148" s="91">
        <f>Corrientes!C148*Constantes!$BA$7</f>
        <v>1806.1143168172189</v>
      </c>
      <c r="D148" s="91">
        <f>Corrientes!D148*Constantes!$BA$7</f>
        <v>2027.6502461336524</v>
      </c>
      <c r="E148" s="91">
        <f>Corrientes!E148*Constantes!$BA$7</f>
        <v>552.59919698918441</v>
      </c>
      <c r="F148" s="92" t="s">
        <v>241</v>
      </c>
      <c r="G148" s="92" t="s">
        <v>241</v>
      </c>
      <c r="H148" s="91">
        <f>Corrientes!H148*Constantes!$BA$7</f>
        <v>4386.3637599400563</v>
      </c>
      <c r="I148" s="91">
        <f>Corrientes!I148*Constantes!$BA$7</f>
        <v>116.01504743635827</v>
      </c>
      <c r="J148" s="91">
        <f>Corrientes!J148*Constantes!$BA$7</f>
        <v>4502.3788073764144</v>
      </c>
      <c r="K148" s="93">
        <f>Corrientes!K148*Constantes!$BA$7</f>
        <v>2495.3827073624498</v>
      </c>
      <c r="L148" s="94">
        <f>Corrientes!L148*Constantes!$BA$7</f>
        <v>1027.4903497212517</v>
      </c>
      <c r="M148" s="94">
        <f>Corrientes!M148*Constantes!$BA$7</f>
        <v>1153.521148198224</v>
      </c>
      <c r="N148" s="94">
        <f>Corrientes!N148*Constantes!$BA$7</f>
        <v>66.000441142272962</v>
      </c>
      <c r="O148" s="94">
        <f>Corrientes!O148*Constantes!$BA$7</f>
        <v>2561.3831485047226</v>
      </c>
      <c r="P148" s="94">
        <v>58.544491896140613</v>
      </c>
      <c r="Q148" s="94">
        <f>Corrientes!Q148*Constantes!$BA$7</f>
        <v>2401.0382109244169</v>
      </c>
      <c r="R148" s="94">
        <f>Corrientes!R148*Constantes!$BA$7</f>
        <v>448.98090585686401</v>
      </c>
      <c r="S148" s="94">
        <f>Corrientes!S148*Constantes!$BA$7</f>
        <v>338.12711338767537</v>
      </c>
      <c r="T148" s="95" t="s">
        <v>241</v>
      </c>
      <c r="U148" s="95" t="s">
        <v>241</v>
      </c>
      <c r="V148" s="96">
        <f>Corrientes!V148*Constantes!$BA$7</f>
        <v>3188.1462301689562</v>
      </c>
      <c r="W148" s="94">
        <f>Corrientes!W148*Constantes!$BA$7</f>
        <v>3948.4669803774109</v>
      </c>
      <c r="X148" s="94">
        <f>Corrientes!X148*Constantes!$BA$7</f>
        <v>3407.3760654790722</v>
      </c>
      <c r="Y148" s="94">
        <f>Corrientes!Y148*Constantes!$BA$7</f>
        <v>1973.2215237823477</v>
      </c>
      <c r="Z148" s="94">
        <f>Corrientes!Z148*Constantes!$BA$7</f>
        <v>17364.786020320222</v>
      </c>
      <c r="AA148" s="94">
        <f>Corrientes!AA148*Constantes!$BA$7</f>
        <v>7690.5250375453697</v>
      </c>
      <c r="AB148" s="94">
        <f>Corrientes!AB148*Constantes!$BA$7</f>
        <v>2997.9853812562574</v>
      </c>
      <c r="AC148" s="95" t="s">
        <v>94</v>
      </c>
      <c r="AD148" s="94">
        <v>16.129544650200632</v>
      </c>
      <c r="AE148" s="94">
        <v>3.334675445549693</v>
      </c>
      <c r="AF148" s="95" t="s">
        <v>241</v>
      </c>
      <c r="AG148" s="97" t="s">
        <v>94</v>
      </c>
      <c r="AH148" s="95">
        <f>Corrientes!AH148*Constantes!$BA$7</f>
        <v>98.483625258546226</v>
      </c>
      <c r="AI148" s="95" t="s">
        <v>241</v>
      </c>
      <c r="AJ148" s="95" t="s">
        <v>241</v>
      </c>
      <c r="AK148" s="95" t="s">
        <v>94</v>
      </c>
      <c r="AL148" s="95" t="s">
        <v>241</v>
      </c>
      <c r="AM148" s="95" t="s">
        <v>241</v>
      </c>
      <c r="AN148" s="97" t="s">
        <v>94</v>
      </c>
      <c r="AO148" s="94">
        <f>Corrientes!AO148*Constantes!$BA$7</f>
        <v>230622.89458510262</v>
      </c>
      <c r="AP148" s="94">
        <f>Corrientes!AP148*Constantes!$BA$7</f>
        <v>47679.740527887188</v>
      </c>
      <c r="AQ148" s="94">
        <v>97.423249966300347</v>
      </c>
      <c r="AR148" s="94">
        <v>2.5767500336996636</v>
      </c>
      <c r="AS148" s="94">
        <v>41.455508103859387</v>
      </c>
      <c r="AT148" s="95" t="s">
        <v>94</v>
      </c>
      <c r="AU148" s="97" t="s">
        <v>94</v>
      </c>
      <c r="AV148" s="94">
        <f t="shared" si="3"/>
        <v>3.1762655382895133</v>
      </c>
      <c r="AW148" s="97" t="s">
        <v>94</v>
      </c>
      <c r="AX148" s="98">
        <f>Corrientes!AX148*Constantes!$BA$7</f>
        <v>244.06188244785534</v>
      </c>
      <c r="AZ148" s="118"/>
      <c r="BC148" s="119">
        <f t="shared" si="5"/>
        <v>0</v>
      </c>
      <c r="BE148" s="68"/>
    </row>
    <row r="149" spans="1:57" x14ac:dyDescent="0.3">
      <c r="A149" s="89">
        <v>2007</v>
      </c>
      <c r="B149" s="90" t="s">
        <v>12</v>
      </c>
      <c r="C149" s="91">
        <f>Corrientes!C149*Constantes!$BA$7</f>
        <v>3116.5679896834763</v>
      </c>
      <c r="D149" s="91">
        <f>Corrientes!D149*Constantes!$BA$7</f>
        <v>3809.0024522106369</v>
      </c>
      <c r="E149" s="92">
        <f>Corrientes!E149*Constantes!$BA$7</f>
        <v>0</v>
      </c>
      <c r="F149" s="92" t="s">
        <v>241</v>
      </c>
      <c r="G149" s="92" t="s">
        <v>241</v>
      </c>
      <c r="H149" s="91">
        <f>Corrientes!H149*Constantes!$BA$7</f>
        <v>6925.5704418941123</v>
      </c>
      <c r="I149" s="91">
        <f>Corrientes!I149*Constantes!$BA$7</f>
        <v>3121.2495566098505</v>
      </c>
      <c r="J149" s="91">
        <f>Corrientes!J149*Constantes!$BA$7</f>
        <v>10046.819998503963</v>
      </c>
      <c r="K149" s="93">
        <f>Corrientes!K149*Constantes!$BA$7</f>
        <v>2009.2538294947262</v>
      </c>
      <c r="L149" s="94">
        <f>Corrientes!L149*Constantes!$BA$7</f>
        <v>904.18200503344849</v>
      </c>
      <c r="M149" s="94">
        <f>Corrientes!M149*Constantes!$BA$7</f>
        <v>1105.0718244612776</v>
      </c>
      <c r="N149" s="94">
        <f>Corrientes!N149*Constantes!$BA$7</f>
        <v>905.54022618703777</v>
      </c>
      <c r="O149" s="94">
        <f>Corrientes!O149*Constantes!$BA$7</f>
        <v>2914.7940556817639</v>
      </c>
      <c r="P149" s="94">
        <v>38.563368770767489</v>
      </c>
      <c r="Q149" s="94">
        <f>Corrientes!Q149*Constantes!$BA$7</f>
        <v>14868.742088890251</v>
      </c>
      <c r="R149" s="94">
        <f>Corrientes!R149*Constantes!$BA$7</f>
        <v>1012.3997842641589</v>
      </c>
      <c r="S149" s="94">
        <f>Corrientes!S149*Constantes!$BA$7</f>
        <v>124.79316181743489</v>
      </c>
      <c r="T149" s="95" t="s">
        <v>241</v>
      </c>
      <c r="U149" s="95" t="s">
        <v>241</v>
      </c>
      <c r="V149" s="96">
        <f>Corrientes!V149*Constantes!$BA$7</f>
        <v>16005.935034971846</v>
      </c>
      <c r="W149" s="94">
        <f>Corrientes!W149*Constantes!$BA$7</f>
        <v>4379.4152515607093</v>
      </c>
      <c r="X149" s="94">
        <f>Corrientes!X149*Constantes!$BA$7</f>
        <v>3866.3995467297295</v>
      </c>
      <c r="Y149" s="94">
        <f>Corrientes!Y149*Constantes!$BA$7</f>
        <v>2882.7693962361086</v>
      </c>
      <c r="Z149" s="94">
        <f>Corrientes!Z149*Constantes!$BA$7</f>
        <v>24687.074543508388</v>
      </c>
      <c r="AA149" s="94">
        <f>Corrientes!AA149*Constantes!$BA$7</f>
        <v>26052.755033475805</v>
      </c>
      <c r="AB149" s="94">
        <f>Corrientes!AB149*Constantes!$BA$7</f>
        <v>3668.5506002938764</v>
      </c>
      <c r="AC149" s="95" t="s">
        <v>94</v>
      </c>
      <c r="AD149" s="94">
        <v>32.326075552516485</v>
      </c>
      <c r="AE149" s="94">
        <v>2.4860309202373041</v>
      </c>
      <c r="AF149" s="95" t="s">
        <v>241</v>
      </c>
      <c r="AG149" s="97" t="s">
        <v>94</v>
      </c>
      <c r="AH149" s="95">
        <f>Corrientes!AH149*Constantes!$BA$7</f>
        <v>2551.81025387114</v>
      </c>
      <c r="AI149" s="95" t="s">
        <v>241</v>
      </c>
      <c r="AJ149" s="95" t="s">
        <v>241</v>
      </c>
      <c r="AK149" s="95" t="s">
        <v>94</v>
      </c>
      <c r="AL149" s="95" t="s">
        <v>241</v>
      </c>
      <c r="AM149" s="95" t="s">
        <v>241</v>
      </c>
      <c r="AN149" s="97" t="s">
        <v>94</v>
      </c>
      <c r="AO149" s="94">
        <f>Corrientes!AO149*Constantes!$BA$7</f>
        <v>1047965.8487509458</v>
      </c>
      <c r="AP149" s="94">
        <f>Corrientes!AP149*Constantes!$BA$7</f>
        <v>80593.621675946633</v>
      </c>
      <c r="AQ149" s="94">
        <v>68.93296030908661</v>
      </c>
      <c r="AR149" s="94">
        <v>31.067039690913393</v>
      </c>
      <c r="AS149" s="94">
        <v>61.436631229232532</v>
      </c>
      <c r="AT149" s="95" t="s">
        <v>94</v>
      </c>
      <c r="AU149" s="97" t="s">
        <v>94</v>
      </c>
      <c r="AV149" s="94">
        <f t="shared" si="3"/>
        <v>1.7696221609770246</v>
      </c>
      <c r="AW149" s="97" t="s">
        <v>94</v>
      </c>
      <c r="AX149" s="98">
        <f>Corrientes!AX149*Constantes!$BA$7</f>
        <v>89.545679232253647</v>
      </c>
      <c r="AZ149" s="118"/>
      <c r="BC149" s="119">
        <f t="shared" si="5"/>
        <v>-3.851141627819743E-12</v>
      </c>
      <c r="BE149" s="68"/>
    </row>
    <row r="150" spans="1:57" x14ac:dyDescent="0.3">
      <c r="A150" s="89">
        <v>2007</v>
      </c>
      <c r="B150" s="90" t="s">
        <v>13</v>
      </c>
      <c r="C150" s="91">
        <f>Corrientes!C150*Constantes!$BA$7</f>
        <v>9612.3685319093402</v>
      </c>
      <c r="D150" s="91">
        <f>Corrientes!D150*Constantes!$BA$7</f>
        <v>7172.636698790524</v>
      </c>
      <c r="E150" s="92">
        <f>Corrientes!E150*Constantes!$BA$7</f>
        <v>0</v>
      </c>
      <c r="F150" s="92" t="s">
        <v>241</v>
      </c>
      <c r="G150" s="92" t="s">
        <v>241</v>
      </c>
      <c r="H150" s="91">
        <f>Corrientes!H150*Constantes!$BA$7</f>
        <v>16785.005230699862</v>
      </c>
      <c r="I150" s="91">
        <f>Corrientes!I150*Constantes!$BA$7</f>
        <v>5016.9549175147595</v>
      </c>
      <c r="J150" s="91">
        <f>Corrientes!J150*Constantes!$BA$7</f>
        <v>21801.960148214624</v>
      </c>
      <c r="K150" s="93">
        <f>Corrientes!K150*Constantes!$BA$7</f>
        <v>2083.2261599383341</v>
      </c>
      <c r="L150" s="94">
        <f>Corrientes!L150*Constantes!$BA$7</f>
        <v>1193.0134849178494</v>
      </c>
      <c r="M150" s="94">
        <f>Corrientes!M150*Constantes!$BA$7</f>
        <v>890.21267502048477</v>
      </c>
      <c r="N150" s="94">
        <f>Corrientes!N150*Constantes!$BA$7</f>
        <v>622.66597976879109</v>
      </c>
      <c r="O150" s="94">
        <f>Corrientes!O150*Constantes!$BA$7</f>
        <v>2705.8921397071249</v>
      </c>
      <c r="P150" s="94">
        <v>57.38359798902826</v>
      </c>
      <c r="Q150" s="94">
        <f>Corrientes!Q150*Constantes!$BA$7</f>
        <v>15477.879799323111</v>
      </c>
      <c r="R150" s="94">
        <f>Corrientes!R150*Constantes!$BA$7</f>
        <v>656.09449499674724</v>
      </c>
      <c r="S150" s="94">
        <f>Corrientes!S150*Constantes!$BA$7</f>
        <v>57.431104852695313</v>
      </c>
      <c r="T150" s="95" t="s">
        <v>241</v>
      </c>
      <c r="U150" s="95" t="s">
        <v>241</v>
      </c>
      <c r="V150" s="96">
        <f>Corrientes!V150*Constantes!$BA$7</f>
        <v>16191.405399172552</v>
      </c>
      <c r="W150" s="94">
        <f>Corrientes!W150*Constantes!$BA$7</f>
        <v>2413.7157216409746</v>
      </c>
      <c r="X150" s="94">
        <f>Corrientes!X150*Constantes!$BA$7</f>
        <v>3562.009736417313</v>
      </c>
      <c r="Y150" s="94">
        <f>Corrientes!Y150*Constantes!$BA$7</f>
        <v>723.51526496225506</v>
      </c>
      <c r="Z150" s="94">
        <f>Corrientes!Z150*Constantes!$BA$7</f>
        <v>3027.948798054269</v>
      </c>
      <c r="AA150" s="94">
        <f>Corrientes!AA150*Constantes!$BA$7</f>
        <v>37993.365547387177</v>
      </c>
      <c r="AB150" s="94">
        <f>Corrientes!AB150*Constantes!$BA$7</f>
        <v>2573.1522926989073</v>
      </c>
      <c r="AC150" s="95" t="s">
        <v>94</v>
      </c>
      <c r="AD150" s="94">
        <v>31.835914651829999</v>
      </c>
      <c r="AE150" s="94">
        <v>2.8133202439677674</v>
      </c>
      <c r="AF150" s="95" t="s">
        <v>241</v>
      </c>
      <c r="AG150" s="97" t="s">
        <v>94</v>
      </c>
      <c r="AH150" s="95">
        <f>Corrientes!AH150*Constantes!$BA$7</f>
        <v>1985.0317915234639</v>
      </c>
      <c r="AI150" s="95" t="s">
        <v>241</v>
      </c>
      <c r="AJ150" s="95" t="s">
        <v>241</v>
      </c>
      <c r="AK150" s="95" t="s">
        <v>94</v>
      </c>
      <c r="AL150" s="95" t="s">
        <v>241</v>
      </c>
      <c r="AM150" s="95" t="s">
        <v>241</v>
      </c>
      <c r="AN150" s="97" t="s">
        <v>94</v>
      </c>
      <c r="AO150" s="94">
        <f>Corrientes!AO150*Constantes!$BA$7</f>
        <v>1350481.361972614</v>
      </c>
      <c r="AP150" s="94">
        <f>Corrientes!AP150*Constantes!$BA$7</f>
        <v>119341.2093319682</v>
      </c>
      <c r="AQ150" s="94">
        <v>76.988514411509911</v>
      </c>
      <c r="AR150" s="94">
        <v>23.011485588490082</v>
      </c>
      <c r="AS150" s="94">
        <v>42.61640201097174</v>
      </c>
      <c r="AT150" s="95" t="s">
        <v>94</v>
      </c>
      <c r="AU150" s="97" t="s">
        <v>94</v>
      </c>
      <c r="AV150" s="94">
        <f t="shared" si="3"/>
        <v>16.655956985329091</v>
      </c>
      <c r="AW150" s="97" t="s">
        <v>94</v>
      </c>
      <c r="AX150" s="98">
        <f>Corrientes!AX150*Constantes!$BA$7</f>
        <v>498.27084623060739</v>
      </c>
      <c r="AZ150" s="118"/>
      <c r="BC150" s="119">
        <f t="shared" si="5"/>
        <v>-1.2789769243681803E-12</v>
      </c>
      <c r="BE150" s="68"/>
    </row>
    <row r="151" spans="1:57" x14ac:dyDescent="0.3">
      <c r="A151" s="89">
        <v>2007</v>
      </c>
      <c r="B151" s="90" t="s">
        <v>14</v>
      </c>
      <c r="C151" s="91">
        <f>Corrientes!C151*Constantes!$BA$7</f>
        <v>1984.9528115181097</v>
      </c>
      <c r="D151" s="91">
        <f>Corrientes!D151*Constantes!$BA$7</f>
        <v>2622.2946725295969</v>
      </c>
      <c r="E151" s="91">
        <f>Corrientes!E151*Constantes!$BA$7</f>
        <v>601.53768599435796</v>
      </c>
      <c r="F151" s="92" t="s">
        <v>241</v>
      </c>
      <c r="G151" s="92" t="s">
        <v>241</v>
      </c>
      <c r="H151" s="91">
        <f>Corrientes!H151*Constantes!$BA$7</f>
        <v>5208.7851700420642</v>
      </c>
      <c r="I151" s="91">
        <f>Corrientes!I151*Constantes!$BA$7</f>
        <v>451.43898584295528</v>
      </c>
      <c r="J151" s="91">
        <f>Corrientes!J151*Constantes!$BA$7</f>
        <v>5660.2241558850192</v>
      </c>
      <c r="K151" s="93">
        <f>Corrientes!K151*Constantes!$BA$7</f>
        <v>1711.4390119184893</v>
      </c>
      <c r="L151" s="94">
        <f>Corrientes!L151*Constantes!$BA$7</f>
        <v>652.19155091818595</v>
      </c>
      <c r="M151" s="94">
        <f>Corrientes!M151*Constantes!$BA$7</f>
        <v>861.60155521962668</v>
      </c>
      <c r="N151" s="94">
        <f>Corrientes!N151*Constantes!$BA$7</f>
        <v>148.32830816601191</v>
      </c>
      <c r="O151" s="94">
        <f>Corrientes!O151*Constantes!$BA$7</f>
        <v>1859.7673200845013</v>
      </c>
      <c r="P151" s="94">
        <v>53.363471684574179</v>
      </c>
      <c r="Q151" s="94">
        <f>Corrientes!Q151*Constantes!$BA$7</f>
        <v>3985.9803491062476</v>
      </c>
      <c r="R151" s="94">
        <f>Corrientes!R151*Constantes!$BA$7</f>
        <v>880.33472821666044</v>
      </c>
      <c r="S151" s="94">
        <f>Corrientes!S151*Constantes!$BA$7</f>
        <v>80.387147710472462</v>
      </c>
      <c r="T151" s="95" t="s">
        <v>241</v>
      </c>
      <c r="U151" s="95" t="s">
        <v>241</v>
      </c>
      <c r="V151" s="96">
        <f>Corrientes!V151*Constantes!$BA$7</f>
        <v>4946.7022250333803</v>
      </c>
      <c r="W151" s="94">
        <f>Corrientes!W151*Constantes!$BA$7</f>
        <v>3967.6872894287139</v>
      </c>
      <c r="X151" s="94">
        <f>Corrientes!X151*Constantes!$BA$7</f>
        <v>3063.0474083895697</v>
      </c>
      <c r="Y151" s="94">
        <f>Corrientes!Y151*Constantes!$BA$7</f>
        <v>2329.3037453574793</v>
      </c>
      <c r="Z151" s="94">
        <f>Corrientes!Z151*Constantes!$BA$7</f>
        <v>27825.250159388183</v>
      </c>
      <c r="AA151" s="94">
        <f>Corrientes!AA151*Constantes!$BA$7</f>
        <v>10606.926380918399</v>
      </c>
      <c r="AB151" s="94">
        <f>Corrientes!AB151*Constantes!$BA$7</f>
        <v>2472.3277501238044</v>
      </c>
      <c r="AC151" s="95" t="s">
        <v>94</v>
      </c>
      <c r="AD151" s="94">
        <v>22.611945616101739</v>
      </c>
      <c r="AE151" s="94">
        <v>2.9071322158760053</v>
      </c>
      <c r="AF151" s="95" t="s">
        <v>241</v>
      </c>
      <c r="AG151" s="97" t="s">
        <v>94</v>
      </c>
      <c r="AH151" s="95">
        <f>Corrientes!AH151*Constantes!$BA$7</f>
        <v>217.61464706451014</v>
      </c>
      <c r="AI151" s="95" t="s">
        <v>241</v>
      </c>
      <c r="AJ151" s="95" t="s">
        <v>241</v>
      </c>
      <c r="AK151" s="95" t="s">
        <v>94</v>
      </c>
      <c r="AL151" s="95" t="s">
        <v>241</v>
      </c>
      <c r="AM151" s="95" t="s">
        <v>241</v>
      </c>
      <c r="AN151" s="97" t="s">
        <v>94</v>
      </c>
      <c r="AO151" s="94">
        <f>Corrientes!AO151*Constantes!$BA$7</f>
        <v>364858.7540323555</v>
      </c>
      <c r="AP151" s="94">
        <f>Corrientes!AP151*Constantes!$BA$7</f>
        <v>46908.508276993714</v>
      </c>
      <c r="AQ151" s="94">
        <v>92.0243620498035</v>
      </c>
      <c r="AR151" s="94">
        <v>7.9756379501965027</v>
      </c>
      <c r="AS151" s="94">
        <v>46.636528315425821</v>
      </c>
      <c r="AT151" s="95" t="s">
        <v>94</v>
      </c>
      <c r="AU151" s="97" t="s">
        <v>94</v>
      </c>
      <c r="AV151" s="94">
        <f t="shared" si="3"/>
        <v>7.9846609646786693</v>
      </c>
      <c r="AW151" s="97" t="s">
        <v>94</v>
      </c>
      <c r="AX151" s="98">
        <f>Corrientes!AX151*Constantes!$BA$7</f>
        <v>304.00647360975108</v>
      </c>
      <c r="AZ151" s="118"/>
      <c r="BC151" s="119">
        <f t="shared" si="5"/>
        <v>0</v>
      </c>
      <c r="BE151" s="68"/>
    </row>
    <row r="152" spans="1:57" x14ac:dyDescent="0.3">
      <c r="A152" s="89">
        <v>2007</v>
      </c>
      <c r="B152" s="90" t="s">
        <v>15</v>
      </c>
      <c r="C152" s="91">
        <f>Corrientes!C152*Constantes!$BA$7</f>
        <v>1565.0138949124321</v>
      </c>
      <c r="D152" s="91">
        <f>Corrientes!D152*Constantes!$BA$7</f>
        <v>1099.5571984482874</v>
      </c>
      <c r="E152" s="92">
        <f>Corrientes!E152*Constantes!$BA$7</f>
        <v>0</v>
      </c>
      <c r="F152" s="92" t="s">
        <v>241</v>
      </c>
      <c r="G152" s="92" t="s">
        <v>241</v>
      </c>
      <c r="H152" s="91">
        <f>Corrientes!H152*Constantes!$BA$7</f>
        <v>2664.5710933607197</v>
      </c>
      <c r="I152" s="91">
        <f>Corrientes!I152*Constantes!$BA$7</f>
        <v>264.28296224641628</v>
      </c>
      <c r="J152" s="91">
        <f>Corrientes!J152*Constantes!$BA$7</f>
        <v>2928.8540556071357</v>
      </c>
      <c r="K152" s="93">
        <f>Corrientes!K152*Constantes!$BA$7</f>
        <v>2537.8946212363294</v>
      </c>
      <c r="L152" s="94">
        <f>Corrientes!L152*Constantes!$BA$7</f>
        <v>1490.611511907101</v>
      </c>
      <c r="M152" s="94">
        <f>Corrientes!M152*Constantes!$BA$7</f>
        <v>1047.2831093292284</v>
      </c>
      <c r="N152" s="94">
        <f>Corrientes!N152*Constantes!$BA$7</f>
        <v>251.71867624054576</v>
      </c>
      <c r="O152" s="94">
        <f>Corrientes!O152*Constantes!$BA$7</f>
        <v>2789.6132974768752</v>
      </c>
      <c r="P152" s="94">
        <v>46.495501694260561</v>
      </c>
      <c r="Q152" s="94">
        <f>Corrientes!Q152*Constantes!$BA$7</f>
        <v>2812.6651541209999</v>
      </c>
      <c r="R152" s="94">
        <f>Corrientes!R152*Constantes!$BA$7</f>
        <v>471.38318256839113</v>
      </c>
      <c r="S152" s="94">
        <f>Corrientes!S152*Constantes!$BA$7</f>
        <v>86.317852419481085</v>
      </c>
      <c r="T152" s="95" t="s">
        <v>241</v>
      </c>
      <c r="U152" s="95" t="s">
        <v>241</v>
      </c>
      <c r="V152" s="96">
        <f>Corrientes!V152*Constantes!$BA$7</f>
        <v>3370.3661891088723</v>
      </c>
      <c r="W152" s="94">
        <f>Corrientes!W152*Constantes!$BA$7</f>
        <v>4973.9173520809554</v>
      </c>
      <c r="X152" s="94">
        <f>Corrientes!X152*Constantes!$BA$7</f>
        <v>4697.5539984417564</v>
      </c>
      <c r="Y152" s="94">
        <f>Corrientes!Y152*Constantes!$BA$7</f>
        <v>2537.087157318962</v>
      </c>
      <c r="Z152" s="94">
        <f>Corrientes!Z152*Constantes!$BA$7</f>
        <v>57815.038459129995</v>
      </c>
      <c r="AA152" s="94">
        <f>Corrientes!AA152*Constantes!$BA$7</f>
        <v>6299.220244716008</v>
      </c>
      <c r="AB152" s="94">
        <f>Corrientes!AB152*Constantes!$BA$7</f>
        <v>3646.390752022844</v>
      </c>
      <c r="AC152" s="95" t="s">
        <v>94</v>
      </c>
      <c r="AD152" s="94">
        <v>27.069544296848569</v>
      </c>
      <c r="AE152" s="94">
        <v>3.1558295022889675</v>
      </c>
      <c r="AF152" s="95" t="s">
        <v>241</v>
      </c>
      <c r="AG152" s="97" t="s">
        <v>94</v>
      </c>
      <c r="AH152" s="95">
        <f>Corrientes!AH152*Constantes!$BA$7</f>
        <v>255.00277448166864</v>
      </c>
      <c r="AI152" s="95" t="s">
        <v>241</v>
      </c>
      <c r="AJ152" s="95" t="s">
        <v>241</v>
      </c>
      <c r="AK152" s="95" t="s">
        <v>94</v>
      </c>
      <c r="AL152" s="95" t="s">
        <v>241</v>
      </c>
      <c r="AM152" s="95" t="s">
        <v>241</v>
      </c>
      <c r="AN152" s="97" t="s">
        <v>94</v>
      </c>
      <c r="AO152" s="94">
        <f>Corrientes!AO152*Constantes!$BA$7</f>
        <v>199605.84816597652</v>
      </c>
      <c r="AP152" s="94">
        <f>Corrientes!AP152*Constantes!$BA$7</f>
        <v>23270.507163466958</v>
      </c>
      <c r="AQ152" s="94">
        <v>90.976574550020317</v>
      </c>
      <c r="AR152" s="94">
        <v>9.0234254499796798</v>
      </c>
      <c r="AS152" s="94">
        <v>53.504498305739432</v>
      </c>
      <c r="AT152" s="95" t="s">
        <v>94</v>
      </c>
      <c r="AU152" s="97" t="s">
        <v>94</v>
      </c>
      <c r="AV152" s="94">
        <f t="shared" si="3"/>
        <v>7.4759775003199858</v>
      </c>
      <c r="AW152" s="97" t="s">
        <v>94</v>
      </c>
      <c r="AX152" s="98">
        <f>Corrientes!AX152*Constantes!$BA$7</f>
        <v>53.709523031839169</v>
      </c>
      <c r="AZ152" s="118"/>
      <c r="BC152" s="119">
        <f t="shared" si="5"/>
        <v>-2.8421709430404007E-13</v>
      </c>
      <c r="BE152" s="68"/>
    </row>
    <row r="153" spans="1:57" x14ac:dyDescent="0.3">
      <c r="A153" s="89">
        <v>2007</v>
      </c>
      <c r="B153" s="90" t="s">
        <v>16</v>
      </c>
      <c r="C153" s="91">
        <f>Corrientes!C153*Constantes!$BA$7</f>
        <v>783.69552449372554</v>
      </c>
      <c r="D153" s="91">
        <f>Corrientes!D153*Constantes!$BA$7</f>
        <v>961.72988479742617</v>
      </c>
      <c r="E153" s="91">
        <f>Corrientes!E153*Constantes!$BA$7</f>
        <v>167.29946689961372</v>
      </c>
      <c r="F153" s="92" t="s">
        <v>241</v>
      </c>
      <c r="G153" s="92" t="s">
        <v>241</v>
      </c>
      <c r="H153" s="91">
        <f>Corrientes!H153*Constantes!$BA$7</f>
        <v>1912.7248761907656</v>
      </c>
      <c r="I153" s="91">
        <f>Corrientes!I153*Constantes!$BA$7</f>
        <v>169.55805441402731</v>
      </c>
      <c r="J153" s="91">
        <f>Corrientes!J153*Constantes!$BA$7</f>
        <v>2082.2829306047929</v>
      </c>
      <c r="K153" s="93">
        <f>Corrientes!K153*Constantes!$BA$7</f>
        <v>3445.0289820136868</v>
      </c>
      <c r="L153" s="94">
        <f>Corrientes!L153*Constantes!$BA$7</f>
        <v>1411.522288731938</v>
      </c>
      <c r="M153" s="94">
        <f>Corrientes!M153*Constantes!$BA$7</f>
        <v>1732.181855967757</v>
      </c>
      <c r="N153" s="94">
        <f>Corrientes!N153*Constantes!$BA$7</f>
        <v>305.39280314766995</v>
      </c>
      <c r="O153" s="94">
        <f>Corrientes!O153*Constantes!$BA$7</f>
        <v>3750.4217851613571</v>
      </c>
      <c r="P153" s="94">
        <v>48.82278124899085</v>
      </c>
      <c r="Q153" s="94">
        <f>Corrientes!Q153*Constantes!$BA$7</f>
        <v>1843.6268336578937</v>
      </c>
      <c r="R153" s="94">
        <f>Corrientes!R153*Constantes!$BA$7</f>
        <v>339.07243735622058</v>
      </c>
      <c r="S153" s="95">
        <f>Corrientes!S153*Constantes!$BA$7</f>
        <v>0</v>
      </c>
      <c r="T153" s="95" t="s">
        <v>241</v>
      </c>
      <c r="U153" s="95" t="s">
        <v>241</v>
      </c>
      <c r="V153" s="96">
        <f>Corrientes!V153*Constantes!$BA$7</f>
        <v>2182.6992710141144</v>
      </c>
      <c r="W153" s="94">
        <f>Corrientes!W153*Constantes!$BA$7</f>
        <v>4540.81003362725</v>
      </c>
      <c r="X153" s="94">
        <f>Corrientes!X153*Constantes!$BA$7</f>
        <v>4671.193963864127</v>
      </c>
      <c r="Y153" s="94">
        <f>Corrientes!Y153*Constantes!$BA$7</f>
        <v>2259.4736841292261</v>
      </c>
      <c r="Z153" s="94">
        <f>Corrientes!Z153*Constantes!$BA$7</f>
        <v>0</v>
      </c>
      <c r="AA153" s="94">
        <f>Corrientes!AA153*Constantes!$BA$7</f>
        <v>4264.9822016189064</v>
      </c>
      <c r="AB153" s="94">
        <f>Corrientes!AB153*Constantes!$BA$7</f>
        <v>4117.1835466608745</v>
      </c>
      <c r="AC153" s="95" t="s">
        <v>94</v>
      </c>
      <c r="AD153" s="94">
        <v>23.876110598311918</v>
      </c>
      <c r="AE153" s="94">
        <v>4.0737159382379264</v>
      </c>
      <c r="AF153" s="95" t="s">
        <v>241</v>
      </c>
      <c r="AG153" s="97" t="s">
        <v>94</v>
      </c>
      <c r="AH153" s="95">
        <f>Corrientes!AH153*Constantes!$BA$7</f>
        <v>42.676237612036701</v>
      </c>
      <c r="AI153" s="95" t="s">
        <v>241</v>
      </c>
      <c r="AJ153" s="95" t="s">
        <v>241</v>
      </c>
      <c r="AK153" s="95" t="s">
        <v>94</v>
      </c>
      <c r="AL153" s="95" t="s">
        <v>241</v>
      </c>
      <c r="AM153" s="95" t="s">
        <v>241</v>
      </c>
      <c r="AN153" s="97" t="s">
        <v>94</v>
      </c>
      <c r="AO153" s="94">
        <f>Corrientes!AO153*Constantes!$BA$7</f>
        <v>104695.13010432709</v>
      </c>
      <c r="AP153" s="94">
        <f>Corrientes!AP153*Constantes!$BA$7</f>
        <v>17862.968861940386</v>
      </c>
      <c r="AQ153" s="94">
        <v>91.857107796356004</v>
      </c>
      <c r="AR153" s="94">
        <v>8.1428922036439921</v>
      </c>
      <c r="AS153" s="94">
        <v>51.177218751009157</v>
      </c>
      <c r="AT153" s="95" t="s">
        <v>94</v>
      </c>
      <c r="AU153" s="97" t="s">
        <v>94</v>
      </c>
      <c r="AV153" s="94">
        <f t="shared" si="3"/>
        <v>7.2782373775345244</v>
      </c>
      <c r="AW153" s="97" t="s">
        <v>94</v>
      </c>
      <c r="AX153" s="98">
        <f>Corrientes!AX153*Constantes!$BA$7</f>
        <v>36.118535343124123</v>
      </c>
      <c r="AZ153" s="118"/>
      <c r="BC153" s="119">
        <f t="shared" si="5"/>
        <v>-6.2527760746888816E-13</v>
      </c>
      <c r="BE153" s="68"/>
    </row>
    <row r="154" spans="1:57" x14ac:dyDescent="0.3">
      <c r="A154" s="89">
        <v>2007</v>
      </c>
      <c r="B154" s="90" t="s">
        <v>17</v>
      </c>
      <c r="C154" s="91">
        <f>Corrientes!C154*Constantes!$BA$7</f>
        <v>1196.0492709030195</v>
      </c>
      <c r="D154" s="91">
        <f>Corrientes!D154*Constantes!$BA$7</f>
        <v>1857.394636509649</v>
      </c>
      <c r="E154" s="92">
        <f>Corrientes!E154*Constantes!$BA$7</f>
        <v>0</v>
      </c>
      <c r="F154" s="92" t="s">
        <v>241</v>
      </c>
      <c r="G154" s="92" t="s">
        <v>241</v>
      </c>
      <c r="H154" s="91">
        <f>Corrientes!H154*Constantes!$BA$7</f>
        <v>3053.4439074126685</v>
      </c>
      <c r="I154" s="91">
        <f>Corrientes!I154*Constantes!$BA$7</f>
        <v>286.1617754656188</v>
      </c>
      <c r="J154" s="91">
        <f>Corrientes!J154*Constantes!$BA$7</f>
        <v>3339.6056828782871</v>
      </c>
      <c r="K154" s="93">
        <f>Corrientes!K154*Constantes!$BA$7</f>
        <v>2230.9732931572989</v>
      </c>
      <c r="L154" s="94">
        <f>Corrientes!L154*Constantes!$BA$7</f>
        <v>873.88341217177344</v>
      </c>
      <c r="M154" s="94">
        <f>Corrientes!M154*Constantes!$BA$7</f>
        <v>1357.0898809855253</v>
      </c>
      <c r="N154" s="94">
        <f>Corrientes!N154*Constantes!$BA$7</f>
        <v>209.08171164907193</v>
      </c>
      <c r="O154" s="94">
        <f>Corrientes!O154*Constantes!$BA$7</f>
        <v>2440.0550048063706</v>
      </c>
      <c r="P154" s="94">
        <v>18.118617151291605</v>
      </c>
      <c r="Q154" s="94">
        <f>Corrientes!Q154*Constantes!$BA$7</f>
        <v>13703.211408030642</v>
      </c>
      <c r="R154" s="94">
        <f>Corrientes!R154*Constantes!$BA$7</f>
        <v>878.09975894721856</v>
      </c>
      <c r="S154" s="94">
        <f>Corrientes!S154*Constantes!$BA$7</f>
        <v>510.98474060391703</v>
      </c>
      <c r="T154" s="95" t="s">
        <v>241</v>
      </c>
      <c r="U154" s="95" t="s">
        <v>241</v>
      </c>
      <c r="V154" s="96">
        <f>Corrientes!V154*Constantes!$BA$7</f>
        <v>15092.295907581778</v>
      </c>
      <c r="W154" s="94">
        <f>Corrientes!W154*Constantes!$BA$7</f>
        <v>4839.5296742718492</v>
      </c>
      <c r="X154" s="94">
        <f>Corrientes!X154*Constantes!$BA$7</f>
        <v>4092.401924241603</v>
      </c>
      <c r="Y154" s="94">
        <f>Corrientes!Y154*Constantes!$BA$7</f>
        <v>4038.5214571391316</v>
      </c>
      <c r="Z154" s="94">
        <f>Corrientes!Z154*Constantes!$BA$7</f>
        <v>21320.346334706766</v>
      </c>
      <c r="AA154" s="94">
        <f>Corrientes!AA154*Constantes!$BA$7</f>
        <v>18431.901590460064</v>
      </c>
      <c r="AB154" s="94">
        <f>Corrientes!AB154*Constantes!$BA$7</f>
        <v>4107.6566554912042</v>
      </c>
      <c r="AC154" s="95" t="s">
        <v>94</v>
      </c>
      <c r="AD154" s="94">
        <v>27.684528648337505</v>
      </c>
      <c r="AE154" s="94">
        <v>1.5260787199368797</v>
      </c>
      <c r="AF154" s="95" t="s">
        <v>241</v>
      </c>
      <c r="AG154" s="97" t="s">
        <v>94</v>
      </c>
      <c r="AH154" s="95">
        <f>Corrientes!AH154*Constantes!$BA$7</f>
        <v>5637.0511965295573</v>
      </c>
      <c r="AI154" s="95" t="s">
        <v>241</v>
      </c>
      <c r="AJ154" s="95" t="s">
        <v>241</v>
      </c>
      <c r="AK154" s="95" t="s">
        <v>94</v>
      </c>
      <c r="AL154" s="95" t="s">
        <v>241</v>
      </c>
      <c r="AM154" s="95" t="s">
        <v>241</v>
      </c>
      <c r="AN154" s="97" t="s">
        <v>94</v>
      </c>
      <c r="AO154" s="94">
        <f>Corrientes!AO154*Constantes!$BA$7</f>
        <v>1207794.942008131</v>
      </c>
      <c r="AP154" s="94">
        <f>Corrientes!AP154*Constantes!$BA$7</f>
        <v>66578.34715046495</v>
      </c>
      <c r="AQ154" s="94">
        <v>91.431270555900298</v>
      </c>
      <c r="AR154" s="94">
        <v>8.5687294440997057</v>
      </c>
      <c r="AS154" s="94">
        <v>81.881382848708412</v>
      </c>
      <c r="AT154" s="95" t="s">
        <v>94</v>
      </c>
      <c r="AU154" s="97" t="s">
        <v>94</v>
      </c>
      <c r="AV154" s="94">
        <f t="shared" si="3"/>
        <v>-0.32421656437684465</v>
      </c>
      <c r="AW154" s="97" t="s">
        <v>94</v>
      </c>
      <c r="AX154" s="98">
        <f>Corrientes!AX154*Constantes!$BA$7</f>
        <v>150.4592126076659</v>
      </c>
      <c r="AZ154" s="118"/>
      <c r="BC154" s="119">
        <f t="shared" si="5"/>
        <v>5.1159076974727213E-13</v>
      </c>
      <c r="BE154" s="68"/>
    </row>
    <row r="155" spans="1:57" x14ac:dyDescent="0.3">
      <c r="A155" s="89">
        <v>2007</v>
      </c>
      <c r="B155" s="90" t="s">
        <v>18</v>
      </c>
      <c r="C155" s="91">
        <f>Corrientes!C155*Constantes!$BA$7</f>
        <v>3132.2005346740634</v>
      </c>
      <c r="D155" s="91">
        <f>Corrientes!D155*Constantes!$BA$7</f>
        <v>3012.4915491614356</v>
      </c>
      <c r="E155" s="91">
        <f>Corrientes!E155*Constantes!$BA$7</f>
        <v>1133.5157784446778</v>
      </c>
      <c r="F155" s="92" t="s">
        <v>241</v>
      </c>
      <c r="G155" s="92" t="s">
        <v>241</v>
      </c>
      <c r="H155" s="91">
        <f>Corrientes!H155*Constantes!$BA$7</f>
        <v>7278.2078622801773</v>
      </c>
      <c r="I155" s="91">
        <f>Corrientes!I155*Constantes!$BA$7</f>
        <v>72.40715175852732</v>
      </c>
      <c r="J155" s="91">
        <f>Corrientes!J155*Constantes!$BA$7</f>
        <v>7350.6150140387044</v>
      </c>
      <c r="K155" s="93">
        <f>Corrientes!K155*Constantes!$BA$7</f>
        <v>2488.1069158987739</v>
      </c>
      <c r="L155" s="94">
        <f>Corrientes!L155*Constantes!$BA$7</f>
        <v>1070.7649410088216</v>
      </c>
      <c r="M155" s="94">
        <f>Corrientes!M155*Constantes!$BA$7</f>
        <v>1029.8415763035046</v>
      </c>
      <c r="N155" s="94">
        <f>Corrientes!N155*Constantes!$BA$7</f>
        <v>24.752897754486899</v>
      </c>
      <c r="O155" s="94">
        <f>Corrientes!O155*Constantes!$BA$7</f>
        <v>2512.8598136532605</v>
      </c>
      <c r="P155" s="94">
        <v>69.433407681144061</v>
      </c>
      <c r="Q155" s="94">
        <f>Corrientes!Q155*Constantes!$BA$7</f>
        <v>2115.9257391221863</v>
      </c>
      <c r="R155" s="94">
        <f>Corrientes!R155*Constantes!$BA$7</f>
        <v>741.19103162908539</v>
      </c>
      <c r="S155" s="94">
        <f>Corrientes!S155*Constantes!$BA$7</f>
        <v>378.83635225812287</v>
      </c>
      <c r="T155" s="95" t="s">
        <v>241</v>
      </c>
      <c r="U155" s="95" t="s">
        <v>241</v>
      </c>
      <c r="V155" s="96">
        <f>Corrientes!V155*Constantes!$BA$7</f>
        <v>3235.9531230093949</v>
      </c>
      <c r="W155" s="94">
        <f>Corrientes!W155*Constantes!$BA$7</f>
        <v>3814.3047020701915</v>
      </c>
      <c r="X155" s="94">
        <f>Corrientes!X155*Constantes!$BA$7</f>
        <v>2966.8346984928157</v>
      </c>
      <c r="Y155" s="94">
        <f>Corrientes!Y155*Constantes!$BA$7</f>
        <v>2189.9054879160353</v>
      </c>
      <c r="Z155" s="94">
        <f>Corrientes!Z155*Constantes!$BA$7</f>
        <v>14065.357995771994</v>
      </c>
      <c r="AA155" s="94">
        <f>Corrientes!AA155*Constantes!$BA$7</f>
        <v>10586.5681370481</v>
      </c>
      <c r="AB155" s="94">
        <f>Corrientes!AB155*Constantes!$BA$7</f>
        <v>2805.4501509572624</v>
      </c>
      <c r="AC155" s="95" t="s">
        <v>94</v>
      </c>
      <c r="AD155" s="94">
        <v>19.206993432346703</v>
      </c>
      <c r="AE155" s="94">
        <v>4.1051395508116215</v>
      </c>
      <c r="AF155" s="95" t="s">
        <v>241</v>
      </c>
      <c r="AG155" s="97" t="s">
        <v>94</v>
      </c>
      <c r="AH155" s="95">
        <f>Corrientes!AH155*Constantes!$BA$7</f>
        <v>49.895399282572676</v>
      </c>
      <c r="AI155" s="95" t="s">
        <v>241</v>
      </c>
      <c r="AJ155" s="95" t="s">
        <v>241</v>
      </c>
      <c r="AK155" s="95" t="s">
        <v>94</v>
      </c>
      <c r="AL155" s="95" t="s">
        <v>241</v>
      </c>
      <c r="AM155" s="95" t="s">
        <v>241</v>
      </c>
      <c r="AN155" s="97" t="s">
        <v>94</v>
      </c>
      <c r="AO155" s="94">
        <f>Corrientes!AO155*Constantes!$BA$7</f>
        <v>257885.70658834348</v>
      </c>
      <c r="AP155" s="94">
        <f>Corrientes!AP155*Constantes!$BA$7</f>
        <v>55118.299354542112</v>
      </c>
      <c r="AQ155" s="94">
        <v>99.014951107897247</v>
      </c>
      <c r="AR155" s="94">
        <v>0.98504889210275881</v>
      </c>
      <c r="AS155" s="94">
        <v>30.566592318855939</v>
      </c>
      <c r="AT155" s="95" t="s">
        <v>94</v>
      </c>
      <c r="AU155" s="97" t="s">
        <v>94</v>
      </c>
      <c r="AV155" s="94">
        <f t="shared" si="3"/>
        <v>5.1020418823777058</v>
      </c>
      <c r="AW155" s="97" t="s">
        <v>94</v>
      </c>
      <c r="AX155" s="98">
        <f>Corrientes!AX155*Constantes!$BA$7</f>
        <v>67.03689760472308</v>
      </c>
      <c r="AZ155" s="118"/>
      <c r="BC155" s="119">
        <f t="shared" si="5"/>
        <v>0</v>
      </c>
      <c r="BE155" s="68"/>
    </row>
    <row r="156" spans="1:57" x14ac:dyDescent="0.3">
      <c r="A156" s="89">
        <v>2007</v>
      </c>
      <c r="B156" s="90" t="s">
        <v>19</v>
      </c>
      <c r="C156" s="91">
        <f>Corrientes!C156*Constantes!$BA$7</f>
        <v>4188.1106519538062</v>
      </c>
      <c r="D156" s="91">
        <f>Corrientes!D156*Constantes!$BA$7</f>
        <v>2377.9000550582437</v>
      </c>
      <c r="E156" s="91">
        <f>Corrientes!E156*Constantes!$BA$7</f>
        <v>741.83837950069437</v>
      </c>
      <c r="F156" s="92" t="s">
        <v>241</v>
      </c>
      <c r="G156" s="92" t="s">
        <v>241</v>
      </c>
      <c r="H156" s="91">
        <f>Corrientes!H156*Constantes!$BA$7</f>
        <v>7307.8490865127442</v>
      </c>
      <c r="I156" s="91">
        <f>Corrientes!I156*Constantes!$BA$7</f>
        <v>336.12491009226073</v>
      </c>
      <c r="J156" s="91">
        <f>Corrientes!J156*Constantes!$BA$7</f>
        <v>7643.9739966050056</v>
      </c>
      <c r="K156" s="93">
        <f>Corrientes!K156*Constantes!$BA$7</f>
        <v>1808.5131765855424</v>
      </c>
      <c r="L156" s="94">
        <f>Corrientes!L156*Constantes!$BA$7</f>
        <v>1036.4545312020268</v>
      </c>
      <c r="M156" s="94">
        <f>Corrientes!M156*Constantes!$BA$7</f>
        <v>588.47186515019746</v>
      </c>
      <c r="N156" s="94">
        <f>Corrientes!N156*Constantes!$BA$7</f>
        <v>83.182660408572232</v>
      </c>
      <c r="O156" s="94">
        <f>Corrientes!O156*Constantes!$BA$7</f>
        <v>1891.6958369941146</v>
      </c>
      <c r="P156" s="94">
        <v>51.404057009454505</v>
      </c>
      <c r="Q156" s="94">
        <f>Corrientes!Q156*Constantes!$BA$7</f>
        <v>6279.1387353764112</v>
      </c>
      <c r="R156" s="94">
        <f>Corrientes!R156*Constantes!$BA$7</f>
        <v>766.12283723130292</v>
      </c>
      <c r="S156" s="94">
        <f>Corrientes!S156*Constantes!$BA$7</f>
        <v>181.13545072270165</v>
      </c>
      <c r="T156" s="95" t="s">
        <v>241</v>
      </c>
      <c r="U156" s="95" t="s">
        <v>241</v>
      </c>
      <c r="V156" s="96">
        <f>Corrientes!V156*Constantes!$BA$7</f>
        <v>7226.3970233304153</v>
      </c>
      <c r="W156" s="94">
        <f>Corrientes!W156*Constantes!$BA$7</f>
        <v>4487.784731893762</v>
      </c>
      <c r="X156" s="94">
        <f>Corrientes!X156*Constantes!$BA$7</f>
        <v>4023.2037009429628</v>
      </c>
      <c r="Y156" s="94">
        <f>Corrientes!Y156*Constantes!$BA$7</f>
        <v>2446.9575627333274</v>
      </c>
      <c r="Z156" s="94">
        <f>Corrientes!Z156*Constantes!$BA$7</f>
        <v>12381.943449497687</v>
      </c>
      <c r="AA156" s="94">
        <f>Corrientes!AA156*Constantes!$BA$7</f>
        <v>14870.371019935423</v>
      </c>
      <c r="AB156" s="94">
        <f>Corrientes!AB156*Constantes!$BA$7</f>
        <v>2631.4387718115381</v>
      </c>
      <c r="AC156" s="95" t="s">
        <v>94</v>
      </c>
      <c r="AD156" s="94">
        <v>27.488311220090832</v>
      </c>
      <c r="AE156" s="94">
        <v>2.8133192345194686</v>
      </c>
      <c r="AF156" s="95" t="s">
        <v>241</v>
      </c>
      <c r="AG156" s="97" t="s">
        <v>94</v>
      </c>
      <c r="AH156" s="95">
        <f>Corrientes!AH156*Constantes!$BA$7</f>
        <v>552.53324415416955</v>
      </c>
      <c r="AI156" s="95" t="s">
        <v>241</v>
      </c>
      <c r="AJ156" s="95" t="s">
        <v>241</v>
      </c>
      <c r="AK156" s="95" t="s">
        <v>94</v>
      </c>
      <c r="AL156" s="95" t="s">
        <v>241</v>
      </c>
      <c r="AM156" s="95" t="s">
        <v>241</v>
      </c>
      <c r="AN156" s="97" t="s">
        <v>94</v>
      </c>
      <c r="AO156" s="94">
        <f>Corrientes!AO156*Constantes!$BA$7</f>
        <v>528570.33917359076</v>
      </c>
      <c r="AP156" s="94">
        <f>Corrientes!AP156*Constantes!$BA$7</f>
        <v>54097.070208761565</v>
      </c>
      <c r="AQ156" s="94">
        <v>95.602746552492874</v>
      </c>
      <c r="AR156" s="94">
        <v>4.3972534475071106</v>
      </c>
      <c r="AS156" s="94">
        <v>48.595942990545488</v>
      </c>
      <c r="AT156" s="95" t="s">
        <v>94</v>
      </c>
      <c r="AU156" s="97" t="s">
        <v>94</v>
      </c>
      <c r="AV156" s="94">
        <f t="shared" si="3"/>
        <v>7.7302623055419684</v>
      </c>
      <c r="AW156" s="97" t="s">
        <v>94</v>
      </c>
      <c r="AX156" s="98">
        <f>Corrientes!AX156*Constantes!$BA$7</f>
        <v>135.38453353415414</v>
      </c>
      <c r="AZ156" s="118"/>
      <c r="BC156" s="119">
        <f t="shared" si="5"/>
        <v>1.8189894035458565E-12</v>
      </c>
      <c r="BE156" s="68"/>
    </row>
    <row r="157" spans="1:57" x14ac:dyDescent="0.3">
      <c r="A157" s="89">
        <v>2007</v>
      </c>
      <c r="B157" s="90" t="s">
        <v>20</v>
      </c>
      <c r="C157" s="91">
        <f>Corrientes!C157*Constantes!$BA$7</f>
        <v>680.99573056868087</v>
      </c>
      <c r="D157" s="91">
        <f>Corrientes!D157*Constantes!$BA$7</f>
        <v>1269.3798069144798</v>
      </c>
      <c r="E157" s="92">
        <f>Corrientes!E157*Constantes!$BA$7</f>
        <v>0</v>
      </c>
      <c r="F157" s="92" t="s">
        <v>241</v>
      </c>
      <c r="G157" s="92" t="s">
        <v>241</v>
      </c>
      <c r="H157" s="91">
        <f>Corrientes!H157*Constantes!$BA$7</f>
        <v>1950.3755374831608</v>
      </c>
      <c r="I157" s="91">
        <f>Corrientes!I157*Constantes!$BA$7</f>
        <v>91.80961427383059</v>
      </c>
      <c r="J157" s="91">
        <f>Corrientes!J157*Constantes!$BA$7</f>
        <v>2042.1851517569912</v>
      </c>
      <c r="K157" s="93">
        <f>Corrientes!K157*Constantes!$BA$7</f>
        <v>2287.4683041197709</v>
      </c>
      <c r="L157" s="94">
        <f>Corrientes!L157*Constantes!$BA$7</f>
        <v>798.69549170357868</v>
      </c>
      <c r="M157" s="94">
        <f>Corrientes!M157*Constantes!$BA$7</f>
        <v>1488.772812416192</v>
      </c>
      <c r="N157" s="94">
        <f>Corrientes!N157*Constantes!$BA$7</f>
        <v>107.67751062744385</v>
      </c>
      <c r="O157" s="94">
        <f>Corrientes!O157*Constantes!$BA$7</f>
        <v>2395.145797325642</v>
      </c>
      <c r="P157" s="94">
        <v>39.462278849501025</v>
      </c>
      <c r="Q157" s="94">
        <f>Corrientes!Q157*Constantes!$BA$7</f>
        <v>2749.7127274721356</v>
      </c>
      <c r="R157" s="94">
        <f>Corrientes!R157*Constantes!$BA$7</f>
        <v>286.19623730733827</v>
      </c>
      <c r="S157" s="94">
        <f>Corrientes!S157*Constantes!$BA$7</f>
        <v>96.936853026544341</v>
      </c>
      <c r="T157" s="95" t="s">
        <v>241</v>
      </c>
      <c r="U157" s="95" t="s">
        <v>241</v>
      </c>
      <c r="V157" s="96">
        <f>Corrientes!V157*Constantes!$BA$7</f>
        <v>3132.8458178060182</v>
      </c>
      <c r="W157" s="94">
        <f>Corrientes!W157*Constantes!$BA$7</f>
        <v>3502.8873327504416</v>
      </c>
      <c r="X157" s="94">
        <f>Corrientes!X157*Constantes!$BA$7</f>
        <v>2595.3613946117839</v>
      </c>
      <c r="Y157" s="94">
        <f>Corrientes!Y157*Constantes!$BA$7</f>
        <v>2478.5976712596521</v>
      </c>
      <c r="Z157" s="94">
        <f>Corrientes!Z157*Constantes!$BA$7</f>
        <v>30695.646936841149</v>
      </c>
      <c r="AA157" s="94">
        <f>Corrientes!AA157*Constantes!$BA$7</f>
        <v>5175.0309695630094</v>
      </c>
      <c r="AB157" s="94">
        <f>Corrientes!AB157*Constantes!$BA$7</f>
        <v>2962.2454599569833</v>
      </c>
      <c r="AC157" s="95" t="s">
        <v>94</v>
      </c>
      <c r="AD157" s="94">
        <v>19.769465853312525</v>
      </c>
      <c r="AE157" s="94">
        <v>1.6797603607013596</v>
      </c>
      <c r="AF157" s="95" t="s">
        <v>241</v>
      </c>
      <c r="AG157" s="97" t="s">
        <v>94</v>
      </c>
      <c r="AH157" s="95">
        <f>Corrientes!AH157*Constantes!$BA$7</f>
        <v>502.23678033434493</v>
      </c>
      <c r="AI157" s="95" t="s">
        <v>241</v>
      </c>
      <c r="AJ157" s="95" t="s">
        <v>241</v>
      </c>
      <c r="AK157" s="95" t="s">
        <v>94</v>
      </c>
      <c r="AL157" s="95" t="s">
        <v>241</v>
      </c>
      <c r="AM157" s="95" t="s">
        <v>241</v>
      </c>
      <c r="AN157" s="97" t="s">
        <v>94</v>
      </c>
      <c r="AO157" s="94">
        <f>Corrientes!AO157*Constantes!$BA$7</f>
        <v>308081.50320931786</v>
      </c>
      <c r="AP157" s="94">
        <f>Corrientes!AP157*Constantes!$BA$7</f>
        <v>26176.888176753106</v>
      </c>
      <c r="AQ157" s="94">
        <v>95.504344246414561</v>
      </c>
      <c r="AR157" s="94">
        <v>4.4956557535854325</v>
      </c>
      <c r="AS157" s="94">
        <v>60.537721150498982</v>
      </c>
      <c r="AT157" s="95" t="s">
        <v>94</v>
      </c>
      <c r="AU157" s="97" t="s">
        <v>94</v>
      </c>
      <c r="AV157" s="94">
        <f t="shared" si="3"/>
        <v>4.7447298749687228</v>
      </c>
      <c r="AW157" s="97" t="s">
        <v>94</v>
      </c>
      <c r="AX157" s="98">
        <f>Corrientes!AX157*Constantes!$BA$7</f>
        <v>1323.0183266689835</v>
      </c>
      <c r="AZ157" s="118"/>
      <c r="BC157" s="119">
        <f t="shared" si="5"/>
        <v>-1.4210854715202004E-14</v>
      </c>
      <c r="BE157" s="68"/>
    </row>
    <row r="158" spans="1:57" x14ac:dyDescent="0.3">
      <c r="A158" s="89">
        <v>2007</v>
      </c>
      <c r="B158" s="90" t="s">
        <v>21</v>
      </c>
      <c r="C158" s="91">
        <f>Corrientes!C158*Constantes!$BA$7</f>
        <v>490.3982464491931</v>
      </c>
      <c r="D158" s="91">
        <f>Corrientes!D158*Constantes!$BA$7</f>
        <v>1024.2583713761733</v>
      </c>
      <c r="E158" s="92">
        <f>Corrientes!E158*Constantes!$BA$7</f>
        <v>0</v>
      </c>
      <c r="F158" s="92" t="s">
        <v>241</v>
      </c>
      <c r="G158" s="92" t="s">
        <v>241</v>
      </c>
      <c r="H158" s="91">
        <f>Corrientes!H158*Constantes!$BA$7</f>
        <v>1514.6566178253663</v>
      </c>
      <c r="I158" s="91">
        <f>Corrientes!I158*Constantes!$BA$7</f>
        <v>256.59202984613506</v>
      </c>
      <c r="J158" s="91">
        <f>Corrientes!J158*Constantes!$BA$7</f>
        <v>1771.2486476715014</v>
      </c>
      <c r="K158" s="93">
        <f>Corrientes!K158*Constantes!$BA$7</f>
        <v>2813.6105931383727</v>
      </c>
      <c r="L158" s="94">
        <f>Corrientes!L158*Constantes!$BA$7</f>
        <v>910.95875119664663</v>
      </c>
      <c r="M158" s="94">
        <f>Corrientes!M158*Constantes!$BA$7</f>
        <v>1902.6518419417259</v>
      </c>
      <c r="N158" s="94">
        <f>Corrientes!N158*Constantes!$BA$7</f>
        <v>476.64272204909804</v>
      </c>
      <c r="O158" s="94">
        <f>Corrientes!O158*Constantes!$BA$7</f>
        <v>3290.2533151874704</v>
      </c>
      <c r="P158" s="94">
        <v>39.800229064548951</v>
      </c>
      <c r="Q158" s="94">
        <f>Corrientes!Q158*Constantes!$BA$7</f>
        <v>2379.856952915191</v>
      </c>
      <c r="R158" s="94">
        <f>Corrientes!R158*Constantes!$BA$7</f>
        <v>299.24227253446094</v>
      </c>
      <c r="S158" s="95">
        <f>Corrientes!S158*Constantes!$BA$7</f>
        <v>0</v>
      </c>
      <c r="T158" s="95" t="s">
        <v>241</v>
      </c>
      <c r="U158" s="95" t="s">
        <v>241</v>
      </c>
      <c r="V158" s="96">
        <f>Corrientes!V158*Constantes!$BA$7</f>
        <v>2679.0992254496518</v>
      </c>
      <c r="W158" s="94">
        <f>Corrientes!W158*Constantes!$BA$7</f>
        <v>3940.6515225878952</v>
      </c>
      <c r="X158" s="94">
        <f>Corrientes!X158*Constantes!$BA$7</f>
        <v>3382.7514124051972</v>
      </c>
      <c r="Y158" s="94">
        <f>Corrientes!Y158*Constantes!$BA$7</f>
        <v>2684.8948672498159</v>
      </c>
      <c r="Z158" s="94">
        <f>Corrientes!Z158*Constantes!$BA$7</f>
        <v>0</v>
      </c>
      <c r="AA158" s="94">
        <f>Corrientes!AA158*Constantes!$BA$7</f>
        <v>4450.3478731211535</v>
      </c>
      <c r="AB158" s="94">
        <f>Corrientes!AB158*Constantes!$BA$7</f>
        <v>3653.2341097732815</v>
      </c>
      <c r="AC158" s="95" t="s">
        <v>94</v>
      </c>
      <c r="AD158" s="94">
        <v>26.299026518376767</v>
      </c>
      <c r="AE158" s="94">
        <v>1.8871147851844823</v>
      </c>
      <c r="AF158" s="95" t="s">
        <v>241</v>
      </c>
      <c r="AG158" s="97" t="s">
        <v>94</v>
      </c>
      <c r="AH158" s="95">
        <f>Corrientes!AH158*Constantes!$BA$7</f>
        <v>246.77352434694245</v>
      </c>
      <c r="AI158" s="95" t="s">
        <v>241</v>
      </c>
      <c r="AJ158" s="95" t="s">
        <v>241</v>
      </c>
      <c r="AK158" s="95" t="s">
        <v>94</v>
      </c>
      <c r="AL158" s="95" t="s">
        <v>241</v>
      </c>
      <c r="AM158" s="95" t="s">
        <v>241</v>
      </c>
      <c r="AN158" s="97" t="s">
        <v>94</v>
      </c>
      <c r="AO158" s="94">
        <f>Corrientes!AO158*Constantes!$BA$7</f>
        <v>235828.1493028572</v>
      </c>
      <c r="AP158" s="94">
        <f>Corrientes!AP158*Constantes!$BA$7</f>
        <v>16922.10116603144</v>
      </c>
      <c r="AQ158" s="94">
        <v>85.513494664712766</v>
      </c>
      <c r="AR158" s="94">
        <v>14.486505335287234</v>
      </c>
      <c r="AS158" s="94">
        <v>60.199770935451049</v>
      </c>
      <c r="AT158" s="95" t="s">
        <v>94</v>
      </c>
      <c r="AU158" s="97" t="s">
        <v>94</v>
      </c>
      <c r="AV158" s="94">
        <f t="shared" si="3"/>
        <v>-6.3133775502453915</v>
      </c>
      <c r="AW158" s="97" t="s">
        <v>94</v>
      </c>
      <c r="AX158" s="98">
        <f>Corrientes!AX158*Constantes!$BA$7</f>
        <v>114.19376880997061</v>
      </c>
      <c r="AZ158" s="118"/>
      <c r="BC158" s="119">
        <f t="shared" si="5"/>
        <v>-5.6843418860808015E-14</v>
      </c>
      <c r="BE158" s="68"/>
    </row>
    <row r="159" spans="1:57" x14ac:dyDescent="0.3">
      <c r="A159" s="89">
        <v>2007</v>
      </c>
      <c r="B159" s="90" t="s">
        <v>22</v>
      </c>
      <c r="C159" s="91">
        <f>Corrientes!C159*Constantes!$BA$7</f>
        <v>1718.6048570948353</v>
      </c>
      <c r="D159" s="91">
        <f>Corrientes!D159*Constantes!$BA$7</f>
        <v>1566.9018096689722</v>
      </c>
      <c r="E159" s="91">
        <f>Corrientes!E159*Constantes!$BA$7</f>
        <v>473.32849411648448</v>
      </c>
      <c r="F159" s="92" t="s">
        <v>241</v>
      </c>
      <c r="G159" s="92" t="s">
        <v>241</v>
      </c>
      <c r="H159" s="91">
        <f>Corrientes!H159*Constantes!$BA$7</f>
        <v>3758.8351608802923</v>
      </c>
      <c r="I159" s="91">
        <f>Corrientes!I159*Constantes!$BA$7</f>
        <v>217.5440894144381</v>
      </c>
      <c r="J159" s="91">
        <f>Corrientes!J159*Constantes!$BA$7</f>
        <v>3976.3792502947304</v>
      </c>
      <c r="K159" s="93">
        <f>Corrientes!K159*Constantes!$BA$7</f>
        <v>2615.9373601190146</v>
      </c>
      <c r="L159" s="94">
        <f>Corrientes!L159*Constantes!$BA$7</f>
        <v>1196.052090750238</v>
      </c>
      <c r="M159" s="94">
        <f>Corrientes!M159*Constantes!$BA$7</f>
        <v>1090.4753223046953</v>
      </c>
      <c r="N159" s="94">
        <f>Corrientes!N159*Constantes!$BA$7</f>
        <v>151.39842174909987</v>
      </c>
      <c r="O159" s="94">
        <f>Corrientes!O159*Constantes!$BA$7</f>
        <v>2767.3357818681143</v>
      </c>
      <c r="P159" s="94">
        <v>48.498004246286968</v>
      </c>
      <c r="Q159" s="94">
        <f>Corrientes!Q159*Constantes!$BA$7</f>
        <v>3533.2294365992152</v>
      </c>
      <c r="R159" s="94">
        <f>Corrientes!R159*Constantes!$BA$7</f>
        <v>571.52780918084534</v>
      </c>
      <c r="S159" s="94">
        <f>Corrientes!S159*Constantes!$BA$7</f>
        <v>117.9209952428325</v>
      </c>
      <c r="T159" s="95" t="s">
        <v>241</v>
      </c>
      <c r="U159" s="95" t="s">
        <v>241</v>
      </c>
      <c r="V159" s="96">
        <f>Corrientes!V159*Constantes!$BA$7</f>
        <v>4222.6782410228925</v>
      </c>
      <c r="W159" s="94">
        <f>Corrientes!W159*Constantes!$BA$7</f>
        <v>3880.4354735612142</v>
      </c>
      <c r="X159" s="94">
        <f>Corrientes!X159*Constantes!$BA$7</f>
        <v>3154.9959072539796</v>
      </c>
      <c r="Y159" s="94">
        <f>Corrientes!Y159*Constantes!$BA$7</f>
        <v>2214.7776772931247</v>
      </c>
      <c r="Z159" s="94">
        <f>Corrientes!Z159*Constantes!$BA$7</f>
        <v>21668.687108201491</v>
      </c>
      <c r="AA159" s="94">
        <f>Corrientes!AA159*Constantes!$BA$7</f>
        <v>8199.0574913176224</v>
      </c>
      <c r="AB159" s="94">
        <f>Corrientes!AB159*Constantes!$BA$7</f>
        <v>3247.0293162505268</v>
      </c>
      <c r="AC159" s="95" t="s">
        <v>94</v>
      </c>
      <c r="AD159" s="94">
        <v>22.392641067770136</v>
      </c>
      <c r="AE159" s="94">
        <v>2.6434847746041124</v>
      </c>
      <c r="AF159" s="95" t="s">
        <v>241</v>
      </c>
      <c r="AG159" s="97" t="s">
        <v>94</v>
      </c>
      <c r="AH159" s="95">
        <f>Corrientes!AH159*Constantes!$BA$7</f>
        <v>312.44412876142707</v>
      </c>
      <c r="AI159" s="95" t="s">
        <v>241</v>
      </c>
      <c r="AJ159" s="95" t="s">
        <v>241</v>
      </c>
      <c r="AK159" s="95" t="s">
        <v>94</v>
      </c>
      <c r="AL159" s="95" t="s">
        <v>241</v>
      </c>
      <c r="AM159" s="95" t="s">
        <v>241</v>
      </c>
      <c r="AN159" s="97" t="s">
        <v>94</v>
      </c>
      <c r="AO159" s="94">
        <f>Corrientes!AO159*Constantes!$BA$7</f>
        <v>310160.9500491831</v>
      </c>
      <c r="AP159" s="94">
        <f>Corrientes!AP159*Constantes!$BA$7</f>
        <v>36614.964114789371</v>
      </c>
      <c r="AQ159" s="94">
        <v>94.529091021730054</v>
      </c>
      <c r="AR159" s="94">
        <v>5.4709089782699598</v>
      </c>
      <c r="AS159" s="94">
        <v>51.50199575371304</v>
      </c>
      <c r="AT159" s="95" t="s">
        <v>94</v>
      </c>
      <c r="AU159" s="97" t="s">
        <v>94</v>
      </c>
      <c r="AV159" s="94">
        <f t="shared" si="3"/>
        <v>7.1958528401796285</v>
      </c>
      <c r="AW159" s="97" t="s">
        <v>94</v>
      </c>
      <c r="AX159" s="98">
        <f>Corrientes!AX159*Constantes!$BA$7</f>
        <v>182.40415154220881</v>
      </c>
      <c r="AZ159" s="118"/>
      <c r="BC159" s="119">
        <f t="shared" si="5"/>
        <v>-1.1937117960769683E-12</v>
      </c>
      <c r="BE159" s="68"/>
    </row>
    <row r="160" spans="1:57" x14ac:dyDescent="0.3">
      <c r="A160" s="89">
        <v>2007</v>
      </c>
      <c r="B160" s="90" t="s">
        <v>23</v>
      </c>
      <c r="C160" s="91">
        <f>Corrientes!C160*Constantes!$BA$7</f>
        <v>1523.692379036022</v>
      </c>
      <c r="D160" s="91">
        <f>Corrientes!D160*Constantes!$BA$7</f>
        <v>1500.7628510004299</v>
      </c>
      <c r="E160" s="91">
        <f>Corrientes!E160*Constantes!$BA$7</f>
        <v>256.77399431211046</v>
      </c>
      <c r="F160" s="92" t="s">
        <v>241</v>
      </c>
      <c r="G160" s="92" t="s">
        <v>241</v>
      </c>
      <c r="H160" s="91">
        <f>Corrientes!H160*Constantes!$BA$7</f>
        <v>3281.2292243485622</v>
      </c>
      <c r="I160" s="91">
        <f>Corrientes!I160*Constantes!$BA$7</f>
        <v>662.41200417057235</v>
      </c>
      <c r="J160" s="91">
        <f>Corrientes!J160*Constantes!$BA$7</f>
        <v>3943.6412285191345</v>
      </c>
      <c r="K160" s="93">
        <f>Corrientes!K160*Constantes!$BA$7</f>
        <v>2680.7756829933064</v>
      </c>
      <c r="L160" s="94">
        <f>Corrientes!L160*Constantes!$BA$7</f>
        <v>1244.8619705601147</v>
      </c>
      <c r="M160" s="94">
        <f>Corrientes!M160*Constantes!$BA$7</f>
        <v>1226.1284664439759</v>
      </c>
      <c r="N160" s="94">
        <f>Corrientes!N160*Constantes!$BA$7</f>
        <v>541.19291018319029</v>
      </c>
      <c r="O160" s="94">
        <f>Corrientes!O160*Constantes!$BA$7</f>
        <v>3221.9685931764971</v>
      </c>
      <c r="P160" s="94">
        <v>37.60094466470688</v>
      </c>
      <c r="Q160" s="94">
        <f>Corrientes!Q160*Constantes!$BA$7</f>
        <v>5522.2604357287664</v>
      </c>
      <c r="R160" s="94">
        <f>Corrientes!R160*Constantes!$BA$7</f>
        <v>919.37969779993318</v>
      </c>
      <c r="S160" s="94">
        <f>Corrientes!S160*Constantes!$BA$7</f>
        <v>102.86265583565324</v>
      </c>
      <c r="T160" s="95" t="s">
        <v>241</v>
      </c>
      <c r="U160" s="95" t="s">
        <v>241</v>
      </c>
      <c r="V160" s="96">
        <f>Corrientes!V160*Constantes!$BA$7</f>
        <v>6544.5027893643519</v>
      </c>
      <c r="W160" s="94">
        <f>Corrientes!W160*Constantes!$BA$7</f>
        <v>4278.0987125274169</v>
      </c>
      <c r="X160" s="94">
        <f>Corrientes!X160*Constantes!$BA$7</f>
        <v>3808.6997550386104</v>
      </c>
      <c r="Y160" s="94">
        <f>Corrientes!Y160*Constantes!$BA$7</f>
        <v>2825.0533060058547</v>
      </c>
      <c r="Z160" s="94">
        <f>Corrientes!Z160*Constantes!$BA$7</f>
        <v>24661.38955541914</v>
      </c>
      <c r="AA160" s="94">
        <f>Corrientes!AA160*Constantes!$BA$7</f>
        <v>10488.144017883487</v>
      </c>
      <c r="AB160" s="94">
        <f>Corrientes!AB160*Constantes!$BA$7</f>
        <v>3808.6713692956914</v>
      </c>
      <c r="AC160" s="95" t="s">
        <v>94</v>
      </c>
      <c r="AD160" s="94">
        <v>23.015461355168672</v>
      </c>
      <c r="AE160" s="94">
        <v>3.0338830037660682</v>
      </c>
      <c r="AF160" s="95" t="s">
        <v>241</v>
      </c>
      <c r="AG160" s="97" t="s">
        <v>94</v>
      </c>
      <c r="AH160" s="95">
        <f>Corrientes!AH160*Constantes!$BA$7</f>
        <v>290.5638301180125</v>
      </c>
      <c r="AI160" s="95" t="s">
        <v>241</v>
      </c>
      <c r="AJ160" s="95" t="s">
        <v>241</v>
      </c>
      <c r="AK160" s="95" t="s">
        <v>94</v>
      </c>
      <c r="AL160" s="95" t="s">
        <v>241</v>
      </c>
      <c r="AM160" s="95" t="s">
        <v>241</v>
      </c>
      <c r="AN160" s="97" t="s">
        <v>94</v>
      </c>
      <c r="AO160" s="94">
        <f>Corrientes!AO160*Constantes!$BA$7</f>
        <v>345700.34522966691</v>
      </c>
      <c r="AP160" s="94">
        <f>Corrientes!AP160*Constantes!$BA$7</f>
        <v>45569.992519520471</v>
      </c>
      <c r="AQ160" s="94">
        <v>83.203035829420202</v>
      </c>
      <c r="AR160" s="94">
        <v>16.796964170579805</v>
      </c>
      <c r="AS160" s="94">
        <v>62.39905533529312</v>
      </c>
      <c r="AT160" s="95" t="s">
        <v>94</v>
      </c>
      <c r="AU160" s="97" t="s">
        <v>94</v>
      </c>
      <c r="AV160" s="94">
        <f t="shared" si="3"/>
        <v>8.042949712544889</v>
      </c>
      <c r="AW160" s="97" t="s">
        <v>94</v>
      </c>
      <c r="AX160" s="98">
        <f>Corrientes!AX160*Constantes!$BA$7</f>
        <v>151.79148958344859</v>
      </c>
      <c r="AZ160" s="118"/>
      <c r="BC160" s="119">
        <f t="shared" si="5"/>
        <v>0</v>
      </c>
      <c r="BE160" s="68"/>
    </row>
    <row r="161" spans="1:57" x14ac:dyDescent="0.3">
      <c r="A161" s="89">
        <v>2007</v>
      </c>
      <c r="B161" s="90" t="s">
        <v>24</v>
      </c>
      <c r="C161" s="91">
        <f>Corrientes!C161*Constantes!$BA$7</f>
        <v>1072.0073772350679</v>
      </c>
      <c r="D161" s="91">
        <f>Corrientes!D161*Constantes!$BA$7</f>
        <v>1841.240796746087</v>
      </c>
      <c r="E161" s="92">
        <f>Corrientes!E161*Constantes!$BA$7</f>
        <v>0</v>
      </c>
      <c r="F161" s="92" t="s">
        <v>241</v>
      </c>
      <c r="G161" s="92" t="s">
        <v>241</v>
      </c>
      <c r="H161" s="91">
        <f>Corrientes!H161*Constantes!$BA$7</f>
        <v>2913.2481739811551</v>
      </c>
      <c r="I161" s="91">
        <f>Corrientes!I161*Constantes!$BA$7</f>
        <v>788.75089842306056</v>
      </c>
      <c r="J161" s="91">
        <f>Corrientes!J161*Constantes!$BA$7</f>
        <v>3701.9990724042159</v>
      </c>
      <c r="K161" s="93">
        <f>Corrientes!K161*Constantes!$BA$7</f>
        <v>3007.0035372696861</v>
      </c>
      <c r="L161" s="94">
        <f>Corrientes!L161*Constantes!$BA$7</f>
        <v>1106.5071641046879</v>
      </c>
      <c r="M161" s="94">
        <f>Corrientes!M161*Constantes!$BA$7</f>
        <v>1900.4963731649982</v>
      </c>
      <c r="N161" s="94">
        <f>Corrientes!N161*Constantes!$BA$7</f>
        <v>814.13480758887397</v>
      </c>
      <c r="O161" s="94">
        <f>Corrientes!O161*Constantes!$BA$7</f>
        <v>3821.1383448585598</v>
      </c>
      <c r="P161" s="94">
        <v>34.409255567573673</v>
      </c>
      <c r="Q161" s="94">
        <f>Corrientes!Q161*Constantes!$BA$7</f>
        <v>6285.5279905396783</v>
      </c>
      <c r="R161" s="94">
        <f>Corrientes!R161*Constantes!$BA$7</f>
        <v>655.14114973745711</v>
      </c>
      <c r="S161" s="94">
        <f>Corrientes!S161*Constantes!$BA$7</f>
        <v>116.06228392630132</v>
      </c>
      <c r="T161" s="95" t="s">
        <v>241</v>
      </c>
      <c r="U161" s="95" t="s">
        <v>241</v>
      </c>
      <c r="V161" s="96">
        <f>Corrientes!V161*Constantes!$BA$7</f>
        <v>7056.7314242034372</v>
      </c>
      <c r="W161" s="94">
        <f>Corrientes!W161*Constantes!$BA$7</f>
        <v>4363.4437607573373</v>
      </c>
      <c r="X161" s="94">
        <f>Corrientes!X161*Constantes!$BA$7</f>
        <v>4422.1648217596403</v>
      </c>
      <c r="Y161" s="94">
        <f>Corrientes!Y161*Constantes!$BA$7</f>
        <v>2878.1851998148568</v>
      </c>
      <c r="Z161" s="94">
        <f>Corrientes!Z161*Constantes!$BA$7</f>
        <v>23881.128379897393</v>
      </c>
      <c r="AA161" s="94">
        <f>Corrientes!AA161*Constantes!$BA$7</f>
        <v>10758.730496607654</v>
      </c>
      <c r="AB161" s="94">
        <f>Corrientes!AB161*Constantes!$BA$7</f>
        <v>4160.2787625220035</v>
      </c>
      <c r="AC161" s="95" t="s">
        <v>94</v>
      </c>
      <c r="AD161" s="94">
        <v>19.303811606486068</v>
      </c>
      <c r="AE161" s="94">
        <v>2.1344025047871114</v>
      </c>
      <c r="AF161" s="95" t="s">
        <v>241</v>
      </c>
      <c r="AG161" s="97" t="s">
        <v>94</v>
      </c>
      <c r="AH161" s="95">
        <f>Corrientes!AH161*Constantes!$BA$7</f>
        <v>763.24066863267319</v>
      </c>
      <c r="AI161" s="95" t="s">
        <v>241</v>
      </c>
      <c r="AJ161" s="95" t="s">
        <v>241</v>
      </c>
      <c r="AK161" s="95" t="s">
        <v>94</v>
      </c>
      <c r="AL161" s="95" t="s">
        <v>241</v>
      </c>
      <c r="AM161" s="95" t="s">
        <v>241</v>
      </c>
      <c r="AN161" s="97" t="s">
        <v>94</v>
      </c>
      <c r="AO161" s="94">
        <f>Corrientes!AO161*Constantes!$BA$7</f>
        <v>504062.86876433116</v>
      </c>
      <c r="AP161" s="94">
        <f>Corrientes!AP161*Constantes!$BA$7</f>
        <v>55733.710605592132</v>
      </c>
      <c r="AQ161" s="94">
        <v>78.693919609471536</v>
      </c>
      <c r="AR161" s="94">
        <v>21.306080390528471</v>
      </c>
      <c r="AS161" s="94">
        <v>65.590744432426334</v>
      </c>
      <c r="AT161" s="95" t="s">
        <v>94</v>
      </c>
      <c r="AU161" s="97" t="s">
        <v>94</v>
      </c>
      <c r="AV161" s="94">
        <f t="shared" si="3"/>
        <v>-11.914530370891397</v>
      </c>
      <c r="AW161" s="97" t="s">
        <v>94</v>
      </c>
      <c r="AX161" s="98">
        <f>Corrientes!AX161*Constantes!$BA$7</f>
        <v>179.17320533859092</v>
      </c>
      <c r="AZ161" s="118"/>
      <c r="BC161" s="119">
        <f t="shared" si="5"/>
        <v>1.3926637620897964E-12</v>
      </c>
      <c r="BE161" s="68"/>
    </row>
    <row r="162" spans="1:57" x14ac:dyDescent="0.3">
      <c r="A162" s="89">
        <v>2007</v>
      </c>
      <c r="B162" s="90" t="s">
        <v>25</v>
      </c>
      <c r="C162" s="91">
        <f>Corrientes!C162*Constantes!$BA$7</f>
        <v>4254.3329874833707</v>
      </c>
      <c r="D162" s="91">
        <f>Corrientes!D162*Constantes!$BA$7</f>
        <v>1516.2784039800765</v>
      </c>
      <c r="E162" s="92">
        <f>Corrientes!E162*Constantes!$BA$7</f>
        <v>0</v>
      </c>
      <c r="F162" s="92" t="s">
        <v>241</v>
      </c>
      <c r="G162" s="92" t="s">
        <v>241</v>
      </c>
      <c r="H162" s="91">
        <f>Corrientes!H162*Constantes!$BA$7</f>
        <v>5770.611391463447</v>
      </c>
      <c r="I162" s="91">
        <f>Corrientes!I162*Constantes!$BA$7</f>
        <v>2703.9202184056512</v>
      </c>
      <c r="J162" s="91">
        <f>Corrientes!J162*Constantes!$BA$7</f>
        <v>8474.5316098690982</v>
      </c>
      <c r="K162" s="93">
        <f>Corrientes!K162*Constantes!$BA$7</f>
        <v>3962.8203167883867</v>
      </c>
      <c r="L162" s="94">
        <f>Corrientes!L162*Constantes!$BA$7</f>
        <v>2921.554763178498</v>
      </c>
      <c r="M162" s="94">
        <f>Corrientes!M162*Constantes!$BA$7</f>
        <v>1041.2655536098887</v>
      </c>
      <c r="N162" s="94">
        <f>Corrientes!N162*Constantes!$BA$7</f>
        <v>1856.8483042063601</v>
      </c>
      <c r="O162" s="94">
        <f>Corrientes!O162*Constantes!$BA$7</f>
        <v>5819.6686209947466</v>
      </c>
      <c r="P162" s="94">
        <v>67.715634690600311</v>
      </c>
      <c r="Q162" s="94">
        <f>Corrientes!Q162*Constantes!$BA$7</f>
        <v>2096.1520690962939</v>
      </c>
      <c r="R162" s="94">
        <f>Corrientes!R162*Constantes!$BA$7</f>
        <v>346.8036247526482</v>
      </c>
      <c r="S162" s="94">
        <f>Corrientes!S162*Constantes!$BA$7</f>
        <v>1597.3944493513989</v>
      </c>
      <c r="T162" s="95" t="s">
        <v>241</v>
      </c>
      <c r="U162" s="95" t="s">
        <v>241</v>
      </c>
      <c r="V162" s="96">
        <f>Corrientes!V162*Constantes!$BA$7</f>
        <v>4040.3501432003409</v>
      </c>
      <c r="W162" s="94">
        <f>Corrientes!W162*Constantes!$BA$7</f>
        <v>5625.0663299349289</v>
      </c>
      <c r="X162" s="94">
        <f>Corrientes!X162*Constantes!$BA$7</f>
        <v>3323.1269832227458</v>
      </c>
      <c r="Y162" s="94">
        <f>Corrientes!Y162*Constantes!$BA$7</f>
        <v>2230.6643988438241</v>
      </c>
      <c r="Z162" s="94">
        <f>Corrientes!Z162*Constantes!$BA$7</f>
        <v>14817.580510476411</v>
      </c>
      <c r="AA162" s="94">
        <f>Corrientes!AA162*Constantes!$BA$7</f>
        <v>12514.88175306944</v>
      </c>
      <c r="AB162" s="94">
        <f>Corrientes!AB162*Constantes!$BA$7</f>
        <v>5755.3869611405098</v>
      </c>
      <c r="AC162" s="95" t="s">
        <v>94</v>
      </c>
      <c r="AD162" s="94">
        <v>21.940024634967589</v>
      </c>
      <c r="AE162" s="94">
        <v>2.4686161327295943</v>
      </c>
      <c r="AF162" s="95" t="s">
        <v>241</v>
      </c>
      <c r="AG162" s="97" t="s">
        <v>94</v>
      </c>
      <c r="AH162" s="95">
        <f>Corrientes!AH162*Constantes!$BA$7</f>
        <v>120.20052723863591</v>
      </c>
      <c r="AI162" s="95" t="s">
        <v>241</v>
      </c>
      <c r="AJ162" s="95" t="s">
        <v>241</v>
      </c>
      <c r="AK162" s="95" t="s">
        <v>94</v>
      </c>
      <c r="AL162" s="95" t="s">
        <v>241</v>
      </c>
      <c r="AM162" s="95" t="s">
        <v>241</v>
      </c>
      <c r="AN162" s="97" t="s">
        <v>94</v>
      </c>
      <c r="AO162" s="94">
        <f>Corrientes!AO162*Constantes!$BA$7</f>
        <v>506959.40884221258</v>
      </c>
      <c r="AP162" s="94">
        <f>Corrientes!AP162*Constantes!$BA$7</f>
        <v>57041.32953945484</v>
      </c>
      <c r="AQ162" s="94">
        <v>68.093573274813508</v>
      </c>
      <c r="AR162" s="94">
        <v>31.906426725186492</v>
      </c>
      <c r="AS162" s="94">
        <v>32.284365309399682</v>
      </c>
      <c r="AT162" s="95" t="s">
        <v>94</v>
      </c>
      <c r="AU162" s="97" t="s">
        <v>94</v>
      </c>
      <c r="AV162" s="94">
        <f t="shared" si="3"/>
        <v>-12.583112797407736</v>
      </c>
      <c r="AW162" s="97" t="s">
        <v>94</v>
      </c>
      <c r="AX162" s="98">
        <f>Corrientes!AX162*Constantes!$BA$7</f>
        <v>44.079517865155083</v>
      </c>
      <c r="AZ162" s="118"/>
      <c r="BC162" s="119">
        <f t="shared" si="5"/>
        <v>4.5474735088646412E-13</v>
      </c>
      <c r="BE162" s="68"/>
    </row>
    <row r="163" spans="1:57" x14ac:dyDescent="0.3">
      <c r="A163" s="89">
        <v>2007</v>
      </c>
      <c r="B163" s="90" t="s">
        <v>26</v>
      </c>
      <c r="C163" s="91">
        <f>Corrientes!C163*Constantes!$BA$7</f>
        <v>1898.2962823782825</v>
      </c>
      <c r="D163" s="91">
        <f>Corrientes!D163*Constantes!$BA$7</f>
        <v>2234.2546318536465</v>
      </c>
      <c r="E163" s="91">
        <f>Corrientes!E163*Constantes!$BA$7</f>
        <v>263.97607360420784</v>
      </c>
      <c r="F163" s="92" t="s">
        <v>241</v>
      </c>
      <c r="G163" s="92" t="s">
        <v>241</v>
      </c>
      <c r="H163" s="91">
        <f>Corrientes!H163*Constantes!$BA$7</f>
        <v>4396.5269878361369</v>
      </c>
      <c r="I163" s="91">
        <f>Corrientes!I163*Constantes!$BA$7</f>
        <v>537.67855640646155</v>
      </c>
      <c r="J163" s="91">
        <f>Corrientes!J163*Constantes!$BA$7</f>
        <v>4934.205544242599</v>
      </c>
      <c r="K163" s="93">
        <f>Corrientes!K163*Constantes!$BA$7</f>
        <v>3294.5964811663521</v>
      </c>
      <c r="L163" s="94">
        <f>Corrientes!L163*Constantes!$BA$7</f>
        <v>1422.5137863222312</v>
      </c>
      <c r="M163" s="94">
        <f>Corrientes!M163*Constantes!$BA$7</f>
        <v>1674.2686826443282</v>
      </c>
      <c r="N163" s="94">
        <f>Corrientes!N163*Constantes!$BA$7</f>
        <v>402.91663961948939</v>
      </c>
      <c r="O163" s="94">
        <f>Corrientes!O163*Constantes!$BA$7</f>
        <v>3697.5131207858412</v>
      </c>
      <c r="P163" s="94">
        <v>36.39897041495437</v>
      </c>
      <c r="Q163" s="94">
        <f>Corrientes!Q163*Constantes!$BA$7</f>
        <v>5782.1307968108831</v>
      </c>
      <c r="R163" s="94">
        <f>Corrientes!R163*Constantes!$BA$7</f>
        <v>956.51545164346533</v>
      </c>
      <c r="S163" s="94">
        <f>Corrientes!S163*Constantes!$BA$7</f>
        <v>1883.0413767851235</v>
      </c>
      <c r="T163" s="95" t="s">
        <v>241</v>
      </c>
      <c r="U163" s="95" t="s">
        <v>241</v>
      </c>
      <c r="V163" s="96">
        <f>Corrientes!V163*Constantes!$BA$7</f>
        <v>8621.6876252394723</v>
      </c>
      <c r="W163" s="94">
        <f>Corrientes!W163*Constantes!$BA$7</f>
        <v>4660.1701684464851</v>
      </c>
      <c r="X163" s="94">
        <f>Corrientes!X163*Constantes!$BA$7</f>
        <v>3108.211252959713</v>
      </c>
      <c r="Y163" s="94">
        <f>Corrientes!Y163*Constantes!$BA$7</f>
        <v>2716.5090983649106</v>
      </c>
      <c r="Z163" s="94">
        <f>Corrientes!Z163*Constantes!$BA$7</f>
        <v>19649.400792899276</v>
      </c>
      <c r="AA163" s="94">
        <f>Corrientes!AA163*Constantes!$BA$7</f>
        <v>13555.893169482069</v>
      </c>
      <c r="AB163" s="94">
        <f>Corrientes!AB163*Constantes!$BA$7</f>
        <v>4256.7741742408725</v>
      </c>
      <c r="AC163" s="95" t="s">
        <v>94</v>
      </c>
      <c r="AD163" s="94">
        <v>14.416557870392314</v>
      </c>
      <c r="AE163" s="94">
        <v>2.380085649997052</v>
      </c>
      <c r="AF163" s="95" t="s">
        <v>241</v>
      </c>
      <c r="AG163" s="97" t="s">
        <v>94</v>
      </c>
      <c r="AH163" s="95">
        <f>Corrientes!AH163*Constantes!$BA$7</f>
        <v>829.40146303713232</v>
      </c>
      <c r="AI163" s="95" t="s">
        <v>241</v>
      </c>
      <c r="AJ163" s="95" t="s">
        <v>241</v>
      </c>
      <c r="AK163" s="95" t="s">
        <v>94</v>
      </c>
      <c r="AL163" s="95" t="s">
        <v>241</v>
      </c>
      <c r="AM163" s="95" t="s">
        <v>241</v>
      </c>
      <c r="AN163" s="97" t="s">
        <v>94</v>
      </c>
      <c r="AO163" s="94">
        <f>Corrientes!AO163*Constantes!$BA$7</f>
        <v>569554.84646104486</v>
      </c>
      <c r="AP163" s="94">
        <f>Corrientes!AP163*Constantes!$BA$7</f>
        <v>94030.026385994599</v>
      </c>
      <c r="AQ163" s="94">
        <v>89.103036920830263</v>
      </c>
      <c r="AR163" s="94">
        <v>10.896963079169725</v>
      </c>
      <c r="AS163" s="94">
        <v>63.60102958504563</v>
      </c>
      <c r="AT163" s="95" t="s">
        <v>94</v>
      </c>
      <c r="AU163" s="97" t="s">
        <v>94</v>
      </c>
      <c r="AV163" s="94">
        <f t="shared" si="3"/>
        <v>8.935296574526653</v>
      </c>
      <c r="AW163" s="97" t="s">
        <v>94</v>
      </c>
      <c r="AX163" s="98">
        <f>Corrientes!AX163*Constantes!$BA$7</f>
        <v>720.64090065907237</v>
      </c>
      <c r="AZ163" s="118"/>
      <c r="BC163" s="119">
        <f t="shared" si="5"/>
        <v>4.5474735088646412E-13</v>
      </c>
      <c r="BE163" s="68"/>
    </row>
    <row r="164" spans="1:57" x14ac:dyDescent="0.3">
      <c r="A164" s="89">
        <v>2007</v>
      </c>
      <c r="B164" s="90" t="s">
        <v>27</v>
      </c>
      <c r="C164" s="91">
        <f>Corrientes!C164*Constantes!$BA$7</f>
        <v>769.03034716699017</v>
      </c>
      <c r="D164" s="91">
        <f>Corrientes!D164*Constantes!$BA$7</f>
        <v>943.2535842783326</v>
      </c>
      <c r="E164" s="92">
        <f>Corrientes!E164*Constantes!$BA$7</f>
        <v>0</v>
      </c>
      <c r="F164" s="92" t="s">
        <v>241</v>
      </c>
      <c r="G164" s="92" t="s">
        <v>241</v>
      </c>
      <c r="H164" s="91">
        <f>Corrientes!H164*Constantes!$BA$7</f>
        <v>1712.2839314453231</v>
      </c>
      <c r="I164" s="91">
        <f>Corrientes!I164*Constantes!$BA$7</f>
        <v>136.35020781440426</v>
      </c>
      <c r="J164" s="91">
        <f>Corrientes!J164*Constantes!$BA$7</f>
        <v>1848.6341392597274</v>
      </c>
      <c r="K164" s="93">
        <f>Corrientes!K164*Constantes!$BA$7</f>
        <v>2212.1130980665603</v>
      </c>
      <c r="L164" s="94">
        <f>Corrientes!L164*Constantes!$BA$7</f>
        <v>993.51636287494739</v>
      </c>
      <c r="M164" s="94">
        <f>Corrientes!M164*Constantes!$BA$7</f>
        <v>1218.5967351916127</v>
      </c>
      <c r="N164" s="94">
        <f>Corrientes!N164*Constantes!$BA$7</f>
        <v>176.15190745599341</v>
      </c>
      <c r="O164" s="94">
        <f>Corrientes!O164*Constantes!$BA$7</f>
        <v>2388.265005522554</v>
      </c>
      <c r="P164" s="94">
        <v>53.854261790305777</v>
      </c>
      <c r="Q164" s="94">
        <f>Corrientes!Q164*Constantes!$BA$7</f>
        <v>1381.2282394360536</v>
      </c>
      <c r="R164" s="94">
        <f>Corrientes!R164*Constantes!$BA$7</f>
        <v>202.79843180389406</v>
      </c>
      <c r="S164" s="95">
        <f>Corrientes!S164*Constantes!$BA$7</f>
        <v>0</v>
      </c>
      <c r="T164" s="95" t="s">
        <v>241</v>
      </c>
      <c r="U164" s="95" t="s">
        <v>241</v>
      </c>
      <c r="V164" s="96">
        <f>Corrientes!V164*Constantes!$BA$7</f>
        <v>1584.0266712399477</v>
      </c>
      <c r="W164" s="94">
        <f>Corrientes!W164*Constantes!$BA$7</f>
        <v>4445.0680534071198</v>
      </c>
      <c r="X164" s="94">
        <f>Corrientes!X164*Constantes!$BA$7</f>
        <v>4578.3333756597995</v>
      </c>
      <c r="Y164" s="94">
        <f>Corrientes!Y164*Constantes!$BA$7</f>
        <v>1913.9691743244341</v>
      </c>
      <c r="Z164" s="94">
        <f>Corrientes!Z164*Constantes!$BA$7</f>
        <v>0</v>
      </c>
      <c r="AA164" s="94">
        <f>Corrientes!AA164*Constantes!$BA$7</f>
        <v>3432.6608104996753</v>
      </c>
      <c r="AB164" s="94">
        <f>Corrientes!AB164*Constantes!$BA$7</f>
        <v>3036.6645675662039</v>
      </c>
      <c r="AC164" s="95" t="s">
        <v>94</v>
      </c>
      <c r="AD164" s="94">
        <v>24.669819051380866</v>
      </c>
      <c r="AE164" s="94">
        <v>3.8639611745880633</v>
      </c>
      <c r="AF164" s="95" t="s">
        <v>241</v>
      </c>
      <c r="AG164" s="97" t="s">
        <v>94</v>
      </c>
      <c r="AH164" s="95">
        <f>Corrientes!AH164*Constantes!$BA$7</f>
        <v>15.299869384057711</v>
      </c>
      <c r="AI164" s="95" t="s">
        <v>241</v>
      </c>
      <c r="AJ164" s="95" t="s">
        <v>241</v>
      </c>
      <c r="AK164" s="95" t="s">
        <v>94</v>
      </c>
      <c r="AL164" s="95" t="s">
        <v>241</v>
      </c>
      <c r="AM164" s="95" t="s">
        <v>241</v>
      </c>
      <c r="AN164" s="97" t="s">
        <v>94</v>
      </c>
      <c r="AO164" s="94">
        <f>Corrientes!AO164*Constantes!$BA$7</f>
        <v>88837.870138941827</v>
      </c>
      <c r="AP164" s="94">
        <f>Corrientes!AP164*Constantes!$BA$7</f>
        <v>13914.414221483861</v>
      </c>
      <c r="AQ164" s="94">
        <v>92.624272974369887</v>
      </c>
      <c r="AR164" s="94">
        <v>7.3757270256301091</v>
      </c>
      <c r="AS164" s="94">
        <v>46.145738209694215</v>
      </c>
      <c r="AT164" s="95" t="s">
        <v>94</v>
      </c>
      <c r="AU164" s="97" t="s">
        <v>94</v>
      </c>
      <c r="AV164" s="94">
        <f t="shared" si="3"/>
        <v>-23.475593951232543</v>
      </c>
      <c r="AW164" s="97" t="s">
        <v>94</v>
      </c>
      <c r="AX164" s="98">
        <f>Corrientes!AX164*Constantes!$BA$7</f>
        <v>80.756275627165493</v>
      </c>
      <c r="AZ164" s="118"/>
      <c r="BC164" s="119">
        <f t="shared" si="5"/>
        <v>7.3896444519050419E-13</v>
      </c>
      <c r="BE164" s="68"/>
    </row>
    <row r="165" spans="1:57" x14ac:dyDescent="0.3">
      <c r="A165" s="89">
        <v>2007</v>
      </c>
      <c r="B165" s="90" t="s">
        <v>28</v>
      </c>
      <c r="C165" s="91">
        <f>Corrientes!C165*Constantes!$BA$7</f>
        <v>4971.2023515053361</v>
      </c>
      <c r="D165" s="91">
        <f>Corrientes!D165*Constantes!$BA$7</f>
        <v>4555.3213167621216</v>
      </c>
      <c r="E165" s="91">
        <f>Corrientes!E165*Constantes!$BA$7</f>
        <v>1006.415010113832</v>
      </c>
      <c r="F165" s="92" t="s">
        <v>241</v>
      </c>
      <c r="G165" s="92" t="s">
        <v>241</v>
      </c>
      <c r="H165" s="91">
        <f>Corrientes!H165*Constantes!$BA$7</f>
        <v>10532.93867838129</v>
      </c>
      <c r="I165" s="91">
        <f>Corrientes!I165*Constantes!$BA$7</f>
        <v>1192.8684280580735</v>
      </c>
      <c r="J165" s="91">
        <f>Corrientes!J165*Constantes!$BA$7</f>
        <v>11725.807106439364</v>
      </c>
      <c r="K165" s="93">
        <f>Corrientes!K165*Constantes!$BA$7</f>
        <v>2145.4534837151514</v>
      </c>
      <c r="L165" s="94">
        <f>Corrientes!L165*Constantes!$BA$7</f>
        <v>1012.5838314411563</v>
      </c>
      <c r="M165" s="94">
        <f>Corrientes!M165*Constantes!$BA$7</f>
        <v>927.87305489099663</v>
      </c>
      <c r="N165" s="94">
        <f>Corrientes!N165*Constantes!$BA$7</f>
        <v>242.97527999890696</v>
      </c>
      <c r="O165" s="94">
        <f>Corrientes!O165*Constantes!$BA$7</f>
        <v>2388.4287637140583</v>
      </c>
      <c r="P165" s="94">
        <v>45.674260470325109</v>
      </c>
      <c r="Q165" s="94">
        <f>Corrientes!Q165*Constantes!$BA$7</f>
        <v>9826.4084016278703</v>
      </c>
      <c r="R165" s="94">
        <f>Corrientes!R165*Constantes!$BA$7</f>
        <v>1109.5989632065505</v>
      </c>
      <c r="S165" s="94">
        <f>Corrientes!S165*Constantes!$BA$7</f>
        <v>3010.8663465310378</v>
      </c>
      <c r="T165" s="95" t="s">
        <v>241</v>
      </c>
      <c r="U165" s="95" t="s">
        <v>241</v>
      </c>
      <c r="V165" s="96">
        <f>Corrientes!V165*Constantes!$BA$7</f>
        <v>13946.873711365459</v>
      </c>
      <c r="W165" s="94">
        <f>Corrientes!W165*Constantes!$BA$7</f>
        <v>5372.7434567333476</v>
      </c>
      <c r="X165" s="94">
        <f>Corrientes!X165*Constantes!$BA$7</f>
        <v>4079.8025374718686</v>
      </c>
      <c r="Y165" s="94">
        <f>Corrientes!Y165*Constantes!$BA$7</f>
        <v>2470.2328717742917</v>
      </c>
      <c r="Z165" s="94">
        <f>Corrientes!Z165*Constantes!$BA$7</f>
        <v>13828.059423021632</v>
      </c>
      <c r="AA165" s="94">
        <f>Corrientes!AA165*Constantes!$BA$7</f>
        <v>25672.68081780482</v>
      </c>
      <c r="AB165" s="94">
        <f>Corrientes!AB165*Constantes!$BA$7</f>
        <v>3420.6159953798956</v>
      </c>
      <c r="AC165" s="95" t="s">
        <v>94</v>
      </c>
      <c r="AD165" s="94">
        <v>15.877054914951552</v>
      </c>
      <c r="AE165" s="94">
        <v>3.246926014176617</v>
      </c>
      <c r="AF165" s="95" t="s">
        <v>241</v>
      </c>
      <c r="AG165" s="97" t="s">
        <v>94</v>
      </c>
      <c r="AH165" s="95">
        <f>Corrientes!AH165*Constantes!$BA$7</f>
        <v>327.32807936611232</v>
      </c>
      <c r="AI165" s="95" t="s">
        <v>241</v>
      </c>
      <c r="AJ165" s="95" t="s">
        <v>241</v>
      </c>
      <c r="AK165" s="95" t="s">
        <v>94</v>
      </c>
      <c r="AL165" s="95" t="s">
        <v>241</v>
      </c>
      <c r="AM165" s="95" t="s">
        <v>241</v>
      </c>
      <c r="AN165" s="97" t="s">
        <v>94</v>
      </c>
      <c r="AO165" s="94">
        <f>Corrientes!AO165*Constantes!$BA$7</f>
        <v>790676.49542101182</v>
      </c>
      <c r="AP165" s="94">
        <f>Corrientes!AP165*Constantes!$BA$7</f>
        <v>161696.74385662453</v>
      </c>
      <c r="AQ165" s="94">
        <v>89.826982337079414</v>
      </c>
      <c r="AR165" s="94">
        <v>10.173017662920584</v>
      </c>
      <c r="AS165" s="94">
        <v>54.325739529674898</v>
      </c>
      <c r="AT165" s="95" t="s">
        <v>94</v>
      </c>
      <c r="AU165" s="97" t="s">
        <v>94</v>
      </c>
      <c r="AV165" s="94">
        <f t="shared" ref="AV165:AV228" si="6">((AA165/AA132)-1)*100</f>
        <v>15.656120422453679</v>
      </c>
      <c r="AW165" s="97" t="s">
        <v>94</v>
      </c>
      <c r="AX165" s="98">
        <f>Corrientes!AX165*Constantes!$BA$7</f>
        <v>400.61623622480317</v>
      </c>
      <c r="AZ165" s="118"/>
      <c r="BC165" s="119">
        <f t="shared" si="5"/>
        <v>-2.1600499167107046E-12</v>
      </c>
      <c r="BE165" s="68"/>
    </row>
    <row r="166" spans="1:57" x14ac:dyDescent="0.3">
      <c r="A166" s="89">
        <v>2007</v>
      </c>
      <c r="B166" s="90" t="s">
        <v>29</v>
      </c>
      <c r="C166" s="91">
        <f>Corrientes!C166*Constantes!$BA$7</f>
        <v>935.63719046501183</v>
      </c>
      <c r="D166" s="91">
        <f>Corrientes!D166*Constantes!$BA$7</f>
        <v>1361.9878367022843</v>
      </c>
      <c r="E166" s="91">
        <f>Corrientes!E166*Constantes!$BA$7</f>
        <v>355.77187343286647</v>
      </c>
      <c r="F166" s="92" t="s">
        <v>241</v>
      </c>
      <c r="G166" s="92" t="s">
        <v>241</v>
      </c>
      <c r="H166" s="91">
        <f>Corrientes!H166*Constantes!$BA$7</f>
        <v>2653.396900600163</v>
      </c>
      <c r="I166" s="91">
        <f>Corrientes!I166*Constantes!$BA$7</f>
        <v>246.74188481122587</v>
      </c>
      <c r="J166" s="91">
        <f>Corrientes!J166*Constantes!$BA$7</f>
        <v>2900.1387854113891</v>
      </c>
      <c r="K166" s="93">
        <f>Corrientes!K166*Constantes!$BA$7</f>
        <v>2821.7600348388578</v>
      </c>
      <c r="L166" s="94">
        <f>Corrientes!L166*Constantes!$BA$7</f>
        <v>995.00516887086076</v>
      </c>
      <c r="M166" s="94">
        <f>Corrientes!M166*Constantes!$BA$7</f>
        <v>1448.4085832292401</v>
      </c>
      <c r="N166" s="94">
        <f>Corrientes!N166*Constantes!$BA$7</f>
        <v>262.3981317396009</v>
      </c>
      <c r="O166" s="94">
        <f>Corrientes!O166*Constantes!$BA$7</f>
        <v>3084.1581665784593</v>
      </c>
      <c r="P166" s="94">
        <v>36.120154439633289</v>
      </c>
      <c r="Q166" s="94">
        <f>Corrientes!Q166*Constantes!$BA$7</f>
        <v>4427.1216315992051</v>
      </c>
      <c r="R166" s="94">
        <f>Corrientes!R166*Constantes!$BA$7</f>
        <v>578.25321584329788</v>
      </c>
      <c r="S166" s="94">
        <f>Corrientes!S166*Constantes!$BA$7</f>
        <v>123.62918340487691</v>
      </c>
      <c r="T166" s="95" t="s">
        <v>241</v>
      </c>
      <c r="U166" s="95" t="s">
        <v>241</v>
      </c>
      <c r="V166" s="96">
        <f>Corrientes!V166*Constantes!$BA$7</f>
        <v>5129.0040308473799</v>
      </c>
      <c r="W166" s="94">
        <f>Corrientes!W166*Constantes!$BA$7</f>
        <v>5352.1959543392823</v>
      </c>
      <c r="X166" s="94">
        <f>Corrientes!X166*Constantes!$BA$7</f>
        <v>5081.362267645346</v>
      </c>
      <c r="Y166" s="94">
        <f>Corrientes!Y166*Constantes!$BA$7</f>
        <v>3861.9214051992749</v>
      </c>
      <c r="Z166" s="94">
        <f>Corrientes!Z166*Constantes!$BA$7</f>
        <v>28072.021663232721</v>
      </c>
      <c r="AA166" s="94">
        <f>Corrientes!AA166*Constantes!$BA$7</f>
        <v>8029.1428162587681</v>
      </c>
      <c r="AB166" s="94">
        <f>Corrientes!AB166*Constantes!$BA$7</f>
        <v>4228.9072275994195</v>
      </c>
      <c r="AC166" s="95" t="s">
        <v>94</v>
      </c>
      <c r="AD166" s="94">
        <v>21.825165971501598</v>
      </c>
      <c r="AE166" s="94">
        <v>3.6690451772196888</v>
      </c>
      <c r="AF166" s="95" t="s">
        <v>241</v>
      </c>
      <c r="AG166" s="97" t="s">
        <v>94</v>
      </c>
      <c r="AH166" s="95">
        <f>Corrientes!AH166*Constantes!$BA$7</f>
        <v>327.32807936611232</v>
      </c>
      <c r="AI166" s="95" t="s">
        <v>241</v>
      </c>
      <c r="AJ166" s="95" t="s">
        <v>241</v>
      </c>
      <c r="AK166" s="95" t="s">
        <v>94</v>
      </c>
      <c r="AL166" s="95" t="s">
        <v>241</v>
      </c>
      <c r="AM166" s="95" t="s">
        <v>241</v>
      </c>
      <c r="AN166" s="97" t="s">
        <v>94</v>
      </c>
      <c r="AO166" s="94">
        <f>Corrientes!AO166*Constantes!$BA$7</f>
        <v>218834.66756174021</v>
      </c>
      <c r="AP166" s="94">
        <f>Corrientes!AP166*Constantes!$BA$7</f>
        <v>36788.461662756163</v>
      </c>
      <c r="AQ166" s="94">
        <v>91.49206630894993</v>
      </c>
      <c r="AR166" s="94">
        <v>8.50793369105007</v>
      </c>
      <c r="AS166" s="94">
        <v>63.879845560366711</v>
      </c>
      <c r="AT166" s="95" t="s">
        <v>94</v>
      </c>
      <c r="AU166" s="97" t="s">
        <v>94</v>
      </c>
      <c r="AV166" s="94">
        <f t="shared" si="6"/>
        <v>5.9142039245641431</v>
      </c>
      <c r="AW166" s="97" t="s">
        <v>94</v>
      </c>
      <c r="AX166" s="98">
        <f>Corrientes!AX166*Constantes!$BA$7</f>
        <v>37.554346386486273</v>
      </c>
      <c r="AZ166" s="118"/>
      <c r="BC166" s="119">
        <f t="shared" si="5"/>
        <v>-9.6633812063373625E-13</v>
      </c>
      <c r="BE166" s="68"/>
    </row>
    <row r="167" spans="1:57" ht="15" thickBot="1" x14ac:dyDescent="0.35">
      <c r="A167" s="103">
        <v>2007</v>
      </c>
      <c r="B167" s="104" t="s">
        <v>30</v>
      </c>
      <c r="C167" s="106">
        <f>Corrientes!C167*Constantes!$BA$7</f>
        <v>839.77700261584164</v>
      </c>
      <c r="D167" s="106">
        <f>Corrientes!D167*Constantes!$BA$7</f>
        <v>1072.0128287419263</v>
      </c>
      <c r="E167" s="106">
        <f>Corrientes!E167*Constantes!$BA$7</f>
        <v>404.77572110337007</v>
      </c>
      <c r="F167" s="107" t="s">
        <v>241</v>
      </c>
      <c r="G167" s="107" t="s">
        <v>241</v>
      </c>
      <c r="H167" s="106">
        <f>Corrientes!H167*Constantes!$BA$7</f>
        <v>2316.5655524611379</v>
      </c>
      <c r="I167" s="106">
        <f>Corrientes!I167*Constantes!$BA$7</f>
        <v>196.57940625532765</v>
      </c>
      <c r="J167" s="106">
        <f>Corrientes!J167*Constantes!$BA$7</f>
        <v>2513.1449587164657</v>
      </c>
      <c r="K167" s="108">
        <f>Corrientes!K167*Constantes!$BA$7</f>
        <v>2497.647493378578</v>
      </c>
      <c r="L167" s="109">
        <f>Corrientes!L167*Constantes!$BA$7</f>
        <v>905.42092510702616</v>
      </c>
      <c r="M167" s="109">
        <f>Corrientes!M167*Constantes!$BA$7</f>
        <v>1155.8102259322395</v>
      </c>
      <c r="N167" s="109">
        <f>Corrientes!N167*Constantes!$BA$7</f>
        <v>211.9456800010864</v>
      </c>
      <c r="O167" s="109">
        <f>Corrientes!O167*Constantes!$BA$7</f>
        <v>2709.5931733796638</v>
      </c>
      <c r="P167" s="109">
        <v>53.984417918930561</v>
      </c>
      <c r="Q167" s="109">
        <f>Corrientes!Q167*Constantes!$BA$7</f>
        <v>1774.6441788778138</v>
      </c>
      <c r="R167" s="109">
        <f>Corrientes!R167*Constantes!$BA$7</f>
        <v>367.52633230761654</v>
      </c>
      <c r="S167" s="111">
        <f>Corrientes!S167*Constantes!$BA$7</f>
        <v>0</v>
      </c>
      <c r="T167" s="111" t="s">
        <v>241</v>
      </c>
      <c r="U167" s="111" t="s">
        <v>241</v>
      </c>
      <c r="V167" s="110">
        <f>Corrientes!V167*Constantes!$BA$7</f>
        <v>2142.1705111854303</v>
      </c>
      <c r="W167" s="109">
        <f>Corrientes!W167*Constantes!$BA$7</f>
        <v>4023.5505687093932</v>
      </c>
      <c r="X167" s="109">
        <f>Corrientes!X167*Constantes!$BA$7</f>
        <v>2887.7414454909881</v>
      </c>
      <c r="Y167" s="109">
        <f>Corrientes!Y167*Constantes!$BA$7</f>
        <v>2602.4906515859293</v>
      </c>
      <c r="Z167" s="109">
        <f>Corrientes!Z167*Constantes!$BA$7</f>
        <v>0</v>
      </c>
      <c r="AA167" s="109">
        <f>Corrientes!AA167*Constantes!$BA$7</f>
        <v>4655.315469901896</v>
      </c>
      <c r="AB167" s="109">
        <f>Corrientes!AB167*Constantes!$BA$7</f>
        <v>3188.7753602810967</v>
      </c>
      <c r="AC167" s="111" t="s">
        <v>94</v>
      </c>
      <c r="AD167" s="109">
        <v>20.872442890442887</v>
      </c>
      <c r="AE167" s="109">
        <v>3.4923684329292519</v>
      </c>
      <c r="AF167" s="111" t="s">
        <v>241</v>
      </c>
      <c r="AG167" s="112" t="s">
        <v>94</v>
      </c>
      <c r="AH167" s="95">
        <f>Corrientes!AH167*Constantes!$BA$7</f>
        <v>20.172060799563468</v>
      </c>
      <c r="AI167" s="111" t="s">
        <v>241</v>
      </c>
      <c r="AJ167" s="111" t="s">
        <v>241</v>
      </c>
      <c r="AK167" s="111" t="s">
        <v>94</v>
      </c>
      <c r="AL167" s="111" t="s">
        <v>241</v>
      </c>
      <c r="AM167" s="111" t="s">
        <v>241</v>
      </c>
      <c r="AN167" s="112" t="s">
        <v>94</v>
      </c>
      <c r="AO167" s="109">
        <f>Corrientes!AO167*Constantes!$BA$7</f>
        <v>133299.66638133919</v>
      </c>
      <c r="AP167" s="109">
        <f>Corrientes!AP167*Constantes!$BA$7</f>
        <v>22303.644543847233</v>
      </c>
      <c r="AQ167" s="109">
        <v>92.177951949268916</v>
      </c>
      <c r="AR167" s="109">
        <v>7.8220480507310786</v>
      </c>
      <c r="AS167" s="109">
        <v>46.015582081069446</v>
      </c>
      <c r="AT167" s="111" t="s">
        <v>94</v>
      </c>
      <c r="AU167" s="112" t="s">
        <v>94</v>
      </c>
      <c r="AV167" s="109">
        <f t="shared" si="6"/>
        <v>14.233337282552071</v>
      </c>
      <c r="AW167" s="112" t="s">
        <v>94</v>
      </c>
      <c r="AX167" s="98">
        <f>Corrientes!AX167*Constantes!$BA$7</f>
        <v>35.761290820127435</v>
      </c>
      <c r="AZ167" s="118"/>
      <c r="BC167" s="119">
        <f t="shared" si="5"/>
        <v>0</v>
      </c>
      <c r="BE167" s="68"/>
    </row>
    <row r="168" spans="1:57" x14ac:dyDescent="0.3">
      <c r="A168" s="80">
        <v>2008</v>
      </c>
      <c r="B168" s="81" t="s">
        <v>205</v>
      </c>
      <c r="C168" s="82">
        <f>Corrientes!C168*Constantes!$BA$8</f>
        <v>97248.323839213044</v>
      </c>
      <c r="D168" s="82">
        <f>Corrientes!D168*Constantes!$BA$8</f>
        <v>67599.72942614973</v>
      </c>
      <c r="E168" s="82">
        <f>Corrientes!E168*Constantes!$BA$8</f>
        <v>8883.1559597164724</v>
      </c>
      <c r="F168" s="83">
        <f>Corrientes!F168*Constantes!$BA$8</f>
        <v>4643.3044246939644</v>
      </c>
      <c r="G168" s="83">
        <f>Corrientes!G168*Constantes!$BA$8</f>
        <v>1480.3145382064463</v>
      </c>
      <c r="H168" s="82">
        <f>Corrientes!H168*Constantes!$BA$8</f>
        <v>179854.82818797964</v>
      </c>
      <c r="I168" s="82">
        <f>Corrientes!I168*Constantes!$BA$8</f>
        <v>34462.002072180789</v>
      </c>
      <c r="J168" s="82">
        <f>Corrientes!J168*Constantes!$BA$8</f>
        <v>214316.83026016044</v>
      </c>
      <c r="K168" s="84">
        <f>Corrientes!K168*Constantes!$BA$8</f>
        <v>2847.0468092842493</v>
      </c>
      <c r="L168" s="85">
        <f>Corrientes!L168*Constantes!$BA$8</f>
        <v>1593.6718067504523</v>
      </c>
      <c r="M168" s="85">
        <f>Corrientes!M168*Constantes!$BA$8</f>
        <v>1107.8009232172853</v>
      </c>
      <c r="N168" s="85">
        <f>Corrientes!N168*Constantes!$BA$8</f>
        <v>564.75133902991308</v>
      </c>
      <c r="O168" s="85">
        <f>Corrientes!O168*Constantes!$BA$8</f>
        <v>3512.1498893927683</v>
      </c>
      <c r="P168" s="85">
        <v>45.334827993600108</v>
      </c>
      <c r="Q168" s="85">
        <f>Corrientes!Q168*Constantes!$BA$8</f>
        <v>197736.9657473104</v>
      </c>
      <c r="R168" s="85">
        <f>Corrientes!R168*Constantes!$BA$8</f>
        <v>44627.324675754593</v>
      </c>
      <c r="S168" s="85">
        <f>Corrientes!S168*Constantes!$BA$8</f>
        <v>14350.196397950554</v>
      </c>
      <c r="T168" s="86" t="s">
        <v>241</v>
      </c>
      <c r="U168" s="86">
        <f>Corrientes!U168*Constantes!$BA$8</f>
        <v>1710.8102087200266</v>
      </c>
      <c r="V168" s="87">
        <f>Corrientes!V168*Constantes!$BA$8</f>
        <v>258425.29702973561</v>
      </c>
      <c r="W168" s="85">
        <f>Corrientes!W168*Constantes!$BA$8</f>
        <v>5139.9826349585364</v>
      </c>
      <c r="X168" s="85">
        <f>Corrientes!X168*Constantes!$BA$8</f>
        <v>4042.8983521227619</v>
      </c>
      <c r="Y168" s="85">
        <f>Corrientes!Y168*Constantes!$BA$8</f>
        <v>3951.4374094153795</v>
      </c>
      <c r="Z168" s="85">
        <f>Corrientes!Z168*Constantes!$BA$8</f>
        <v>19720.584982809043</v>
      </c>
      <c r="AA168" s="85">
        <f>Corrientes!AA168*Constantes!$BA$8</f>
        <v>472742.12728989596</v>
      </c>
      <c r="AB168" s="85">
        <f>Corrientes!AB168*Constantes!$BA$8</f>
        <v>4247.496054774706</v>
      </c>
      <c r="AC168" s="85">
        <v>49.591085311478103</v>
      </c>
      <c r="AD168" s="85">
        <v>15.209171726320452</v>
      </c>
      <c r="AE168" s="85">
        <v>2.744375766130335</v>
      </c>
      <c r="AF168" s="86">
        <f>Corrientes!AF168*Constantes!$BA$8</f>
        <v>418714.04014110501</v>
      </c>
      <c r="AG168" s="86">
        <f>Corrientes!AG168*Constantes!$BA$8</f>
        <v>18046.461001591528</v>
      </c>
      <c r="AH168" s="86">
        <f>Corrientes!AH168*Constantes!$BA$8</f>
        <v>37398.217509363159</v>
      </c>
      <c r="AI168" s="86">
        <f>Corrientes!AI168*Constantes!$BA$8</f>
        <v>480538.33495575975</v>
      </c>
      <c r="AJ168" s="86">
        <f>Corrientes!AJ168*Constantes!$BA$8</f>
        <v>4317.5465919614362</v>
      </c>
      <c r="AK168" s="86">
        <v>2.7896345280447257</v>
      </c>
      <c r="AL168" s="86">
        <f>Corrientes!AL168*Constantes!$BA$8</f>
        <v>953280.46224565571</v>
      </c>
      <c r="AM168" s="86">
        <f>Corrientes!AM168*Constantes!$BA$8</f>
        <v>8565.039520507622</v>
      </c>
      <c r="AN168" s="86">
        <v>5.5340102941750606</v>
      </c>
      <c r="AO168" s="85">
        <f>Corrientes!AO168*Constantes!$BA$8</f>
        <v>17225852.710267834</v>
      </c>
      <c r="AP168" s="85">
        <f>Corrientes!AP168*Constantes!$BA$8</f>
        <v>3108270.0335002472</v>
      </c>
      <c r="AQ168" s="85">
        <v>83.920067299265682</v>
      </c>
      <c r="AR168" s="85">
        <v>16.079932700734314</v>
      </c>
      <c r="AS168" s="85">
        <v>54.665172006399899</v>
      </c>
      <c r="AT168" s="86">
        <v>50.40891468852189</v>
      </c>
      <c r="AU168" s="86">
        <v>44.592716758655286</v>
      </c>
      <c r="AV168" s="85">
        <f t="shared" si="6"/>
        <v>5.5023429358281417</v>
      </c>
      <c r="AW168" s="85">
        <f>((AI168/AI135)-1)*100</f>
        <v>-13.199352469271087</v>
      </c>
      <c r="AX168" s="88">
        <f>Corrientes!AX168*Constantes!$BA$8</f>
        <v>6379.6163037000852</v>
      </c>
      <c r="AZ168" s="118"/>
      <c r="BC168" s="119">
        <f>AA168-C168-D168-F168-I168-Q168-R168-S168-U168-E168-G168</f>
        <v>-1.1777956387959421E-10</v>
      </c>
      <c r="BE168" s="68"/>
    </row>
    <row r="169" spans="1:57" x14ac:dyDescent="0.3">
      <c r="A169" s="89">
        <v>2008</v>
      </c>
      <c r="B169" s="90" t="s">
        <v>0</v>
      </c>
      <c r="C169" s="91">
        <f>Corrientes!C169*Constantes!$BA$8</f>
        <v>895.16951869798481</v>
      </c>
      <c r="D169" s="91">
        <f>Corrientes!D169*Constantes!$BA$8</f>
        <v>937.23184371577133</v>
      </c>
      <c r="E169" s="92">
        <f>Corrientes!E169*Constantes!$BA$8</f>
        <v>0</v>
      </c>
      <c r="F169" s="92" t="s">
        <v>241</v>
      </c>
      <c r="G169" s="92" t="s">
        <v>241</v>
      </c>
      <c r="H169" s="91">
        <f>Corrientes!H169*Constantes!$BA$8</f>
        <v>1832.4013624137563</v>
      </c>
      <c r="I169" s="91">
        <f>Corrientes!I169*Constantes!$BA$8</f>
        <v>253.15725237402236</v>
      </c>
      <c r="J169" s="91">
        <f>Corrientes!J169*Constantes!$BA$8</f>
        <v>2085.5586147877784</v>
      </c>
      <c r="K169" s="93">
        <f>Corrientes!K169*Constantes!$BA$8</f>
        <v>3933.0104386830653</v>
      </c>
      <c r="L169" s="94">
        <f>Corrientes!L169*Constantes!$BA$8</f>
        <v>1921.3645730935082</v>
      </c>
      <c r="M169" s="94">
        <f>Corrientes!M169*Constantes!$BA$8</f>
        <v>2011.6458655895569</v>
      </c>
      <c r="N169" s="94">
        <f>Corrientes!N169*Constantes!$BA$8</f>
        <v>543.36901109033931</v>
      </c>
      <c r="O169" s="94">
        <f>Corrientes!O169*Constantes!$BA$8</f>
        <v>4476.379419845035</v>
      </c>
      <c r="P169" s="94">
        <v>42.04157441639483</v>
      </c>
      <c r="Q169" s="94">
        <f>Corrientes!Q169*Constantes!$BA$8</f>
        <v>2418.2819116194196</v>
      </c>
      <c r="R169" s="94">
        <f>Corrientes!R169*Constantes!$BA$8</f>
        <v>348.81408175268916</v>
      </c>
      <c r="S169" s="94">
        <f>Corrientes!S169*Constantes!$BA$8</f>
        <v>108.05070256815051</v>
      </c>
      <c r="T169" s="95" t="s">
        <v>241</v>
      </c>
      <c r="U169" s="95">
        <v>0</v>
      </c>
      <c r="V169" s="96">
        <f>Corrientes!V169*Constantes!$BA$8</f>
        <v>2875.1466959402587</v>
      </c>
      <c r="W169" s="94">
        <f>Corrientes!W169*Constantes!$BA$8</f>
        <v>4178.3363889683878</v>
      </c>
      <c r="X169" s="94">
        <f>Corrientes!X169*Constantes!$BA$8</f>
        <v>3453.4057516057173</v>
      </c>
      <c r="Y169" s="94">
        <f>Corrientes!Y169*Constantes!$BA$8</f>
        <v>2876.6510943919866</v>
      </c>
      <c r="Z169" s="94">
        <f>Corrientes!Z169*Constantes!$BA$8</f>
        <v>86648.518498917809</v>
      </c>
      <c r="AA169" s="94">
        <f>Corrientes!AA169*Constantes!$BA$8</f>
        <v>4960.7053107280371</v>
      </c>
      <c r="AB169" s="94">
        <f>Corrientes!AB169*Constantes!$BA$8</f>
        <v>4298.6638001960455</v>
      </c>
      <c r="AC169" s="95" t="s">
        <v>94</v>
      </c>
      <c r="AD169" s="94">
        <v>22.727009946403136</v>
      </c>
      <c r="AE169" s="94">
        <v>2.8157995435297982</v>
      </c>
      <c r="AF169" s="95" t="s">
        <v>241</v>
      </c>
      <c r="AG169" s="97" t="s">
        <v>94</v>
      </c>
      <c r="AH169" s="95">
        <f>Corrientes!AH169*Constantes!$BA$8</f>
        <v>261.87695603498162</v>
      </c>
      <c r="AI169" s="95" t="s">
        <v>241</v>
      </c>
      <c r="AJ169" s="95" t="s">
        <v>241</v>
      </c>
      <c r="AK169" s="95" t="s">
        <v>94</v>
      </c>
      <c r="AL169" s="95" t="s">
        <v>241</v>
      </c>
      <c r="AM169" s="95" t="s">
        <v>241</v>
      </c>
      <c r="AN169" s="97" t="s">
        <v>94</v>
      </c>
      <c r="AO169" s="94">
        <f>Corrientes!AO169*Constantes!$BA$8</f>
        <v>176173.95109416961</v>
      </c>
      <c r="AP169" s="94">
        <f>Corrientes!AP169*Constantes!$BA$8</f>
        <v>21827.355742910382</v>
      </c>
      <c r="AQ169" s="94">
        <v>87.861417532022571</v>
      </c>
      <c r="AR169" s="94">
        <v>12.138582467977436</v>
      </c>
      <c r="AS169" s="94">
        <v>57.95842558360517</v>
      </c>
      <c r="AT169" s="95" t="s">
        <v>94</v>
      </c>
      <c r="AU169" s="97" t="s">
        <v>94</v>
      </c>
      <c r="AV169" s="94">
        <f t="shared" si="6"/>
        <v>4.4297234006716923</v>
      </c>
      <c r="AW169" s="97" t="s">
        <v>94</v>
      </c>
      <c r="AX169" s="98">
        <f>Corrientes!AX169*Constantes!$BA$8</f>
        <v>46.404691426676898</v>
      </c>
      <c r="AZ169" s="118"/>
      <c r="BC169" s="119">
        <f>AA169-C169-D169-I169-Q169-R169-S169-E169</f>
        <v>-9.9475983006414026E-13</v>
      </c>
      <c r="BE169" s="68"/>
    </row>
    <row r="170" spans="1:57" x14ac:dyDescent="0.3">
      <c r="A170" s="89">
        <v>2008</v>
      </c>
      <c r="B170" s="90" t="s">
        <v>1</v>
      </c>
      <c r="C170" s="91">
        <f>Corrientes!C170*Constantes!$BA$8</f>
        <v>2363.184888048992</v>
      </c>
      <c r="D170" s="91">
        <f>Corrientes!D170*Constantes!$BA$8</f>
        <v>1363.198744703566</v>
      </c>
      <c r="E170" s="91">
        <f>Corrientes!E170*Constantes!$BA$8</f>
        <v>73.3297308050076</v>
      </c>
      <c r="F170" s="92" t="s">
        <v>241</v>
      </c>
      <c r="G170" s="92" t="s">
        <v>241</v>
      </c>
      <c r="H170" s="91">
        <f>Corrientes!H170*Constantes!$BA$8</f>
        <v>3799.713363557566</v>
      </c>
      <c r="I170" s="91">
        <f>Corrientes!I170*Constantes!$BA$8</f>
        <v>3087.4485775288276</v>
      </c>
      <c r="J170" s="91">
        <f>Corrientes!J170*Constantes!$BA$8</f>
        <v>6887.1619410863932</v>
      </c>
      <c r="K170" s="93">
        <f>Corrientes!K170*Constantes!$BA$8</f>
        <v>3224.2000950002175</v>
      </c>
      <c r="L170" s="94">
        <f>Corrientes!L170*Constantes!$BA$8</f>
        <v>2005.251504923209</v>
      </c>
      <c r="M170" s="94">
        <f>Corrientes!M170*Constantes!$BA$8</f>
        <v>1156.7255478614015</v>
      </c>
      <c r="N170" s="94">
        <f>Corrientes!N170*Constantes!$BA$8</f>
        <v>2619.8165610198976</v>
      </c>
      <c r="O170" s="94">
        <f>Corrientes!O170*Constantes!$BA$8</f>
        <v>5844.0166560201151</v>
      </c>
      <c r="P170" s="94">
        <v>46.426868110256009</v>
      </c>
      <c r="Q170" s="94">
        <f>Corrientes!Q170*Constantes!$BA$8</f>
        <v>7173.2579768746045</v>
      </c>
      <c r="R170" s="94">
        <f>Corrientes!R170*Constantes!$BA$8</f>
        <v>701.1219013310598</v>
      </c>
      <c r="S170" s="94">
        <f>Corrientes!S170*Constantes!$BA$8</f>
        <v>72.889667084627206</v>
      </c>
      <c r="T170" s="95" t="s">
        <v>241</v>
      </c>
      <c r="U170" s="95" t="s">
        <v>241</v>
      </c>
      <c r="V170" s="96">
        <f>Corrientes!V170*Constantes!$BA$8</f>
        <v>7947.2695452902908</v>
      </c>
      <c r="W170" s="94">
        <f>Corrientes!W170*Constantes!$BA$8</f>
        <v>4123.7153302312472</v>
      </c>
      <c r="X170" s="94">
        <f>Corrientes!X170*Constantes!$BA$8</f>
        <v>4045.8170907907838</v>
      </c>
      <c r="Y170" s="94">
        <f>Corrientes!Y170*Constantes!$BA$8</f>
        <v>4614.253004870513</v>
      </c>
      <c r="Z170" s="94">
        <f>Corrientes!Z170*Constantes!$BA$8</f>
        <v>26238.181095978114</v>
      </c>
      <c r="AA170" s="94">
        <f>Corrientes!AA170*Constantes!$BA$8</f>
        <v>14834.431486376685</v>
      </c>
      <c r="AB170" s="94">
        <f>Corrientes!AB170*Constantes!$BA$8</f>
        <v>4776.5040080627923</v>
      </c>
      <c r="AC170" s="95" t="s">
        <v>94</v>
      </c>
      <c r="AD170" s="94">
        <v>24.044044536252095</v>
      </c>
      <c r="AE170" s="94">
        <v>2.6894393668688976</v>
      </c>
      <c r="AF170" s="95" t="s">
        <v>241</v>
      </c>
      <c r="AG170" s="97" t="s">
        <v>94</v>
      </c>
      <c r="AH170" s="95">
        <f>Corrientes!AH170*Constantes!$BA$8</f>
        <v>776.06547798514316</v>
      </c>
      <c r="AI170" s="95" t="s">
        <v>241</v>
      </c>
      <c r="AJ170" s="95" t="s">
        <v>241</v>
      </c>
      <c r="AK170" s="95" t="s">
        <v>94</v>
      </c>
      <c r="AL170" s="95" t="s">
        <v>241</v>
      </c>
      <c r="AM170" s="95" t="s">
        <v>241</v>
      </c>
      <c r="AN170" s="97" t="s">
        <v>94</v>
      </c>
      <c r="AO170" s="94">
        <f>Corrientes!AO170*Constantes!$BA$8</f>
        <v>551580.81156695669</v>
      </c>
      <c r="AP170" s="94">
        <f>Corrientes!AP170*Constantes!$BA$8</f>
        <v>61696.905709895291</v>
      </c>
      <c r="AQ170" s="94">
        <v>55.170960056707955</v>
      </c>
      <c r="AR170" s="94">
        <v>44.829039943292052</v>
      </c>
      <c r="AS170" s="94">
        <v>53.573131889743983</v>
      </c>
      <c r="AT170" s="95" t="s">
        <v>94</v>
      </c>
      <c r="AU170" s="97" t="s">
        <v>94</v>
      </c>
      <c r="AV170" s="94">
        <f t="shared" si="6"/>
        <v>22.866034752428654</v>
      </c>
      <c r="AW170" s="97" t="s">
        <v>94</v>
      </c>
      <c r="AX170" s="98">
        <f>Corrientes!AX170*Constantes!$BA$8</f>
        <v>46.156493257387574</v>
      </c>
      <c r="AZ170" s="118"/>
      <c r="BC170" s="119">
        <f t="shared" ref="BC170:BC200" si="7">AA170-C170-D170-I170-Q170-R170-S170-E170</f>
        <v>-5.5422333389287814E-13</v>
      </c>
      <c r="BE170" s="68"/>
    </row>
    <row r="171" spans="1:57" x14ac:dyDescent="0.3">
      <c r="A171" s="89">
        <v>2008</v>
      </c>
      <c r="B171" s="90" t="s">
        <v>2</v>
      </c>
      <c r="C171" s="91">
        <f>Corrientes!C171*Constantes!$BA$8</f>
        <v>469.05654332696105</v>
      </c>
      <c r="D171" s="91">
        <f>Corrientes!D171*Constantes!$BA$8</f>
        <v>648.7463706868898</v>
      </c>
      <c r="E171" s="92">
        <f>Corrientes!E171*Constantes!$BA$8</f>
        <v>0</v>
      </c>
      <c r="F171" s="92" t="s">
        <v>241</v>
      </c>
      <c r="G171" s="92" t="s">
        <v>241</v>
      </c>
      <c r="H171" s="91">
        <f>Corrientes!H171*Constantes!$BA$8</f>
        <v>1117.802914013851</v>
      </c>
      <c r="I171" s="91">
        <f>Corrientes!I171*Constantes!$BA$8</f>
        <v>265.98463573671984</v>
      </c>
      <c r="J171" s="91">
        <f>Corrientes!J171*Constantes!$BA$8</f>
        <v>1383.7875497505706</v>
      </c>
      <c r="K171" s="93">
        <f>Corrientes!K171*Constantes!$BA$8</f>
        <v>5377.6979299133109</v>
      </c>
      <c r="L171" s="94">
        <f>Corrientes!L171*Constantes!$BA$8</f>
        <v>2256.6092559232993</v>
      </c>
      <c r="M171" s="94">
        <f>Corrientes!M171*Constantes!$BA$8</f>
        <v>3121.088673990012</v>
      </c>
      <c r="N171" s="94">
        <f>Corrientes!N171*Constantes!$BA$8</f>
        <v>1279.6397352855533</v>
      </c>
      <c r="O171" s="94">
        <f>Corrientes!O171*Constantes!$BA$8</f>
        <v>6657.3376651988647</v>
      </c>
      <c r="P171" s="94">
        <v>36.824589941144851</v>
      </c>
      <c r="Q171" s="94">
        <f>Corrientes!Q171*Constantes!$BA$8</f>
        <v>1808.8294942462417</v>
      </c>
      <c r="R171" s="94">
        <f>Corrientes!R171*Constantes!$BA$8</f>
        <v>565.16424280697447</v>
      </c>
      <c r="S171" s="95">
        <f>Corrientes!S171*Constantes!$BA$8</f>
        <v>0</v>
      </c>
      <c r="T171" s="95" t="s">
        <v>241</v>
      </c>
      <c r="U171" s="95" t="s">
        <v>241</v>
      </c>
      <c r="V171" s="96">
        <f>Corrientes!V171*Constantes!$BA$8</f>
        <v>2373.9937370532161</v>
      </c>
      <c r="W171" s="94">
        <f>Corrientes!W171*Constantes!$BA$8</f>
        <v>5972.5516927806302</v>
      </c>
      <c r="X171" s="94">
        <f>Corrientes!X171*Constantes!$BA$8</f>
        <v>5312.7426623380661</v>
      </c>
      <c r="Y171" s="94">
        <f>Corrientes!Y171*Constantes!$BA$8</f>
        <v>5136.3158580332683</v>
      </c>
      <c r="Z171" s="94">
        <f>Corrientes!Z171*Constantes!$BA$8</f>
        <v>0</v>
      </c>
      <c r="AA171" s="94">
        <f>Corrientes!AA171*Constantes!$BA$8</f>
        <v>3757.7812868037868</v>
      </c>
      <c r="AB171" s="94">
        <f>Corrientes!AB171*Constantes!$BA$8</f>
        <v>6207.6893377866536</v>
      </c>
      <c r="AC171" s="95" t="s">
        <v>94</v>
      </c>
      <c r="AD171" s="94">
        <v>17.640891744344366</v>
      </c>
      <c r="AE171" s="94">
        <v>2.9227174419321438</v>
      </c>
      <c r="AF171" s="95" t="s">
        <v>241</v>
      </c>
      <c r="AG171" s="97" t="s">
        <v>94</v>
      </c>
      <c r="AH171" s="95">
        <f>Corrientes!AH171*Constantes!$BA$8</f>
        <v>75.477342155228982</v>
      </c>
      <c r="AI171" s="95" t="s">
        <v>241</v>
      </c>
      <c r="AJ171" s="95" t="s">
        <v>241</v>
      </c>
      <c r="AK171" s="95" t="s">
        <v>94</v>
      </c>
      <c r="AL171" s="95" t="s">
        <v>241</v>
      </c>
      <c r="AM171" s="95" t="s">
        <v>241</v>
      </c>
      <c r="AN171" s="97" t="s">
        <v>94</v>
      </c>
      <c r="AO171" s="94">
        <f>Corrientes!AO171*Constantes!$BA$8</f>
        <v>128571.48737305241</v>
      </c>
      <c r="AP171" s="94">
        <f>Corrientes!AP171*Constantes!$BA$8</f>
        <v>21301.538160668799</v>
      </c>
      <c r="AQ171" s="94">
        <v>80.778506369372678</v>
      </c>
      <c r="AR171" s="94">
        <v>19.221493630627322</v>
      </c>
      <c r="AS171" s="94">
        <v>63.175410058855149</v>
      </c>
      <c r="AT171" s="95" t="s">
        <v>94</v>
      </c>
      <c r="AU171" s="97" t="s">
        <v>94</v>
      </c>
      <c r="AV171" s="94">
        <f t="shared" si="6"/>
        <v>8.5888889120540277</v>
      </c>
      <c r="AW171" s="97" t="s">
        <v>94</v>
      </c>
      <c r="AX171" s="98">
        <f>Corrientes!AX171*Constantes!$BA$8</f>
        <v>54.676244011177801</v>
      </c>
      <c r="AZ171" s="118"/>
      <c r="BC171" s="119">
        <f t="shared" si="7"/>
        <v>0</v>
      </c>
      <c r="BE171" s="68"/>
    </row>
    <row r="172" spans="1:57" x14ac:dyDescent="0.3">
      <c r="A172" s="89">
        <v>2008</v>
      </c>
      <c r="B172" s="90" t="s">
        <v>3</v>
      </c>
      <c r="C172" s="91">
        <f>Corrientes!C172*Constantes!$BA$8</f>
        <v>1041.2409179713927</v>
      </c>
      <c r="D172" s="91">
        <f>Corrientes!D172*Constantes!$BA$8</f>
        <v>1050.8342373570983</v>
      </c>
      <c r="E172" s="91">
        <f>Corrientes!E172*Constantes!$BA$8</f>
        <v>119.67000225740827</v>
      </c>
      <c r="F172" s="92" t="s">
        <v>241</v>
      </c>
      <c r="G172" s="92" t="s">
        <v>241</v>
      </c>
      <c r="H172" s="91">
        <f>Corrientes!H172*Constantes!$BA$8</f>
        <v>2211.7451575858991</v>
      </c>
      <c r="I172" s="91">
        <f>Corrientes!I172*Constantes!$BA$8</f>
        <v>1051.9000951133048</v>
      </c>
      <c r="J172" s="91">
        <f>Corrientes!J172*Constantes!$BA$8</f>
        <v>3263.6452526992043</v>
      </c>
      <c r="K172" s="93">
        <f>Corrientes!K172*Constantes!$BA$8</f>
        <v>5010.0919172059394</v>
      </c>
      <c r="L172" s="94">
        <f>Corrientes!L172*Constantes!$BA$8</f>
        <v>2358.6409533214774</v>
      </c>
      <c r="M172" s="94">
        <f>Corrientes!M172*Constantes!$BA$8</f>
        <v>2380.3719433266547</v>
      </c>
      <c r="N172" s="94">
        <f>Corrientes!N172*Constantes!$BA$8</f>
        <v>2382.7863468626797</v>
      </c>
      <c r="O172" s="94">
        <f>Corrientes!O172*Constantes!$BA$8</f>
        <v>7392.8782640686186</v>
      </c>
      <c r="P172" s="94">
        <v>57.417039853074414</v>
      </c>
      <c r="Q172" s="94">
        <f>Corrientes!Q172*Constantes!$BA$8</f>
        <v>1488.5773048546289</v>
      </c>
      <c r="R172" s="94">
        <f>Corrientes!R172*Constantes!$BA$8</f>
        <v>296.47076109565722</v>
      </c>
      <c r="S172" s="94">
        <f>Corrientes!S172*Constantes!$BA$8</f>
        <v>635.41241207192934</v>
      </c>
      <c r="T172" s="95" t="s">
        <v>241</v>
      </c>
      <c r="U172" s="95" t="s">
        <v>241</v>
      </c>
      <c r="V172" s="96">
        <f>Corrientes!V172*Constantes!$BA$8</f>
        <v>2420.4604780222153</v>
      </c>
      <c r="W172" s="94">
        <f>Corrientes!W172*Constantes!$BA$8</f>
        <v>6574.1583636779378</v>
      </c>
      <c r="X172" s="94">
        <f>Corrientes!X172*Constantes!$BA$8</f>
        <v>3586.9505512186292</v>
      </c>
      <c r="Y172" s="94">
        <f>Corrientes!Y172*Constantes!$BA$8</f>
        <v>3303.8107459175494</v>
      </c>
      <c r="Z172" s="94">
        <f>Corrientes!Z172*Constantes!$BA$8</f>
        <v>23414.983678075299</v>
      </c>
      <c r="AA172" s="94">
        <f>Corrientes!AA172*Constantes!$BA$8</f>
        <v>5684.1057307214196</v>
      </c>
      <c r="AB172" s="94">
        <f>Corrientes!AB172*Constantes!$BA$8</f>
        <v>7020.569404919519</v>
      </c>
      <c r="AC172" s="95" t="s">
        <v>94</v>
      </c>
      <c r="AD172" s="94">
        <v>7.7816789983468677</v>
      </c>
      <c r="AE172" s="94">
        <v>0.55076925444458469</v>
      </c>
      <c r="AF172" s="95" t="s">
        <v>241</v>
      </c>
      <c r="AG172" s="97" t="s">
        <v>94</v>
      </c>
      <c r="AH172" s="95">
        <f>Corrientes!AH172*Constantes!$BA$8</f>
        <v>34.636193961498023</v>
      </c>
      <c r="AI172" s="95" t="s">
        <v>241</v>
      </c>
      <c r="AJ172" s="95" t="s">
        <v>241</v>
      </c>
      <c r="AK172" s="95" t="s">
        <v>94</v>
      </c>
      <c r="AL172" s="95" t="s">
        <v>241</v>
      </c>
      <c r="AM172" s="95" t="s">
        <v>241</v>
      </c>
      <c r="AN172" s="97" t="s">
        <v>94</v>
      </c>
      <c r="AO172" s="94">
        <f>Corrientes!AO172*Constantes!$BA$8</f>
        <v>1032030.3257402184</v>
      </c>
      <c r="AP172" s="94">
        <f>Corrientes!AP172*Constantes!$BA$8</f>
        <v>73044.72122184615</v>
      </c>
      <c r="AQ172" s="94">
        <v>67.769165651710182</v>
      </c>
      <c r="AR172" s="94">
        <v>32.230834348289811</v>
      </c>
      <c r="AS172" s="94">
        <v>42.582960146925586</v>
      </c>
      <c r="AT172" s="95" t="s">
        <v>94</v>
      </c>
      <c r="AU172" s="97" t="s">
        <v>94</v>
      </c>
      <c r="AV172" s="94">
        <f t="shared" si="6"/>
        <v>13.679785246607135</v>
      </c>
      <c r="AW172" s="97" t="s">
        <v>94</v>
      </c>
      <c r="AX172" s="98">
        <f>Corrientes!AX172*Constantes!$BA$8</f>
        <v>25.430551749991984</v>
      </c>
      <c r="AZ172" s="118"/>
      <c r="BC172" s="119">
        <f t="shared" si="7"/>
        <v>1.7053025658242404E-13</v>
      </c>
      <c r="BE172" s="68"/>
    </row>
    <row r="173" spans="1:57" x14ac:dyDescent="0.3">
      <c r="A173" s="89">
        <v>2008</v>
      </c>
      <c r="B173" s="90" t="s">
        <v>4</v>
      </c>
      <c r="C173" s="91">
        <f>Corrientes!C173*Constantes!$BA$8</f>
        <v>1217.2646910463097</v>
      </c>
      <c r="D173" s="91">
        <f>Corrientes!D173*Constantes!$BA$8</f>
        <v>1117.7255961010019</v>
      </c>
      <c r="E173" s="91">
        <f>Corrientes!E173*Constantes!$BA$8</f>
        <v>238.95724947285075</v>
      </c>
      <c r="F173" s="92" t="s">
        <v>241</v>
      </c>
      <c r="G173" s="92" t="s">
        <v>241</v>
      </c>
      <c r="H173" s="91">
        <f>Corrientes!H173*Constantes!$BA$8</f>
        <v>2573.9475366201623</v>
      </c>
      <c r="I173" s="91">
        <f>Corrientes!I173*Constantes!$BA$8</f>
        <v>123.23317979562133</v>
      </c>
      <c r="J173" s="91">
        <f>Corrientes!J173*Constantes!$BA$8</f>
        <v>2697.1807164157835</v>
      </c>
      <c r="K173" s="93">
        <f>Corrientes!K173*Constantes!$BA$8</f>
        <v>3490.5574517870996</v>
      </c>
      <c r="L173" s="94">
        <f>Corrientes!L173*Constantes!$BA$8</f>
        <v>1650.7455096416882</v>
      </c>
      <c r="M173" s="94">
        <f>Corrientes!M173*Constantes!$BA$8</f>
        <v>1515.7594912157967</v>
      </c>
      <c r="N173" s="94">
        <f>Corrientes!N173*Constantes!$BA$8</f>
        <v>167.11781725273875</v>
      </c>
      <c r="O173" s="94">
        <f>Corrientes!O173*Constantes!$BA$8</f>
        <v>3657.675269039838</v>
      </c>
      <c r="P173" s="94">
        <v>24.709328852582829</v>
      </c>
      <c r="Q173" s="94">
        <f>Corrientes!Q173*Constantes!$BA$8</f>
        <v>7388.4948715336059</v>
      </c>
      <c r="R173" s="94">
        <f>Corrientes!R173*Constantes!$BA$8</f>
        <v>775.29313547969718</v>
      </c>
      <c r="S173" s="94">
        <f>Corrientes!S173*Constantes!$BA$8</f>
        <v>54.668574966621108</v>
      </c>
      <c r="T173" s="95" t="s">
        <v>241</v>
      </c>
      <c r="U173" s="95" t="s">
        <v>241</v>
      </c>
      <c r="V173" s="96">
        <f>Corrientes!V173*Constantes!$BA$8</f>
        <v>8218.4565819799245</v>
      </c>
      <c r="W173" s="94">
        <f>Corrientes!W173*Constantes!$BA$8</f>
        <v>4179.2261497725012</v>
      </c>
      <c r="X173" s="94">
        <f>Corrientes!X173*Constantes!$BA$8</f>
        <v>4077.3197841249062</v>
      </c>
      <c r="Y173" s="94">
        <f>Corrientes!Y173*Constantes!$BA$8</f>
        <v>2759.9637441562409</v>
      </c>
      <c r="Z173" s="94">
        <f>Corrientes!Z173*Constantes!$BA$8</f>
        <v>30764.532901868941</v>
      </c>
      <c r="AA173" s="94">
        <f>Corrientes!AA173*Constantes!$BA$8</f>
        <v>10915.637298395708</v>
      </c>
      <c r="AB173" s="94">
        <f>Corrientes!AB173*Constantes!$BA$8</f>
        <v>4036.9899454291876</v>
      </c>
      <c r="AC173" s="95" t="s">
        <v>94</v>
      </c>
      <c r="AD173" s="94">
        <v>22.897694071673431</v>
      </c>
      <c r="AE173" s="94">
        <v>1.9510909369620479</v>
      </c>
      <c r="AF173" s="95" t="s">
        <v>241</v>
      </c>
      <c r="AG173" s="97" t="s">
        <v>94</v>
      </c>
      <c r="AH173" s="95">
        <f>Corrientes!AH173*Constantes!$BA$8</f>
        <v>971.5285081591685</v>
      </c>
      <c r="AI173" s="95" t="s">
        <v>241</v>
      </c>
      <c r="AJ173" s="95" t="s">
        <v>241</v>
      </c>
      <c r="AK173" s="95" t="s">
        <v>94</v>
      </c>
      <c r="AL173" s="95" t="s">
        <v>241</v>
      </c>
      <c r="AM173" s="95" t="s">
        <v>241</v>
      </c>
      <c r="AN173" s="97" t="s">
        <v>94</v>
      </c>
      <c r="AO173" s="94">
        <f>Corrientes!AO173*Constantes!$BA$8</f>
        <v>559463.27726743137</v>
      </c>
      <c r="AP173" s="94">
        <f>Corrientes!AP173*Constantes!$BA$8</f>
        <v>47671.33871309497</v>
      </c>
      <c r="AQ173" s="94">
        <v>95.431037340375809</v>
      </c>
      <c r="AR173" s="94">
        <v>4.568962659624189</v>
      </c>
      <c r="AS173" s="94">
        <v>75.290671147417171</v>
      </c>
      <c r="AT173" s="95" t="s">
        <v>94</v>
      </c>
      <c r="AU173" s="97" t="s">
        <v>94</v>
      </c>
      <c r="AV173" s="94">
        <f t="shared" si="6"/>
        <v>3.1826214952599186</v>
      </c>
      <c r="AW173" s="97" t="s">
        <v>94</v>
      </c>
      <c r="AX173" s="98">
        <f>Corrientes!AX173*Constantes!$BA$8</f>
        <v>162.74298185431047</v>
      </c>
      <c r="AZ173" s="118"/>
      <c r="BC173" s="119">
        <f t="shared" si="7"/>
        <v>4.8316906031686813E-13</v>
      </c>
      <c r="BE173" s="68"/>
    </row>
    <row r="174" spans="1:57" x14ac:dyDescent="0.3">
      <c r="A174" s="89">
        <v>2008</v>
      </c>
      <c r="B174" s="90" t="s">
        <v>5</v>
      </c>
      <c r="C174" s="91">
        <f>Corrientes!C174*Constantes!$BA$8</f>
        <v>643.97862329201575</v>
      </c>
      <c r="D174" s="91">
        <f>Corrientes!D174*Constantes!$BA$8</f>
        <v>812.15823266371763</v>
      </c>
      <c r="E174" s="92">
        <f>Corrientes!E174*Constantes!$BA$8</f>
        <v>0</v>
      </c>
      <c r="F174" s="92" t="s">
        <v>241</v>
      </c>
      <c r="G174" s="92" t="s">
        <v>241</v>
      </c>
      <c r="H174" s="91">
        <f>Corrientes!H174*Constantes!$BA$8</f>
        <v>1456.1368559557334</v>
      </c>
      <c r="I174" s="91">
        <f>Corrientes!I174*Constantes!$BA$8</f>
        <v>27.936795511119065</v>
      </c>
      <c r="J174" s="91">
        <f>Corrientes!J174*Constantes!$BA$8</f>
        <v>1484.0736514668524</v>
      </c>
      <c r="K174" s="93">
        <f>Corrientes!K174*Constantes!$BA$8</f>
        <v>5200.9345656618189</v>
      </c>
      <c r="L174" s="94">
        <f>Corrientes!L174*Constantes!$BA$8</f>
        <v>2300.1208078264413</v>
      </c>
      <c r="M174" s="94">
        <f>Corrientes!M174*Constantes!$BA$8</f>
        <v>2900.8137578353776</v>
      </c>
      <c r="N174" s="94">
        <f>Corrientes!N174*Constantes!$BA$8</f>
        <v>99.782822495924876</v>
      </c>
      <c r="O174" s="94">
        <f>Corrientes!O174*Constantes!$BA$8</f>
        <v>5300.7172885512236</v>
      </c>
      <c r="P174" s="94">
        <v>47.069879685721702</v>
      </c>
      <c r="Q174" s="94">
        <f>Corrientes!Q174*Constantes!$BA$8</f>
        <v>1403.7479114554478</v>
      </c>
      <c r="R174" s="94">
        <f>Corrientes!R174*Constantes!$BA$8</f>
        <v>265.09418994510094</v>
      </c>
      <c r="S174" s="95">
        <f>Corrientes!S174*Constantes!$BA$8</f>
        <v>0</v>
      </c>
      <c r="T174" s="95" t="s">
        <v>241</v>
      </c>
      <c r="U174" s="95" t="s">
        <v>241</v>
      </c>
      <c r="V174" s="96">
        <f>Corrientes!V174*Constantes!$BA$8</f>
        <v>1668.8421014005489</v>
      </c>
      <c r="W174" s="94">
        <f>Corrientes!W174*Constantes!$BA$8</f>
        <v>4759.5530941463903</v>
      </c>
      <c r="X174" s="94">
        <f>Corrientes!X174*Constantes!$BA$8</f>
        <v>4332.4750512504334</v>
      </c>
      <c r="Y174" s="94">
        <f>Corrientes!Y174*Constantes!$BA$8</f>
        <v>3635.7104252283643</v>
      </c>
      <c r="Z174" s="94">
        <f>Corrientes!Z174*Constantes!$BA$8</f>
        <v>0</v>
      </c>
      <c r="AA174" s="94">
        <f>Corrientes!AA174*Constantes!$BA$8</f>
        <v>3152.9157528674014</v>
      </c>
      <c r="AB174" s="94">
        <f>Corrientes!AB174*Constantes!$BA$8</f>
        <v>4999.8188296137387</v>
      </c>
      <c r="AC174" s="95" t="s">
        <v>94</v>
      </c>
      <c r="AD174" s="94">
        <v>10.637910687906359</v>
      </c>
      <c r="AE174" s="94">
        <v>3.4473216154812638</v>
      </c>
      <c r="AF174" s="95" t="s">
        <v>241</v>
      </c>
      <c r="AG174" s="97" t="s">
        <v>94</v>
      </c>
      <c r="AH174" s="95">
        <f>Corrientes!AH174*Constantes!$BA$8</f>
        <v>77.09481337082228</v>
      </c>
      <c r="AI174" s="95" t="s">
        <v>241</v>
      </c>
      <c r="AJ174" s="95" t="s">
        <v>241</v>
      </c>
      <c r="AK174" s="95" t="s">
        <v>94</v>
      </c>
      <c r="AL174" s="95" t="s">
        <v>241</v>
      </c>
      <c r="AM174" s="95" t="s">
        <v>241</v>
      </c>
      <c r="AN174" s="97" t="s">
        <v>94</v>
      </c>
      <c r="AO174" s="94">
        <f>Corrientes!AO174*Constantes!$BA$8</f>
        <v>91459.866660199579</v>
      </c>
      <c r="AP174" s="94">
        <f>Corrientes!AP174*Constantes!$BA$8</f>
        <v>29638.486779662224</v>
      </c>
      <c r="AQ174" s="94">
        <v>98.117560035951954</v>
      </c>
      <c r="AR174" s="94">
        <v>1.8824399640480411</v>
      </c>
      <c r="AS174" s="94">
        <v>52.930120314278298</v>
      </c>
      <c r="AT174" s="95" t="s">
        <v>94</v>
      </c>
      <c r="AU174" s="97" t="s">
        <v>94</v>
      </c>
      <c r="AV174" s="94">
        <f t="shared" si="6"/>
        <v>6.2462012578042403</v>
      </c>
      <c r="AW174" s="97" t="s">
        <v>94</v>
      </c>
      <c r="AX174" s="98">
        <f>Corrientes!AX174*Constantes!$BA$8</f>
        <v>12.60567825642217</v>
      </c>
      <c r="AZ174" s="118"/>
      <c r="BC174" s="119">
        <f t="shared" si="7"/>
        <v>-5.6843418860808015E-14</v>
      </c>
      <c r="BE174" s="68"/>
    </row>
    <row r="175" spans="1:57" x14ac:dyDescent="0.3">
      <c r="A175" s="89">
        <v>2008</v>
      </c>
      <c r="B175" s="90" t="s">
        <v>6</v>
      </c>
      <c r="C175" s="91">
        <f>Corrientes!C175*Constantes!$BA$8</f>
        <v>5448.617719962821</v>
      </c>
      <c r="D175" s="91">
        <f>Corrientes!D175*Constantes!$BA$8</f>
        <v>3032.3318514857478</v>
      </c>
      <c r="E175" s="91">
        <f>Corrientes!E175*Constantes!$BA$8</f>
        <v>1302.5617009514058</v>
      </c>
      <c r="F175" s="92" t="s">
        <v>241</v>
      </c>
      <c r="G175" s="92" t="s">
        <v>241</v>
      </c>
      <c r="H175" s="91">
        <f>Corrientes!H175*Constantes!$BA$8</f>
        <v>9783.5112723999755</v>
      </c>
      <c r="I175" s="91">
        <f>Corrientes!I175*Constantes!$BA$8</f>
        <v>297.93805847511305</v>
      </c>
      <c r="J175" s="91">
        <f>Corrientes!J175*Constantes!$BA$8</f>
        <v>10081.44933087509</v>
      </c>
      <c r="K175" s="93">
        <f>Corrientes!K175*Constantes!$BA$8</f>
        <v>2501.271604368234</v>
      </c>
      <c r="L175" s="94">
        <f>Corrientes!L175*Constantes!$BA$8</f>
        <v>1393.0042503704724</v>
      </c>
      <c r="M175" s="94">
        <f>Corrientes!M175*Constantes!$BA$8</f>
        <v>775.25188492802408</v>
      </c>
      <c r="N175" s="94">
        <f>Corrientes!N175*Constantes!$BA$8</f>
        <v>76.171426063231095</v>
      </c>
      <c r="O175" s="94">
        <f>Corrientes!O175*Constantes!$BA$8</f>
        <v>2577.4430304314651</v>
      </c>
      <c r="P175" s="94">
        <v>76.14284673335402</v>
      </c>
      <c r="Q175" s="94">
        <f>Corrientes!Q175*Constantes!$BA$8</f>
        <v>2396.6747271738732</v>
      </c>
      <c r="R175" s="94">
        <f>Corrientes!R175*Constantes!$BA$8</f>
        <v>655.04014639880666</v>
      </c>
      <c r="S175" s="94">
        <f>Corrientes!S175*Constantes!$BA$8</f>
        <v>107.01496324147575</v>
      </c>
      <c r="T175" s="95" t="s">
        <v>241</v>
      </c>
      <c r="U175" s="95" t="s">
        <v>241</v>
      </c>
      <c r="V175" s="96">
        <f>Corrientes!V175*Constantes!$BA$8</f>
        <v>3158.7298368141555</v>
      </c>
      <c r="W175" s="94">
        <f>Corrientes!W175*Constantes!$BA$8</f>
        <v>3713.2476789501802</v>
      </c>
      <c r="X175" s="94">
        <f>Corrientes!X175*Constantes!$BA$8</f>
        <v>3012.5744945665401</v>
      </c>
      <c r="Y175" s="94">
        <f>Corrientes!Y175*Constantes!$BA$8</f>
        <v>2350.8474964068573</v>
      </c>
      <c r="Z175" s="94">
        <f>Corrientes!Z175*Constantes!$BA$8</f>
        <v>10862.25773868004</v>
      </c>
      <c r="AA175" s="94">
        <f>Corrientes!AA175*Constantes!$BA$8</f>
        <v>13240.179167689244</v>
      </c>
      <c r="AB175" s="94">
        <f>Corrientes!AB175*Constantes!$BA$8</f>
        <v>2780.3353088753747</v>
      </c>
      <c r="AC175" s="95" t="s">
        <v>94</v>
      </c>
      <c r="AD175" s="94">
        <v>17.328338491747754</v>
      </c>
      <c r="AE175" s="94">
        <v>4.3329188512754433</v>
      </c>
      <c r="AF175" s="95" t="s">
        <v>241</v>
      </c>
      <c r="AG175" s="97" t="s">
        <v>94</v>
      </c>
      <c r="AH175" s="95">
        <f>Corrientes!AH175*Constantes!$BA$8</f>
        <v>87.217952185656245</v>
      </c>
      <c r="AI175" s="95" t="s">
        <v>241</v>
      </c>
      <c r="AJ175" s="95" t="s">
        <v>241</v>
      </c>
      <c r="AK175" s="95" t="s">
        <v>94</v>
      </c>
      <c r="AL175" s="95" t="s">
        <v>241</v>
      </c>
      <c r="AM175" s="95" t="s">
        <v>241</v>
      </c>
      <c r="AN175" s="97" t="s">
        <v>94</v>
      </c>
      <c r="AO175" s="94">
        <f>Corrientes!AO175*Constantes!$BA$8</f>
        <v>305571.82403247297</v>
      </c>
      <c r="AP175" s="94">
        <f>Corrientes!AP175*Constantes!$BA$8</f>
        <v>76407.666978542649</v>
      </c>
      <c r="AQ175" s="94">
        <v>97.044690215694899</v>
      </c>
      <c r="AR175" s="94">
        <v>2.9553097843051055</v>
      </c>
      <c r="AS175" s="94">
        <v>23.857153266645984</v>
      </c>
      <c r="AT175" s="95" t="s">
        <v>94</v>
      </c>
      <c r="AU175" s="97" t="s">
        <v>94</v>
      </c>
      <c r="AV175" s="94">
        <f t="shared" si="6"/>
        <v>9.3258931620256789</v>
      </c>
      <c r="AW175" s="97" t="s">
        <v>94</v>
      </c>
      <c r="AX175" s="98">
        <f>Corrientes!AX175*Constantes!$BA$8</f>
        <v>43.385737177641502</v>
      </c>
      <c r="AZ175" s="118"/>
      <c r="BC175" s="119">
        <f t="shared" si="7"/>
        <v>0</v>
      </c>
      <c r="BE175" s="68"/>
    </row>
    <row r="176" spans="1:57" x14ac:dyDescent="0.3">
      <c r="A176" s="89">
        <v>2008</v>
      </c>
      <c r="B176" s="90" t="s">
        <v>7</v>
      </c>
      <c r="C176" s="91">
        <f>Corrientes!C176*Constantes!$BA$8</f>
        <v>1727.3599092673473</v>
      </c>
      <c r="D176" s="91">
        <f>Corrientes!D176*Constantes!$BA$8</f>
        <v>1884.1201300258087</v>
      </c>
      <c r="E176" s="91">
        <f>Corrientes!E176*Constantes!$BA$8</f>
        <v>389.02093024299478</v>
      </c>
      <c r="F176" s="92" t="s">
        <v>241</v>
      </c>
      <c r="G176" s="92" t="s">
        <v>241</v>
      </c>
      <c r="H176" s="91">
        <f>Corrientes!H176*Constantes!$BA$8</f>
        <v>4000.5009695361505</v>
      </c>
      <c r="I176" s="91">
        <f>Corrientes!I176*Constantes!$BA$8</f>
        <v>1579.8383773305732</v>
      </c>
      <c r="J176" s="91">
        <f>Corrientes!J176*Constantes!$BA$8</f>
        <v>5580.3393468667236</v>
      </c>
      <c r="K176" s="93">
        <f>Corrientes!K176*Constantes!$BA$8</f>
        <v>3194.8060313068954</v>
      </c>
      <c r="L176" s="94">
        <f>Corrientes!L176*Constantes!$BA$8</f>
        <v>1379.4721957047598</v>
      </c>
      <c r="M176" s="94">
        <f>Corrientes!M176*Constantes!$BA$8</f>
        <v>1504.6611414297749</v>
      </c>
      <c r="N176" s="94">
        <f>Corrientes!N176*Constantes!$BA$8</f>
        <v>1261.6612806298197</v>
      </c>
      <c r="O176" s="94">
        <f>Corrientes!O176*Constantes!$BA$8</f>
        <v>4456.4673119367153</v>
      </c>
      <c r="P176" s="94">
        <v>37.405516339432495</v>
      </c>
      <c r="Q176" s="94">
        <f>Corrientes!Q176*Constantes!$BA$8</f>
        <v>8405.4609348822651</v>
      </c>
      <c r="R176" s="94">
        <f>Corrientes!R176*Constantes!$BA$8</f>
        <v>798.67702839326887</v>
      </c>
      <c r="S176" s="94">
        <f>Corrientes!S176*Constantes!$BA$8</f>
        <v>134.01571700515706</v>
      </c>
      <c r="T176" s="95" t="s">
        <v>241</v>
      </c>
      <c r="U176" s="95" t="s">
        <v>241</v>
      </c>
      <c r="V176" s="96">
        <f>Corrientes!V176*Constantes!$BA$8</f>
        <v>9338.1536802806913</v>
      </c>
      <c r="W176" s="94">
        <f>Corrientes!W176*Constantes!$BA$8</f>
        <v>4284.8775770699458</v>
      </c>
      <c r="X176" s="94">
        <f>Corrientes!X176*Constantes!$BA$8</f>
        <v>4170.1552993204914</v>
      </c>
      <c r="Y176" s="94">
        <f>Corrientes!Y176*Constantes!$BA$8</f>
        <v>2761.6771382893112</v>
      </c>
      <c r="Z176" s="94">
        <f>Corrientes!Z176*Constantes!$BA$8</f>
        <v>27995.762900596837</v>
      </c>
      <c r="AA176" s="94">
        <f>Corrientes!AA176*Constantes!$BA$8</f>
        <v>14918.493027147417</v>
      </c>
      <c r="AB176" s="94">
        <f>Corrientes!AB176*Constantes!$BA$8</f>
        <v>4347.492093772933</v>
      </c>
      <c r="AC176" s="95" t="s">
        <v>94</v>
      </c>
      <c r="AD176" s="94">
        <v>22.147220801964025</v>
      </c>
      <c r="AE176" s="94">
        <v>2.8920800472127581</v>
      </c>
      <c r="AF176" s="95" t="s">
        <v>241</v>
      </c>
      <c r="AG176" s="97" t="s">
        <v>94</v>
      </c>
      <c r="AH176" s="95">
        <f>Corrientes!AH176*Constantes!$BA$8</f>
        <v>1150.1614714605982</v>
      </c>
      <c r="AI176" s="95" t="s">
        <v>241</v>
      </c>
      <c r="AJ176" s="95" t="s">
        <v>241</v>
      </c>
      <c r="AK176" s="95" t="s">
        <v>94</v>
      </c>
      <c r="AL176" s="95" t="s">
        <v>241</v>
      </c>
      <c r="AM176" s="95" t="s">
        <v>241</v>
      </c>
      <c r="AN176" s="97" t="s">
        <v>94</v>
      </c>
      <c r="AO176" s="94">
        <f>Corrientes!AO176*Constantes!$BA$8</f>
        <v>515839.56127096532</v>
      </c>
      <c r="AP176" s="94">
        <f>Corrientes!AP176*Constantes!$BA$8</f>
        <v>67360.564833599507</v>
      </c>
      <c r="AQ176" s="94">
        <v>71.689205993939623</v>
      </c>
      <c r="AR176" s="94">
        <v>28.310794006060373</v>
      </c>
      <c r="AS176" s="94">
        <v>62.594483660567505</v>
      </c>
      <c r="AT176" s="95" t="s">
        <v>94</v>
      </c>
      <c r="AU176" s="97" t="s">
        <v>94</v>
      </c>
      <c r="AV176" s="94">
        <f t="shared" si="6"/>
        <v>0.29138005217261842</v>
      </c>
      <c r="AW176" s="97" t="s">
        <v>94</v>
      </c>
      <c r="AX176" s="98">
        <f>Corrientes!AX176*Constantes!$BA$8</f>
        <v>78.743518513337392</v>
      </c>
      <c r="AZ176" s="118"/>
      <c r="BC176" s="119">
        <f t="shared" si="7"/>
        <v>3.1263880373444408E-12</v>
      </c>
      <c r="BE176" s="68"/>
    </row>
    <row r="177" spans="1:57" x14ac:dyDescent="0.3">
      <c r="A177" s="89">
        <v>2008</v>
      </c>
      <c r="B177" s="90" t="s">
        <v>250</v>
      </c>
      <c r="C177" s="91">
        <f>Corrientes!C177*Constantes!$BA$8</f>
        <v>10561.421476306501</v>
      </c>
      <c r="D177" s="91">
        <f>Corrientes!D177*Constantes!$BA$8</f>
        <v>3347.4975122158412</v>
      </c>
      <c r="E177" s="91">
        <f>Corrientes!E177*Constantes!$BA$8</f>
        <v>483.83514078064172</v>
      </c>
      <c r="F177" s="92" t="s">
        <v>241</v>
      </c>
      <c r="G177" s="92" t="s">
        <v>241</v>
      </c>
      <c r="H177" s="91">
        <f>Corrientes!H177*Constantes!$BA$8</f>
        <v>14392.754129302983</v>
      </c>
      <c r="I177" s="91">
        <f>Corrientes!I177*Constantes!$BA$8</f>
        <v>6224.2099481802288</v>
      </c>
      <c r="J177" s="91">
        <f>Corrientes!J177*Constantes!$BA$8</f>
        <v>20616.964077483215</v>
      </c>
      <c r="K177" s="93">
        <f>Corrientes!K177*Constantes!$BA$8</f>
        <v>3673.2823619721325</v>
      </c>
      <c r="L177" s="94">
        <f>Corrientes!L177*Constantes!$BA$8</f>
        <v>2695.4593177747233</v>
      </c>
      <c r="M177" s="94">
        <f>Corrientes!M177*Constantes!$BA$8</f>
        <v>854.33986142605863</v>
      </c>
      <c r="N177" s="94">
        <f>Corrientes!N177*Constantes!$BA$8</f>
        <v>1588.527144593774</v>
      </c>
      <c r="O177" s="94">
        <f>Corrientes!O177*Constantes!$BA$8</f>
        <v>5261.8095065659063</v>
      </c>
      <c r="P177" s="94">
        <v>22.46277383128859</v>
      </c>
      <c r="Q177" s="94">
        <f>Corrientes!Q177*Constantes!$BA$8</f>
        <v>45666.696480242914</v>
      </c>
      <c r="R177" s="94">
        <f>Corrientes!R177*Constantes!$BA$8</f>
        <v>22358.688623122791</v>
      </c>
      <c r="S177" s="94">
        <f>Corrientes!S177*Constantes!$BA$8</f>
        <v>3140.456595193164</v>
      </c>
      <c r="T177" s="95" t="s">
        <v>241</v>
      </c>
      <c r="U177" s="95" t="s">
        <v>241</v>
      </c>
      <c r="V177" s="96">
        <f>Corrientes!V177*Constantes!$BA$8</f>
        <v>71165.84169855887</v>
      </c>
      <c r="W177" s="94">
        <f>Corrientes!W177*Constantes!$BA$8</f>
        <v>14088.914759274516</v>
      </c>
      <c r="X177" s="94">
        <f>Corrientes!X177*Constantes!$BA$8</f>
        <v>6303.5053697193844</v>
      </c>
      <c r="Y177" s="94">
        <f>Corrientes!Y177*Constantes!$BA$8</f>
        <v>7189.0300487965669</v>
      </c>
      <c r="Z177" s="94">
        <f>Corrientes!Z177*Constantes!$BA$8</f>
        <v>44244.246198832974</v>
      </c>
      <c r="AA177" s="94">
        <f>Corrientes!AA177*Constantes!$BA$8</f>
        <v>91782.805776042078</v>
      </c>
      <c r="AB177" s="94">
        <f>Corrientes!AB177*Constantes!$BA$8</f>
        <v>10232.857369058947</v>
      </c>
      <c r="AC177" s="95" t="s">
        <v>94</v>
      </c>
      <c r="AD177" s="94">
        <v>9.7595048350668492</v>
      </c>
      <c r="AE177" s="94">
        <v>3.2072243674174841</v>
      </c>
      <c r="AF177" s="95" t="s">
        <v>241</v>
      </c>
      <c r="AG177" s="97" t="s">
        <v>94</v>
      </c>
      <c r="AH177" s="95">
        <f>Corrientes!AH177*Constantes!$BA$8</f>
        <v>18640.519136670297</v>
      </c>
      <c r="AI177" s="95" t="s">
        <v>241</v>
      </c>
      <c r="AJ177" s="95" t="s">
        <v>241</v>
      </c>
      <c r="AK177" s="95" t="s">
        <v>94</v>
      </c>
      <c r="AL177" s="95" t="s">
        <v>241</v>
      </c>
      <c r="AM177" s="95" t="s">
        <v>241</v>
      </c>
      <c r="AN177" s="97" t="s">
        <v>94</v>
      </c>
      <c r="AO177" s="94">
        <f>Corrientes!AO177*Constantes!$BA$8</f>
        <v>2861751.9469006555</v>
      </c>
      <c r="AP177" s="94">
        <f>Corrientes!AP177*Constantes!$BA$8</f>
        <v>940445.31282219919</v>
      </c>
      <c r="AQ177" s="94">
        <v>69.810249827335184</v>
      </c>
      <c r="AR177" s="94">
        <v>30.189750172664802</v>
      </c>
      <c r="AS177" s="94">
        <v>77.537226168711399</v>
      </c>
      <c r="AT177" s="95" t="s">
        <v>94</v>
      </c>
      <c r="AU177" s="97" t="s">
        <v>94</v>
      </c>
      <c r="AV177" s="94">
        <f t="shared" si="6"/>
        <v>-5.8988846832966901</v>
      </c>
      <c r="AW177" s="97" t="s">
        <v>94</v>
      </c>
      <c r="AX177" s="98">
        <f>Corrientes!AX177*Constantes!$BA$8</f>
        <v>37.123753141341517</v>
      </c>
      <c r="AZ177" s="118"/>
      <c r="BC177" s="119">
        <f t="shared" si="7"/>
        <v>7.2759576141834259E-12</v>
      </c>
      <c r="BE177" s="68"/>
    </row>
    <row r="178" spans="1:57" x14ac:dyDescent="0.3">
      <c r="A178" s="89">
        <v>2008</v>
      </c>
      <c r="B178" s="90" t="s">
        <v>8</v>
      </c>
      <c r="C178" s="91">
        <f>Corrientes!C178*Constantes!$BA$8</f>
        <v>1053.8698125172457</v>
      </c>
      <c r="D178" s="91">
        <f>Corrientes!D178*Constantes!$BA$8</f>
        <v>1522.4636056956558</v>
      </c>
      <c r="E178" s="91">
        <f>Corrientes!E178*Constantes!$BA$8</f>
        <v>354.01439114799541</v>
      </c>
      <c r="F178" s="92" t="s">
        <v>241</v>
      </c>
      <c r="G178" s="92" t="s">
        <v>241</v>
      </c>
      <c r="H178" s="91">
        <f>Corrientes!H178*Constantes!$BA$8</f>
        <v>2930.3478093608969</v>
      </c>
      <c r="I178" s="91">
        <f>Corrientes!I178*Constantes!$BA$8</f>
        <v>32.744868136643916</v>
      </c>
      <c r="J178" s="91">
        <f>Corrientes!J178*Constantes!$BA$8</f>
        <v>2963.092677497541</v>
      </c>
      <c r="K178" s="93">
        <f>Corrientes!K178*Constantes!$BA$8</f>
        <v>3800.8732012665878</v>
      </c>
      <c r="L178" s="94">
        <f>Corrientes!L178*Constantes!$BA$8</f>
        <v>1366.9454237564587</v>
      </c>
      <c r="M178" s="94">
        <f>Corrientes!M178*Constantes!$BA$8</f>
        <v>1974.7454893603176</v>
      </c>
      <c r="N178" s="94">
        <f>Corrientes!N178*Constantes!$BA$8</f>
        <v>42.472463979189662</v>
      </c>
      <c r="O178" s="94">
        <f>Corrientes!O178*Constantes!$BA$8</f>
        <v>3843.3456290737563</v>
      </c>
      <c r="P178" s="94">
        <v>44.806666806362585</v>
      </c>
      <c r="Q178" s="94">
        <f>Corrientes!Q178*Constantes!$BA$8</f>
        <v>2904.616045428153</v>
      </c>
      <c r="R178" s="94">
        <f>Corrientes!R178*Constantes!$BA$8</f>
        <v>640.99268776572626</v>
      </c>
      <c r="S178" s="94">
        <f>Corrientes!S178*Constantes!$BA$8</f>
        <v>104.36063720181764</v>
      </c>
      <c r="T178" s="95" t="s">
        <v>241</v>
      </c>
      <c r="U178" s="95" t="s">
        <v>241</v>
      </c>
      <c r="V178" s="96">
        <f>Corrientes!V178*Constantes!$BA$8</f>
        <v>3649.9693703956964</v>
      </c>
      <c r="W178" s="94">
        <f>Corrientes!W178*Constantes!$BA$8</f>
        <v>4257.2488964834802</v>
      </c>
      <c r="X178" s="94">
        <f>Corrientes!X178*Constantes!$BA$8</f>
        <v>4085.9959759620988</v>
      </c>
      <c r="Y178" s="94">
        <f>Corrientes!Y178*Constantes!$BA$8</f>
        <v>2090.7912406450741</v>
      </c>
      <c r="Z178" s="94">
        <f>Corrientes!Z178*Constantes!$BA$8</f>
        <v>62416.649044149293</v>
      </c>
      <c r="AA178" s="94">
        <f>Corrientes!AA178*Constantes!$BA$8</f>
        <v>6613.0620478932378</v>
      </c>
      <c r="AB178" s="94">
        <f>Corrientes!AB178*Constantes!$BA$8</f>
        <v>4061.2766450185431</v>
      </c>
      <c r="AC178" s="95" t="s">
        <v>94</v>
      </c>
      <c r="AD178" s="94">
        <v>15.324977930294631</v>
      </c>
      <c r="AE178" s="94">
        <v>3.5493002511895009</v>
      </c>
      <c r="AF178" s="95" t="s">
        <v>241</v>
      </c>
      <c r="AG178" s="97" t="s">
        <v>94</v>
      </c>
      <c r="AH178" s="95">
        <f>Corrientes!AH178*Constantes!$BA$8</f>
        <v>94.580234960080944</v>
      </c>
      <c r="AI178" s="95" t="s">
        <v>241</v>
      </c>
      <c r="AJ178" s="95" t="s">
        <v>241</v>
      </c>
      <c r="AK178" s="95" t="s">
        <v>94</v>
      </c>
      <c r="AL178" s="95" t="s">
        <v>241</v>
      </c>
      <c r="AM178" s="95" t="s">
        <v>241</v>
      </c>
      <c r="AN178" s="97" t="s">
        <v>94</v>
      </c>
      <c r="AO178" s="94">
        <f>Corrientes!AO178*Constantes!$BA$8</f>
        <v>186320.16397251704</v>
      </c>
      <c r="AP178" s="94">
        <f>Corrientes!AP178*Constantes!$BA$8</f>
        <v>43152.179911596773</v>
      </c>
      <c r="AQ178" s="94">
        <v>98.894909079782863</v>
      </c>
      <c r="AR178" s="94">
        <v>1.1050909202171282</v>
      </c>
      <c r="AS178" s="94">
        <v>55.193333193637415</v>
      </c>
      <c r="AT178" s="95" t="s">
        <v>94</v>
      </c>
      <c r="AU178" s="97" t="s">
        <v>94</v>
      </c>
      <c r="AV178" s="94">
        <f t="shared" si="6"/>
        <v>5.8464014185706237</v>
      </c>
      <c r="AW178" s="97" t="s">
        <v>94</v>
      </c>
      <c r="AX178" s="98">
        <f>Corrientes!AX178*Constantes!$BA$8</f>
        <v>86.441426564997698</v>
      </c>
      <c r="AZ178" s="118"/>
      <c r="BC178" s="119">
        <f t="shared" si="7"/>
        <v>-5.6843418860808015E-13</v>
      </c>
      <c r="BE178" s="68"/>
    </row>
    <row r="179" spans="1:57" x14ac:dyDescent="0.3">
      <c r="A179" s="89">
        <v>2008</v>
      </c>
      <c r="B179" s="90" t="s">
        <v>9</v>
      </c>
      <c r="C179" s="91">
        <f>Corrientes!C179*Constantes!$BA$8</f>
        <v>6535.9742900434076</v>
      </c>
      <c r="D179" s="91">
        <f>Corrientes!D179*Constantes!$BA$8</f>
        <v>2231.8012847417135</v>
      </c>
      <c r="E179" s="92">
        <f>Corrientes!E179*Constantes!$BA$8</f>
        <v>0</v>
      </c>
      <c r="F179" s="92" t="s">
        <v>241</v>
      </c>
      <c r="G179" s="92" t="s">
        <v>241</v>
      </c>
      <c r="H179" s="91">
        <f>Corrientes!H179*Constantes!$BA$8</f>
        <v>8767.7755747851206</v>
      </c>
      <c r="I179" s="91">
        <f>Corrientes!I179*Constantes!$BA$8</f>
        <v>1056.825573839134</v>
      </c>
      <c r="J179" s="91">
        <f>Corrientes!J179*Constantes!$BA$8</f>
        <v>9824.6011486242551</v>
      </c>
      <c r="K179" s="93">
        <f>Corrientes!K179*Constantes!$BA$8</f>
        <v>2716.5118372632428</v>
      </c>
      <c r="L179" s="94">
        <f>Corrientes!L179*Constantes!$BA$8</f>
        <v>2025.0348991609856</v>
      </c>
      <c r="M179" s="94">
        <f>Corrientes!M179*Constantes!$BA$8</f>
        <v>691.47693810225758</v>
      </c>
      <c r="N179" s="94">
        <f>Corrientes!N179*Constantes!$BA$8</f>
        <v>327.43529493532753</v>
      </c>
      <c r="O179" s="94">
        <f>Corrientes!O179*Constantes!$BA$8</f>
        <v>3043.9471321985702</v>
      </c>
      <c r="P179" s="94">
        <v>54.149118984548558</v>
      </c>
      <c r="Q179" s="94">
        <f>Corrientes!Q179*Constantes!$BA$8</f>
        <v>6661.4783715382882</v>
      </c>
      <c r="R179" s="94">
        <f>Corrientes!R179*Constantes!$BA$8</f>
        <v>1086.4135843618958</v>
      </c>
      <c r="S179" s="94">
        <f>Corrientes!S179*Constantes!$BA$8</f>
        <v>571.10984389601754</v>
      </c>
      <c r="T179" s="95" t="s">
        <v>241</v>
      </c>
      <c r="U179" s="95" t="s">
        <v>241</v>
      </c>
      <c r="V179" s="96">
        <f>Corrientes!V179*Constantes!$BA$8</f>
        <v>8319.0017997962004</v>
      </c>
      <c r="W179" s="94">
        <f>Corrientes!W179*Constantes!$BA$8</f>
        <v>3764.1962973403129</v>
      </c>
      <c r="X179" s="94">
        <f>Corrientes!X179*Constantes!$BA$8</f>
        <v>2838.1148242136683</v>
      </c>
      <c r="Y179" s="94">
        <f>Corrientes!Y179*Constantes!$BA$8</f>
        <v>2814.739850616224</v>
      </c>
      <c r="Z179" s="94">
        <f>Corrientes!Z179*Constantes!$BA$8</f>
        <v>17320.530248870818</v>
      </c>
      <c r="AA179" s="94">
        <f>Corrientes!AA179*Constantes!$BA$8</f>
        <v>18143.602948420459</v>
      </c>
      <c r="AB179" s="94">
        <f>Corrientes!AB179*Constantes!$BA$8</f>
        <v>3336.6809281304058</v>
      </c>
      <c r="AC179" s="95" t="s">
        <v>94</v>
      </c>
      <c r="AD179" s="94">
        <v>25.180068813508811</v>
      </c>
      <c r="AE179" s="94">
        <v>3.1015203751264373</v>
      </c>
      <c r="AF179" s="95" t="s">
        <v>241</v>
      </c>
      <c r="AG179" s="97" t="s">
        <v>94</v>
      </c>
      <c r="AH179" s="95">
        <f>Corrientes!AH179*Constantes!$BA$8</f>
        <v>574.10467551399279</v>
      </c>
      <c r="AI179" s="95" t="s">
        <v>241</v>
      </c>
      <c r="AJ179" s="95" t="s">
        <v>241</v>
      </c>
      <c r="AK179" s="95" t="s">
        <v>94</v>
      </c>
      <c r="AL179" s="95" t="s">
        <v>241</v>
      </c>
      <c r="AM179" s="95" t="s">
        <v>241</v>
      </c>
      <c r="AN179" s="97" t="s">
        <v>94</v>
      </c>
      <c r="AO179" s="94">
        <f>Corrientes!AO179*Constantes!$BA$8</f>
        <v>584990.60957098531</v>
      </c>
      <c r="AP179" s="94">
        <f>Corrientes!AP179*Constantes!$BA$8</f>
        <v>72055.414474032834</v>
      </c>
      <c r="AQ179" s="94">
        <v>89.243068926140353</v>
      </c>
      <c r="AR179" s="94">
        <v>10.756931073859644</v>
      </c>
      <c r="AS179" s="94">
        <v>45.850881015451428</v>
      </c>
      <c r="AT179" s="95" t="s">
        <v>94</v>
      </c>
      <c r="AU179" s="97" t="s">
        <v>94</v>
      </c>
      <c r="AV179" s="94">
        <f t="shared" si="6"/>
        <v>6.1757995335472993</v>
      </c>
      <c r="AW179" s="97" t="s">
        <v>94</v>
      </c>
      <c r="AX179" s="98">
        <f>Corrientes!AX179*Constantes!$BA$8</f>
        <v>131.21874673674446</v>
      </c>
      <c r="AZ179" s="118"/>
      <c r="BC179" s="119">
        <f t="shared" si="7"/>
        <v>2.5011104298755527E-12</v>
      </c>
      <c r="BE179" s="68"/>
    </row>
    <row r="180" spans="1:57" x14ac:dyDescent="0.3">
      <c r="A180" s="89">
        <v>2008</v>
      </c>
      <c r="B180" s="90" t="s">
        <v>10</v>
      </c>
      <c r="C180" s="91">
        <f>Corrientes!C180*Constantes!$BA$8</f>
        <v>3387.2034744905732</v>
      </c>
      <c r="D180" s="91">
        <f>Corrientes!D180*Constantes!$BA$8</f>
        <v>3421.9785757645691</v>
      </c>
      <c r="E180" s="92">
        <f>Corrientes!E180*Constantes!$BA$8</f>
        <v>0</v>
      </c>
      <c r="F180" s="92" t="s">
        <v>241</v>
      </c>
      <c r="G180" s="92" t="s">
        <v>241</v>
      </c>
      <c r="H180" s="91">
        <f>Corrientes!H180*Constantes!$BA$8</f>
        <v>6809.1820502551418</v>
      </c>
      <c r="I180" s="91">
        <f>Corrientes!I180*Constantes!$BA$8</f>
        <v>311.78765575863076</v>
      </c>
      <c r="J180" s="91">
        <f>Corrientes!J180*Constantes!$BA$8</f>
        <v>7120.9697060137732</v>
      </c>
      <c r="K180" s="93">
        <f>Corrientes!K180*Constantes!$BA$8</f>
        <v>2652.4420201396115</v>
      </c>
      <c r="L180" s="94">
        <f>Corrientes!L180*Constantes!$BA$8</f>
        <v>1319.4478808456943</v>
      </c>
      <c r="M180" s="94">
        <f>Corrientes!M180*Constantes!$BA$8</f>
        <v>1332.9941392939172</v>
      </c>
      <c r="N180" s="94">
        <f>Corrientes!N180*Constantes!$BA$8</f>
        <v>121.45345408469855</v>
      </c>
      <c r="O180" s="94">
        <f>Corrientes!O180*Constantes!$BA$8</f>
        <v>2773.89547422431</v>
      </c>
      <c r="P180" s="94">
        <v>63.491286951095574</v>
      </c>
      <c r="Q180" s="94">
        <f>Corrientes!Q180*Constantes!$BA$8</f>
        <v>3165.7199617718197</v>
      </c>
      <c r="R180" s="94">
        <f>Corrientes!R180*Constantes!$BA$8</f>
        <v>928.97479259734132</v>
      </c>
      <c r="S180" s="95">
        <f>Corrientes!S180*Constantes!$BA$8</f>
        <v>0</v>
      </c>
      <c r="T180" s="95" t="s">
        <v>241</v>
      </c>
      <c r="U180" s="95" t="s">
        <v>241</v>
      </c>
      <c r="V180" s="96">
        <f>Corrientes!V180*Constantes!$BA$8</f>
        <v>4094.6947543691613</v>
      </c>
      <c r="W180" s="94">
        <f>Corrientes!W180*Constantes!$BA$8</f>
        <v>5031.5985263741286</v>
      </c>
      <c r="X180" s="94">
        <f>Corrientes!X180*Constantes!$BA$8</f>
        <v>4342.0987136756939</v>
      </c>
      <c r="Y180" s="94">
        <f>Corrientes!Y180*Constantes!$BA$8</f>
        <v>1973.30924357402</v>
      </c>
      <c r="Z180" s="94">
        <f>Corrientes!Z180*Constantes!$BA$8</f>
        <v>0</v>
      </c>
      <c r="AA180" s="94">
        <f>Corrientes!AA180*Constantes!$BA$8</f>
        <v>11215.664460382934</v>
      </c>
      <c r="AB180" s="94">
        <f>Corrientes!AB180*Constantes!$BA$8</f>
        <v>3317.3282228257508</v>
      </c>
      <c r="AC180" s="95" t="s">
        <v>94</v>
      </c>
      <c r="AD180" s="94">
        <v>17.017067534918358</v>
      </c>
      <c r="AE180" s="94">
        <v>4.7884147838421374</v>
      </c>
      <c r="AF180" s="95" t="s">
        <v>241</v>
      </c>
      <c r="AG180" s="97" t="s">
        <v>94</v>
      </c>
      <c r="AH180" s="95">
        <f>Corrientes!AH180*Constantes!$BA$8</f>
        <v>74.417619634667844</v>
      </c>
      <c r="AI180" s="95" t="s">
        <v>241</v>
      </c>
      <c r="AJ180" s="95" t="s">
        <v>241</v>
      </c>
      <c r="AK180" s="95" t="s">
        <v>94</v>
      </c>
      <c r="AL180" s="95" t="s">
        <v>241</v>
      </c>
      <c r="AM180" s="95" t="s">
        <v>241</v>
      </c>
      <c r="AN180" s="97" t="s">
        <v>94</v>
      </c>
      <c r="AO180" s="94">
        <f>Corrientes!AO180*Constantes!$BA$8</f>
        <v>234224.99859930028</v>
      </c>
      <c r="AP180" s="94">
        <f>Corrientes!AP180*Constantes!$BA$8</f>
        <v>65908.326668909489</v>
      </c>
      <c r="AQ180" s="94">
        <v>95.621556211714804</v>
      </c>
      <c r="AR180" s="94">
        <v>4.3784437882851979</v>
      </c>
      <c r="AS180" s="94">
        <v>36.508713048904433</v>
      </c>
      <c r="AT180" s="95" t="s">
        <v>94</v>
      </c>
      <c r="AU180" s="97" t="s">
        <v>94</v>
      </c>
      <c r="AV180" s="94">
        <f t="shared" si="6"/>
        <v>17.890790089768217</v>
      </c>
      <c r="AW180" s="97" t="s">
        <v>94</v>
      </c>
      <c r="AX180" s="98">
        <f>Corrientes!AX180*Constantes!$BA$8</f>
        <v>202.35262092941042</v>
      </c>
      <c r="AZ180" s="118"/>
      <c r="BC180" s="119">
        <f t="shared" si="7"/>
        <v>2.2737367544323206E-13</v>
      </c>
      <c r="BE180" s="68"/>
    </row>
    <row r="181" spans="1:57" x14ac:dyDescent="0.3">
      <c r="A181" s="89">
        <v>2008</v>
      </c>
      <c r="B181" s="90" t="s">
        <v>11</v>
      </c>
      <c r="C181" s="91">
        <f>Corrientes!C181*Constantes!$BA$8</f>
        <v>2348.5713842090413</v>
      </c>
      <c r="D181" s="91">
        <f>Corrientes!D181*Constantes!$BA$8</f>
        <v>2097.1530807163899</v>
      </c>
      <c r="E181" s="91">
        <f>Corrientes!E181*Constantes!$BA$8</f>
        <v>511.63891322799566</v>
      </c>
      <c r="F181" s="92" t="s">
        <v>241</v>
      </c>
      <c r="G181" s="92" t="s">
        <v>241</v>
      </c>
      <c r="H181" s="91">
        <f>Corrientes!H181*Constantes!$BA$8</f>
        <v>4957.3633781534272</v>
      </c>
      <c r="I181" s="91">
        <f>Corrientes!I181*Constantes!$BA$8</f>
        <v>145.99601953727441</v>
      </c>
      <c r="J181" s="91">
        <f>Corrientes!J181*Constantes!$BA$8</f>
        <v>5103.3593976907014</v>
      </c>
      <c r="K181" s="93">
        <f>Corrientes!K181*Constantes!$BA$8</f>
        <v>2786.8298231071385</v>
      </c>
      <c r="L181" s="94">
        <f>Corrientes!L181*Constantes!$BA$8</f>
        <v>1320.2721438684912</v>
      </c>
      <c r="M181" s="94">
        <f>Corrientes!M181*Constantes!$BA$8</f>
        <v>1178.9349101817179</v>
      </c>
      <c r="N181" s="94">
        <f>Corrientes!N181*Constantes!$BA$8</f>
        <v>82.073076001332566</v>
      </c>
      <c r="O181" s="94">
        <f>Corrientes!O181*Constantes!$BA$8</f>
        <v>2868.9028991084715</v>
      </c>
      <c r="P181" s="94">
        <v>61.428899282190471</v>
      </c>
      <c r="Q181" s="94">
        <f>Corrientes!Q181*Constantes!$BA$8</f>
        <v>2333.3097345543106</v>
      </c>
      <c r="R181" s="94">
        <f>Corrientes!R181*Constantes!$BA$8</f>
        <v>529.2774368340406</v>
      </c>
      <c r="S181" s="94">
        <f>Corrientes!S181*Constantes!$BA$8</f>
        <v>341.80345953048226</v>
      </c>
      <c r="T181" s="95" t="s">
        <v>241</v>
      </c>
      <c r="U181" s="95" t="s">
        <v>241</v>
      </c>
      <c r="V181" s="96">
        <f>Corrientes!V181*Constantes!$BA$8</f>
        <v>3204.3906309188333</v>
      </c>
      <c r="W181" s="94">
        <f>Corrientes!W181*Constantes!$BA$8</f>
        <v>3877.9005143507588</v>
      </c>
      <c r="X181" s="94">
        <f>Corrientes!X181*Constantes!$BA$8</f>
        <v>3277.0145550836287</v>
      </c>
      <c r="Y181" s="94">
        <f>Corrientes!Y181*Constantes!$BA$8</f>
        <v>2256.209580386128</v>
      </c>
      <c r="Z181" s="94">
        <f>Corrientes!Z181*Constantes!$BA$8</f>
        <v>17531.978843377219</v>
      </c>
      <c r="AA181" s="94">
        <f>Corrientes!AA181*Constantes!$BA$8</f>
        <v>8307.7500286095346</v>
      </c>
      <c r="AB181" s="94">
        <f>Corrientes!AB181*Constantes!$BA$8</f>
        <v>3188.9412529329256</v>
      </c>
      <c r="AC181" s="95" t="s">
        <v>94</v>
      </c>
      <c r="AD181" s="94">
        <v>12.925945962363702</v>
      </c>
      <c r="AE181" s="94">
        <v>3.4038514907957507</v>
      </c>
      <c r="AF181" s="95" t="s">
        <v>241</v>
      </c>
      <c r="AG181" s="97" t="s">
        <v>94</v>
      </c>
      <c r="AH181" s="95">
        <f>Corrientes!AH181*Constantes!$BA$8</f>
        <v>139.38139888854033</v>
      </c>
      <c r="AI181" s="95" t="s">
        <v>241</v>
      </c>
      <c r="AJ181" s="95" t="s">
        <v>241</v>
      </c>
      <c r="AK181" s="95" t="s">
        <v>94</v>
      </c>
      <c r="AL181" s="95" t="s">
        <v>241</v>
      </c>
      <c r="AM181" s="95" t="s">
        <v>241</v>
      </c>
      <c r="AN181" s="97" t="s">
        <v>94</v>
      </c>
      <c r="AO181" s="94">
        <f>Corrientes!AO181*Constantes!$BA$8</f>
        <v>244069.10968572702</v>
      </c>
      <c r="AP181" s="94">
        <f>Corrientes!AP181*Constantes!$BA$8</f>
        <v>64271.891997685088</v>
      </c>
      <c r="AQ181" s="94">
        <v>97.139217363305079</v>
      </c>
      <c r="AR181" s="94">
        <v>2.8607826366949274</v>
      </c>
      <c r="AS181" s="94">
        <v>38.571100717809529</v>
      </c>
      <c r="AT181" s="95" t="s">
        <v>94</v>
      </c>
      <c r="AU181" s="97" t="s">
        <v>94</v>
      </c>
      <c r="AV181" s="94">
        <f t="shared" si="6"/>
        <v>8.0257848202932145</v>
      </c>
      <c r="AW181" s="97" t="s">
        <v>94</v>
      </c>
      <c r="AX181" s="98">
        <f>Corrientes!AX181*Constantes!$BA$8</f>
        <v>252.50733570713609</v>
      </c>
      <c r="AZ181" s="118"/>
      <c r="BC181" s="119">
        <f t="shared" si="7"/>
        <v>0</v>
      </c>
      <c r="BE181" s="68"/>
    </row>
    <row r="182" spans="1:57" x14ac:dyDescent="0.3">
      <c r="A182" s="89">
        <v>2008</v>
      </c>
      <c r="B182" s="90" t="s">
        <v>12</v>
      </c>
      <c r="C182" s="91">
        <f>Corrientes!C182*Constantes!$BA$8</f>
        <v>4433.449531645163</v>
      </c>
      <c r="D182" s="91">
        <f>Corrientes!D182*Constantes!$BA$8</f>
        <v>4017.4648263769677</v>
      </c>
      <c r="E182" s="92">
        <f>Corrientes!E182*Constantes!$BA$8</f>
        <v>0</v>
      </c>
      <c r="F182" s="92" t="s">
        <v>241</v>
      </c>
      <c r="G182" s="92" t="s">
        <v>241</v>
      </c>
      <c r="H182" s="91">
        <f>Corrientes!H182*Constantes!$BA$8</f>
        <v>8450.9143580221316</v>
      </c>
      <c r="I182" s="91">
        <f>Corrientes!I182*Constantes!$BA$8</f>
        <v>2665.9025321350314</v>
      </c>
      <c r="J182" s="91">
        <f>Corrientes!J182*Constantes!$BA$8</f>
        <v>11116.816890157163</v>
      </c>
      <c r="K182" s="93">
        <f>Corrientes!K182*Constantes!$BA$8</f>
        <v>2426.1146742014871</v>
      </c>
      <c r="L182" s="94">
        <f>Corrientes!L182*Constantes!$BA$8</f>
        <v>1272.7684260396895</v>
      </c>
      <c r="M182" s="94">
        <f>Corrientes!M182*Constantes!$BA$8</f>
        <v>1153.3462481617978</v>
      </c>
      <c r="N182" s="94">
        <f>Corrientes!N182*Constantes!$BA$8</f>
        <v>765.33555769194129</v>
      </c>
      <c r="O182" s="94">
        <f>Corrientes!O182*Constantes!$BA$8</f>
        <v>3191.4502318934278</v>
      </c>
      <c r="P182" s="94">
        <v>40.747669943040059</v>
      </c>
      <c r="Q182" s="94">
        <f>Corrientes!Q182*Constantes!$BA$8</f>
        <v>14795.868560333834</v>
      </c>
      <c r="R182" s="94">
        <f>Corrientes!R182*Constantes!$BA$8</f>
        <v>1233.4088106863203</v>
      </c>
      <c r="S182" s="94">
        <f>Corrientes!S182*Constantes!$BA$8</f>
        <v>135.99795586730141</v>
      </c>
      <c r="T182" s="95" t="s">
        <v>241</v>
      </c>
      <c r="U182" s="95" t="s">
        <v>241</v>
      </c>
      <c r="V182" s="96">
        <f>Corrientes!V182*Constantes!$BA$8</f>
        <v>16165.275326887457</v>
      </c>
      <c r="W182" s="94">
        <f>Corrientes!W182*Constantes!$BA$8</f>
        <v>4333.5391254113865</v>
      </c>
      <c r="X182" s="94">
        <f>Corrientes!X182*Constantes!$BA$8</f>
        <v>3791.8698472766609</v>
      </c>
      <c r="Y182" s="94">
        <f>Corrientes!Y182*Constantes!$BA$8</f>
        <v>3409.8064012515629</v>
      </c>
      <c r="Z182" s="94">
        <f>Corrientes!Z182*Constantes!$BA$8</f>
        <v>27150.719877680462</v>
      </c>
      <c r="AA182" s="94">
        <f>Corrientes!AA182*Constantes!$BA$8</f>
        <v>27282.092217044621</v>
      </c>
      <c r="AB182" s="94">
        <f>Corrientes!AB182*Constantes!$BA$8</f>
        <v>3782.0445425033049</v>
      </c>
      <c r="AC182" s="95" t="s">
        <v>94</v>
      </c>
      <c r="AD182" s="94">
        <v>27.953435169906204</v>
      </c>
      <c r="AE182" s="94">
        <v>2.6059538821373343</v>
      </c>
      <c r="AF182" s="95" t="s">
        <v>241</v>
      </c>
      <c r="AG182" s="97" t="s">
        <v>94</v>
      </c>
      <c r="AH182" s="95">
        <f>Corrientes!AH182*Constantes!$BA$8</f>
        <v>2361.9123425701241</v>
      </c>
      <c r="AI182" s="95" t="s">
        <v>241</v>
      </c>
      <c r="AJ182" s="95" t="s">
        <v>241</v>
      </c>
      <c r="AK182" s="95" t="s">
        <v>94</v>
      </c>
      <c r="AL182" s="95" t="s">
        <v>241</v>
      </c>
      <c r="AM182" s="95" t="s">
        <v>241</v>
      </c>
      <c r="AN182" s="97" t="s">
        <v>94</v>
      </c>
      <c r="AO182" s="94">
        <f>Corrientes!AO182*Constantes!$BA$8</f>
        <v>1046913.8538502672</v>
      </c>
      <c r="AP182" s="94">
        <f>Corrientes!AP182*Constantes!$BA$8</f>
        <v>97598.352586073801</v>
      </c>
      <c r="AQ182" s="94">
        <v>76.019191838129288</v>
      </c>
      <c r="AR182" s="94">
        <v>23.980808161870719</v>
      </c>
      <c r="AS182" s="94">
        <v>59.252330056959934</v>
      </c>
      <c r="AT182" s="95" t="s">
        <v>94</v>
      </c>
      <c r="AU182" s="97" t="s">
        <v>94</v>
      </c>
      <c r="AV182" s="94">
        <f t="shared" si="6"/>
        <v>4.7186456172839009</v>
      </c>
      <c r="AW182" s="97" t="s">
        <v>94</v>
      </c>
      <c r="AX182" s="98">
        <f>Corrientes!AX182*Constantes!$BA$8</f>
        <v>74.495983326319859</v>
      </c>
      <c r="AZ182" s="118"/>
      <c r="BC182" s="119">
        <f t="shared" si="7"/>
        <v>2.3305801732931286E-12</v>
      </c>
      <c r="BE182" s="68"/>
    </row>
    <row r="183" spans="1:57" x14ac:dyDescent="0.3">
      <c r="A183" s="89">
        <v>2008</v>
      </c>
      <c r="B183" s="90" t="s">
        <v>13</v>
      </c>
      <c r="C183" s="91">
        <f>Corrientes!C183*Constantes!$BA$8</f>
        <v>12324.205190411318</v>
      </c>
      <c r="D183" s="91">
        <f>Corrientes!D183*Constantes!$BA$8</f>
        <v>7099.4102369690854</v>
      </c>
      <c r="E183" s="92">
        <f>Corrientes!E183*Constantes!$BA$8</f>
        <v>0</v>
      </c>
      <c r="F183" s="92" t="s">
        <v>241</v>
      </c>
      <c r="G183" s="92" t="s">
        <v>241</v>
      </c>
      <c r="H183" s="91">
        <f>Corrientes!H183*Constantes!$BA$8</f>
        <v>19423.615427380406</v>
      </c>
      <c r="I183" s="91">
        <f>Corrientes!I183*Constantes!$BA$8</f>
        <v>6588.5997199903859</v>
      </c>
      <c r="J183" s="91">
        <f>Corrientes!J183*Constantes!$BA$8</f>
        <v>26012.215147370789</v>
      </c>
      <c r="K183" s="93">
        <f>Corrientes!K183*Constantes!$BA$8</f>
        <v>2374.1599919450532</v>
      </c>
      <c r="L183" s="94">
        <f>Corrientes!L183*Constantes!$BA$8</f>
        <v>1506.3948833310619</v>
      </c>
      <c r="M183" s="94">
        <f>Corrientes!M183*Constantes!$BA$8</f>
        <v>867.7651086139914</v>
      </c>
      <c r="N183" s="94">
        <f>Corrientes!N183*Constantes!$BA$8</f>
        <v>805.3284372636075</v>
      </c>
      <c r="O183" s="94">
        <f>Corrientes!O183*Constantes!$BA$8</f>
        <v>3179.4884292086608</v>
      </c>
      <c r="P183" s="94">
        <v>61.371165471523405</v>
      </c>
      <c r="Q183" s="94">
        <f>Corrientes!Q183*Constantes!$BA$8</f>
        <v>15393.630843933486</v>
      </c>
      <c r="R183" s="94">
        <f>Corrientes!R183*Constantes!$BA$8</f>
        <v>924.0448518819519</v>
      </c>
      <c r="S183" s="94">
        <f>Corrientes!S183*Constantes!$BA$8</f>
        <v>55.185189695394662</v>
      </c>
      <c r="T183" s="95" t="s">
        <v>241</v>
      </c>
      <c r="U183" s="95" t="s">
        <v>241</v>
      </c>
      <c r="V183" s="96">
        <f>Corrientes!V183*Constantes!$BA$8</f>
        <v>16372.860885510834</v>
      </c>
      <c r="W183" s="94">
        <f>Corrientes!W183*Constantes!$BA$8</f>
        <v>2387.018185479119</v>
      </c>
      <c r="X183" s="94">
        <f>Corrientes!X183*Constantes!$BA$8</f>
        <v>3503.3568407068897</v>
      </c>
      <c r="Y183" s="94">
        <f>Corrientes!Y183*Constantes!$BA$8</f>
        <v>993.11394019460636</v>
      </c>
      <c r="Z183" s="94">
        <f>Corrientes!Z183*Constantes!$BA$8</f>
        <v>2899.4477851833481</v>
      </c>
      <c r="AA183" s="94">
        <f>Corrientes!AA183*Constantes!$BA$8</f>
        <v>42385.076032881625</v>
      </c>
      <c r="AB183" s="94">
        <f>Corrientes!AB183*Constantes!$BA$8</f>
        <v>2818.0845126558675</v>
      </c>
      <c r="AC183" s="95" t="s">
        <v>94</v>
      </c>
      <c r="AD183" s="94">
        <v>27.761345030681788</v>
      </c>
      <c r="AE183" s="94">
        <v>3.0981366307390665</v>
      </c>
      <c r="AF183" s="95" t="s">
        <v>241</v>
      </c>
      <c r="AG183" s="97" t="s">
        <v>94</v>
      </c>
      <c r="AH183" s="95">
        <f>Corrientes!AH183*Constantes!$BA$8</f>
        <v>2203.916080984885</v>
      </c>
      <c r="AI183" s="95" t="s">
        <v>241</v>
      </c>
      <c r="AJ183" s="95" t="s">
        <v>241</v>
      </c>
      <c r="AK183" s="95" t="s">
        <v>94</v>
      </c>
      <c r="AL183" s="95" t="s">
        <v>241</v>
      </c>
      <c r="AM183" s="95" t="s">
        <v>241</v>
      </c>
      <c r="AN183" s="97" t="s">
        <v>94</v>
      </c>
      <c r="AO183" s="94">
        <f>Corrientes!AO183*Constantes!$BA$8</f>
        <v>1368082.853814313</v>
      </c>
      <c r="AP183" s="94">
        <f>Corrientes!AP183*Constantes!$BA$8</f>
        <v>152676.59396919602</v>
      </c>
      <c r="AQ183" s="94">
        <v>74.671131686928504</v>
      </c>
      <c r="AR183" s="94">
        <v>25.328868313071506</v>
      </c>
      <c r="AS183" s="94">
        <v>38.628834528476595</v>
      </c>
      <c r="AT183" s="95" t="s">
        <v>94</v>
      </c>
      <c r="AU183" s="97" t="s">
        <v>94</v>
      </c>
      <c r="AV183" s="94">
        <f t="shared" si="6"/>
        <v>11.559150978654142</v>
      </c>
      <c r="AW183" s="97" t="s">
        <v>94</v>
      </c>
      <c r="AX183" s="98">
        <f>Corrientes!AX183*Constantes!$BA$8</f>
        <v>392.58801202207314</v>
      </c>
      <c r="AZ183" s="118"/>
      <c r="BC183" s="119">
        <f t="shared" si="7"/>
        <v>3.2045477382780518E-12</v>
      </c>
      <c r="BE183" s="68"/>
    </row>
    <row r="184" spans="1:57" x14ac:dyDescent="0.3">
      <c r="A184" s="89">
        <v>2008</v>
      </c>
      <c r="B184" s="90" t="s">
        <v>14</v>
      </c>
      <c r="C184" s="91">
        <f>Corrientes!C184*Constantes!$BA$8</f>
        <v>3153.4148124559993</v>
      </c>
      <c r="D184" s="91">
        <f>Corrientes!D184*Constantes!$BA$8</f>
        <v>2922.7530569303831</v>
      </c>
      <c r="E184" s="91">
        <f>Corrientes!E184*Constantes!$BA$8</f>
        <v>649.60432761702305</v>
      </c>
      <c r="F184" s="92" t="s">
        <v>241</v>
      </c>
      <c r="G184" s="92" t="s">
        <v>241</v>
      </c>
      <c r="H184" s="91">
        <f>Corrientes!H184*Constantes!$BA$8</f>
        <v>6725.7721970034063</v>
      </c>
      <c r="I184" s="91">
        <f>Corrientes!I184*Constantes!$BA$8</f>
        <v>300.43579656864091</v>
      </c>
      <c r="J184" s="91">
        <f>Corrientes!J184*Constantes!$BA$8</f>
        <v>7026.2079935720476</v>
      </c>
      <c r="K184" s="93">
        <f>Corrientes!K184*Constantes!$BA$8</f>
        <v>2195.156977971119</v>
      </c>
      <c r="L184" s="94">
        <f>Corrientes!L184*Constantes!$BA$8</f>
        <v>1029.211267828013</v>
      </c>
      <c r="M184" s="94">
        <f>Corrientes!M184*Constantes!$BA$8</f>
        <v>953.92790297977774</v>
      </c>
      <c r="N184" s="94">
        <f>Corrientes!N184*Constantes!$BA$8</f>
        <v>98.056210640586173</v>
      </c>
      <c r="O184" s="94">
        <f>Corrientes!O184*Constantes!$BA$8</f>
        <v>2293.2131886117054</v>
      </c>
      <c r="P184" s="94">
        <v>57.251670518052535</v>
      </c>
      <c r="Q184" s="94">
        <f>Corrientes!Q184*Constantes!$BA$8</f>
        <v>4111.6116906010084</v>
      </c>
      <c r="R184" s="94">
        <f>Corrientes!R184*Constantes!$BA$8</f>
        <v>1037.7243542803672</v>
      </c>
      <c r="S184" s="94">
        <f>Corrientes!S184*Constantes!$BA$8</f>
        <v>96.950248602446408</v>
      </c>
      <c r="T184" s="95" t="s">
        <v>241</v>
      </c>
      <c r="U184" s="95" t="s">
        <v>241</v>
      </c>
      <c r="V184" s="96">
        <f>Corrientes!V184*Constantes!$BA$8</f>
        <v>5246.2862934838222</v>
      </c>
      <c r="W184" s="94">
        <f>Corrientes!W184*Constantes!$BA$8</f>
        <v>4131.6921084607038</v>
      </c>
      <c r="X184" s="94">
        <f>Corrientes!X184*Constantes!$BA$8</f>
        <v>3048.9582661127365</v>
      </c>
      <c r="Y184" s="94">
        <f>Corrientes!Y184*Constantes!$BA$8</f>
        <v>2668.4401531555795</v>
      </c>
      <c r="Z184" s="94">
        <f>Corrientes!Z184*Constantes!$BA$8</f>
        <v>32831.103488806773</v>
      </c>
      <c r="AA184" s="94">
        <f>Corrientes!AA184*Constantes!$BA$8</f>
        <v>12272.49428705587</v>
      </c>
      <c r="AB184" s="94">
        <f>Corrientes!AB184*Constantes!$BA$8</f>
        <v>2831.8868617823664</v>
      </c>
      <c r="AC184" s="95" t="s">
        <v>94</v>
      </c>
      <c r="AD184" s="94">
        <v>20.888792233498201</v>
      </c>
      <c r="AE184" s="94">
        <v>3.2558119360607867</v>
      </c>
      <c r="AF184" s="95" t="s">
        <v>241</v>
      </c>
      <c r="AG184" s="97" t="s">
        <v>94</v>
      </c>
      <c r="AH184" s="95">
        <f>Corrientes!AH184*Constantes!$BA$8</f>
        <v>195.17021210913359</v>
      </c>
      <c r="AI184" s="95" t="s">
        <v>241</v>
      </c>
      <c r="AJ184" s="95" t="s">
        <v>241</v>
      </c>
      <c r="AK184" s="95" t="s">
        <v>94</v>
      </c>
      <c r="AL184" s="95" t="s">
        <v>241</v>
      </c>
      <c r="AM184" s="95" t="s">
        <v>241</v>
      </c>
      <c r="AN184" s="97" t="s">
        <v>94</v>
      </c>
      <c r="AO184" s="94">
        <f>Corrientes!AO184*Constantes!$BA$8</f>
        <v>376941.12952679896</v>
      </c>
      <c r="AP184" s="94">
        <f>Corrientes!AP184*Constantes!$BA$8</f>
        <v>58751.574288604141</v>
      </c>
      <c r="AQ184" s="94">
        <v>95.724069130269186</v>
      </c>
      <c r="AR184" s="94">
        <v>4.2759308697308098</v>
      </c>
      <c r="AS184" s="94">
        <v>42.748329481947458</v>
      </c>
      <c r="AT184" s="95" t="s">
        <v>94</v>
      </c>
      <c r="AU184" s="97" t="s">
        <v>94</v>
      </c>
      <c r="AV184" s="94">
        <f t="shared" si="6"/>
        <v>15.702644162156032</v>
      </c>
      <c r="AW184" s="97" t="s">
        <v>94</v>
      </c>
      <c r="AX184" s="98">
        <f>Corrientes!AX184*Constantes!$BA$8</f>
        <v>220.0689504784124</v>
      </c>
      <c r="AZ184" s="118"/>
      <c r="BC184" s="119">
        <f t="shared" si="7"/>
        <v>0</v>
      </c>
      <c r="BE184" s="68"/>
    </row>
    <row r="185" spans="1:57" x14ac:dyDescent="0.3">
      <c r="A185" s="89">
        <v>2008</v>
      </c>
      <c r="B185" s="90" t="s">
        <v>15</v>
      </c>
      <c r="C185" s="91">
        <f>Corrientes!C185*Constantes!$BA$8</f>
        <v>1935.8446285057023</v>
      </c>
      <c r="D185" s="91">
        <f>Corrientes!D185*Constantes!$BA$8</f>
        <v>1075.216082123256</v>
      </c>
      <c r="E185" s="92">
        <f>Corrientes!E185*Constantes!$BA$8</f>
        <v>0</v>
      </c>
      <c r="F185" s="92" t="s">
        <v>241</v>
      </c>
      <c r="G185" s="92" t="s">
        <v>241</v>
      </c>
      <c r="H185" s="91">
        <f>Corrientes!H185*Constantes!$BA$8</f>
        <v>3011.060710628959</v>
      </c>
      <c r="I185" s="91">
        <f>Corrientes!I185*Constantes!$BA$8</f>
        <v>266.79197697277891</v>
      </c>
      <c r="J185" s="91">
        <f>Corrientes!J185*Constantes!$BA$8</f>
        <v>3277.8526876017377</v>
      </c>
      <c r="K185" s="93">
        <f>Corrientes!K185*Constantes!$BA$8</f>
        <v>2826.6845570277119</v>
      </c>
      <c r="L185" s="94">
        <f>Corrientes!L185*Constantes!$BA$8</f>
        <v>1817.3071359491471</v>
      </c>
      <c r="M185" s="94">
        <f>Corrientes!M185*Constantes!$BA$8</f>
        <v>1009.3774210785646</v>
      </c>
      <c r="N185" s="94">
        <f>Corrientes!N185*Constantes!$BA$8</f>
        <v>250.45551509000322</v>
      </c>
      <c r="O185" s="94">
        <f>Corrientes!O185*Constantes!$BA$8</f>
        <v>3077.1400721177151</v>
      </c>
      <c r="P185" s="94">
        <v>49.064583801728453</v>
      </c>
      <c r="Q185" s="94">
        <f>Corrientes!Q185*Constantes!$BA$8</f>
        <v>2676.0354315520285</v>
      </c>
      <c r="R185" s="94">
        <f>Corrientes!R185*Constantes!$BA$8</f>
        <v>656.96061459297619</v>
      </c>
      <c r="S185" s="94">
        <f>Corrientes!S185*Constantes!$BA$8</f>
        <v>69.841152154755108</v>
      </c>
      <c r="T185" s="95" t="s">
        <v>241</v>
      </c>
      <c r="U185" s="95" t="s">
        <v>241</v>
      </c>
      <c r="V185" s="96">
        <f>Corrientes!V185*Constantes!$BA$8</f>
        <v>3402.8371982997596</v>
      </c>
      <c r="W185" s="94">
        <f>Corrientes!W185*Constantes!$BA$8</f>
        <v>4946.4875762065321</v>
      </c>
      <c r="X185" s="94">
        <f>Corrientes!X185*Constantes!$BA$8</f>
        <v>4420.4737105091044</v>
      </c>
      <c r="Y185" s="94">
        <f>Corrientes!Y185*Constantes!$BA$8</f>
        <v>3428.5806004445217</v>
      </c>
      <c r="Z185" s="94">
        <f>Corrientes!Z185*Constantes!$BA$8</f>
        <v>45146.18755963484</v>
      </c>
      <c r="AA185" s="94">
        <f>Corrientes!AA185*Constantes!$BA$8</f>
        <v>6680.6898859014973</v>
      </c>
      <c r="AB185" s="94">
        <f>Corrientes!AB185*Constantes!$BA$8</f>
        <v>3810.6626422513768</v>
      </c>
      <c r="AC185" s="95" t="s">
        <v>94</v>
      </c>
      <c r="AD185" s="94">
        <v>24.036918415058746</v>
      </c>
      <c r="AE185" s="94">
        <v>3.4146594209944952</v>
      </c>
      <c r="AF185" s="95" t="s">
        <v>241</v>
      </c>
      <c r="AG185" s="97" t="s">
        <v>94</v>
      </c>
      <c r="AH185" s="95">
        <f>Corrientes!AH185*Constantes!$BA$8</f>
        <v>207.32913366083497</v>
      </c>
      <c r="AI185" s="95" t="s">
        <v>241</v>
      </c>
      <c r="AJ185" s="95" t="s">
        <v>241</v>
      </c>
      <c r="AK185" s="95" t="s">
        <v>94</v>
      </c>
      <c r="AL185" s="95" t="s">
        <v>241</v>
      </c>
      <c r="AM185" s="95" t="s">
        <v>241</v>
      </c>
      <c r="AN185" s="97" t="s">
        <v>94</v>
      </c>
      <c r="AO185" s="94">
        <f>Corrientes!AO185*Constantes!$BA$8</f>
        <v>195647.32707532492</v>
      </c>
      <c r="AP185" s="94">
        <f>Corrientes!AP185*Constantes!$BA$8</f>
        <v>27793.454096495789</v>
      </c>
      <c r="AQ185" s="94">
        <v>91.860769766075762</v>
      </c>
      <c r="AR185" s="94">
        <v>8.1392302339242413</v>
      </c>
      <c r="AS185" s="94">
        <v>50.935416198271533</v>
      </c>
      <c r="AT185" s="95" t="s">
        <v>94</v>
      </c>
      <c r="AU185" s="97" t="s">
        <v>94</v>
      </c>
      <c r="AV185" s="94">
        <f t="shared" si="6"/>
        <v>6.0558232029667147</v>
      </c>
      <c r="AW185" s="97" t="s">
        <v>94</v>
      </c>
      <c r="AX185" s="98">
        <f>Corrientes!AX185*Constantes!$BA$8</f>
        <v>52.220058195429864</v>
      </c>
      <c r="AZ185" s="118"/>
      <c r="BC185" s="119">
        <f t="shared" si="7"/>
        <v>-1.8474111129762605E-13</v>
      </c>
      <c r="BE185" s="68"/>
    </row>
    <row r="186" spans="1:57" x14ac:dyDescent="0.3">
      <c r="A186" s="89">
        <v>2008</v>
      </c>
      <c r="B186" s="90" t="s">
        <v>16</v>
      </c>
      <c r="C186" s="91">
        <f>Corrientes!C186*Constantes!$BA$8</f>
        <v>983.2609471712135</v>
      </c>
      <c r="D186" s="91">
        <f>Corrientes!D186*Constantes!$BA$8</f>
        <v>975.45979983610277</v>
      </c>
      <c r="E186" s="91">
        <f>Corrientes!E186*Constantes!$BA$8</f>
        <v>159.74968404524657</v>
      </c>
      <c r="F186" s="92" t="s">
        <v>241</v>
      </c>
      <c r="G186" s="92" t="s">
        <v>241</v>
      </c>
      <c r="H186" s="91">
        <f>Corrientes!H186*Constantes!$BA$8</f>
        <v>2118.4704310525626</v>
      </c>
      <c r="I186" s="91">
        <f>Corrientes!I186*Constantes!$BA$8</f>
        <v>169.62127819862101</v>
      </c>
      <c r="J186" s="91">
        <f>Corrientes!J186*Constantes!$BA$8</f>
        <v>2288.0917092511836</v>
      </c>
      <c r="K186" s="93">
        <f>Corrientes!K186*Constantes!$BA$8</f>
        <v>3759.9398526398272</v>
      </c>
      <c r="L186" s="94">
        <f>Corrientes!L186*Constantes!$BA$8</f>
        <v>1745.1279784804797</v>
      </c>
      <c r="M186" s="94">
        <f>Corrientes!M186*Constantes!$BA$8</f>
        <v>1731.2822130019292</v>
      </c>
      <c r="N186" s="94">
        <f>Corrientes!N186*Constantes!$BA$8</f>
        <v>301.05013240039801</v>
      </c>
      <c r="O186" s="94">
        <f>Corrientes!O186*Constantes!$BA$8</f>
        <v>4060.9899850402248</v>
      </c>
      <c r="P186" s="94">
        <v>51.234366374026848</v>
      </c>
      <c r="Q186" s="94">
        <f>Corrientes!Q186*Constantes!$BA$8</f>
        <v>1786.9108071545197</v>
      </c>
      <c r="R186" s="94">
        <f>Corrientes!R186*Constantes!$BA$8</f>
        <v>390.92898852869985</v>
      </c>
      <c r="S186" s="95">
        <f>Corrientes!S186*Constantes!$BA$8</f>
        <v>0</v>
      </c>
      <c r="T186" s="95" t="s">
        <v>241</v>
      </c>
      <c r="U186" s="95" t="s">
        <v>241</v>
      </c>
      <c r="V186" s="96">
        <f>Corrientes!V186*Constantes!$BA$8</f>
        <v>2177.8397956832196</v>
      </c>
      <c r="W186" s="94">
        <f>Corrientes!W186*Constantes!$BA$8</f>
        <v>4397.4998146033158</v>
      </c>
      <c r="X186" s="94">
        <f>Corrientes!X186*Constantes!$BA$8</f>
        <v>4506.2674974076181</v>
      </c>
      <c r="Y186" s="94">
        <f>Corrientes!Y186*Constantes!$BA$8</f>
        <v>2528.2719163947136</v>
      </c>
      <c r="Z186" s="94">
        <f>Corrientes!Z186*Constantes!$BA$8</f>
        <v>0</v>
      </c>
      <c r="AA186" s="94">
        <f>Corrientes!AA186*Constantes!$BA$8</f>
        <v>4465.9315049344041</v>
      </c>
      <c r="AB186" s="94">
        <f>Corrientes!AB186*Constantes!$BA$8</f>
        <v>4218.4079798979328</v>
      </c>
      <c r="AC186" s="95" t="s">
        <v>94</v>
      </c>
      <c r="AD186" s="94">
        <v>20.053765778401122</v>
      </c>
      <c r="AE186" s="94">
        <v>3.9346896661349171</v>
      </c>
      <c r="AF186" s="95" t="s">
        <v>241</v>
      </c>
      <c r="AG186" s="97" t="s">
        <v>94</v>
      </c>
      <c r="AH186" s="95">
        <f>Corrientes!AH186*Constantes!$BA$8</f>
        <v>32.893229289522473</v>
      </c>
      <c r="AI186" s="95" t="s">
        <v>241</v>
      </c>
      <c r="AJ186" s="95" t="s">
        <v>241</v>
      </c>
      <c r="AK186" s="95" t="s">
        <v>94</v>
      </c>
      <c r="AL186" s="95" t="s">
        <v>241</v>
      </c>
      <c r="AM186" s="95" t="s">
        <v>241</v>
      </c>
      <c r="AN186" s="97" t="s">
        <v>94</v>
      </c>
      <c r="AO186" s="94">
        <f>Corrientes!AO186*Constantes!$BA$8</f>
        <v>113501.49271928048</v>
      </c>
      <c r="AP186" s="94">
        <f>Corrientes!AP186*Constantes!$BA$8</f>
        <v>22269.789895244656</v>
      </c>
      <c r="AQ186" s="94">
        <v>92.586779738206729</v>
      </c>
      <c r="AR186" s="94">
        <v>7.4132202617932839</v>
      </c>
      <c r="AS186" s="94">
        <v>48.765633625973138</v>
      </c>
      <c r="AT186" s="95" t="s">
        <v>94</v>
      </c>
      <c r="AU186" s="97" t="s">
        <v>94</v>
      </c>
      <c r="AV186" s="94">
        <f t="shared" si="6"/>
        <v>4.7116094233458083</v>
      </c>
      <c r="AW186" s="97" t="s">
        <v>94</v>
      </c>
      <c r="AX186" s="98">
        <f>Corrientes!AX186*Constantes!$BA$8</f>
        <v>40.422697235283074</v>
      </c>
      <c r="AZ186" s="118"/>
      <c r="BC186" s="119">
        <f t="shared" si="7"/>
        <v>6.8212102632969618E-13</v>
      </c>
      <c r="BE186" s="68"/>
    </row>
    <row r="187" spans="1:57" x14ac:dyDescent="0.3">
      <c r="A187" s="89">
        <v>2008</v>
      </c>
      <c r="B187" s="90" t="s">
        <v>17</v>
      </c>
      <c r="C187" s="91">
        <f>Corrientes!C187*Constantes!$BA$8</f>
        <v>1743.0482087863429</v>
      </c>
      <c r="D187" s="91">
        <f>Corrientes!D187*Constantes!$BA$8</f>
        <v>1907.4563354259546</v>
      </c>
      <c r="E187" s="92">
        <f>Corrientes!E187*Constantes!$BA$8</f>
        <v>0</v>
      </c>
      <c r="F187" s="92" t="s">
        <v>241</v>
      </c>
      <c r="G187" s="92" t="s">
        <v>241</v>
      </c>
      <c r="H187" s="91">
        <f>Corrientes!H187*Constantes!$BA$8</f>
        <v>3650.5045442122978</v>
      </c>
      <c r="I187" s="91">
        <f>Corrientes!I187*Constantes!$BA$8</f>
        <v>327.22293258212494</v>
      </c>
      <c r="J187" s="91">
        <f>Corrientes!J187*Constantes!$BA$8</f>
        <v>3977.7274767944227</v>
      </c>
      <c r="K187" s="93">
        <f>Corrientes!K187*Constantes!$BA$8</f>
        <v>2638.7440910871915</v>
      </c>
      <c r="L187" s="94">
        <f>Corrientes!L187*Constantes!$BA$8</f>
        <v>1259.9513589723642</v>
      </c>
      <c r="M187" s="94">
        <f>Corrientes!M187*Constantes!$BA$8</f>
        <v>1378.7927321148272</v>
      </c>
      <c r="N187" s="94">
        <f>Corrientes!N187*Constantes!$BA$8</f>
        <v>236.53102450955055</v>
      </c>
      <c r="O187" s="94">
        <f>Corrientes!O187*Constantes!$BA$8</f>
        <v>2875.2751055176141</v>
      </c>
      <c r="P187" s="94">
        <v>21.378241356876085</v>
      </c>
      <c r="Q187" s="94">
        <f>Corrientes!Q187*Constantes!$BA$8</f>
        <v>13072.84675069786</v>
      </c>
      <c r="R187" s="94">
        <f>Corrientes!R187*Constantes!$BA$8</f>
        <v>1047.4485633410793</v>
      </c>
      <c r="S187" s="94">
        <f>Corrientes!S187*Constantes!$BA$8</f>
        <v>508.4070384146317</v>
      </c>
      <c r="T187" s="95" t="s">
        <v>241</v>
      </c>
      <c r="U187" s="95" t="s">
        <v>241</v>
      </c>
      <c r="V187" s="96">
        <f>Corrientes!V187*Constantes!$BA$8</f>
        <v>14628.702352453571</v>
      </c>
      <c r="W187" s="94">
        <f>Corrientes!W187*Constantes!$BA$8</f>
        <v>4595.2412424943186</v>
      </c>
      <c r="X187" s="94">
        <f>Corrientes!X187*Constantes!$BA$8</f>
        <v>3849.0451031339649</v>
      </c>
      <c r="Y187" s="94">
        <f>Corrientes!Y187*Constantes!$BA$8</f>
        <v>4666.6305644386593</v>
      </c>
      <c r="Z187" s="94">
        <f>Corrientes!Z187*Constantes!$BA$8</f>
        <v>20714.950837902117</v>
      </c>
      <c r="AA187" s="94">
        <f>Corrientes!AA187*Constantes!$BA$8</f>
        <v>18606.429829247994</v>
      </c>
      <c r="AB187" s="94">
        <f>Corrientes!AB187*Constantes!$BA$8</f>
        <v>4074.2183935670596</v>
      </c>
      <c r="AC187" s="95" t="s">
        <v>94</v>
      </c>
      <c r="AD187" s="94">
        <v>21.589500660112996</v>
      </c>
      <c r="AE187" s="94">
        <v>1.5271144589329577</v>
      </c>
      <c r="AF187" s="95" t="s">
        <v>241</v>
      </c>
      <c r="AG187" s="97" t="s">
        <v>94</v>
      </c>
      <c r="AH187" s="95">
        <f>Corrientes!AH187*Constantes!$BA$8</f>
        <v>4651.2755236339381</v>
      </c>
      <c r="AI187" s="95" t="s">
        <v>241</v>
      </c>
      <c r="AJ187" s="95" t="s">
        <v>241</v>
      </c>
      <c r="AK187" s="95" t="s">
        <v>94</v>
      </c>
      <c r="AL187" s="95" t="s">
        <v>241</v>
      </c>
      <c r="AM187" s="95" t="s">
        <v>241</v>
      </c>
      <c r="AN187" s="97" t="s">
        <v>94</v>
      </c>
      <c r="AO187" s="94">
        <f>Corrientes!AO187*Constantes!$BA$8</f>
        <v>1218404.4044903407</v>
      </c>
      <c r="AP187" s="94">
        <f>Corrientes!AP187*Constantes!$BA$8</f>
        <v>86182.770607676532</v>
      </c>
      <c r="AQ187" s="94">
        <v>91.773621131887396</v>
      </c>
      <c r="AR187" s="94">
        <v>8.2263788681126009</v>
      </c>
      <c r="AS187" s="94">
        <v>78.621758643123911</v>
      </c>
      <c r="AT187" s="95" t="s">
        <v>94</v>
      </c>
      <c r="AU187" s="97" t="s">
        <v>94</v>
      </c>
      <c r="AV187" s="94">
        <f t="shared" si="6"/>
        <v>0.94688135096305803</v>
      </c>
      <c r="AW187" s="97" t="s">
        <v>94</v>
      </c>
      <c r="AX187" s="98">
        <f>Corrientes!AX187*Constantes!$BA$8</f>
        <v>108.76099553127398</v>
      </c>
      <c r="AZ187" s="118"/>
      <c r="BC187" s="119">
        <f t="shared" si="7"/>
        <v>1.9895196601282805E-12</v>
      </c>
      <c r="BE187" s="68"/>
    </row>
    <row r="188" spans="1:57" x14ac:dyDescent="0.3">
      <c r="A188" s="89">
        <v>2008</v>
      </c>
      <c r="B188" s="90" t="s">
        <v>18</v>
      </c>
      <c r="C188" s="91">
        <f>Corrientes!C188*Constantes!$BA$8</f>
        <v>5063.099841948715</v>
      </c>
      <c r="D188" s="91">
        <f>Corrientes!D188*Constantes!$BA$8</f>
        <v>4373.7804886406657</v>
      </c>
      <c r="E188" s="91">
        <f>Corrientes!E188*Constantes!$BA$8</f>
        <v>1128.8515670695037</v>
      </c>
      <c r="F188" s="92" t="s">
        <v>241</v>
      </c>
      <c r="G188" s="92" t="s">
        <v>241</v>
      </c>
      <c r="H188" s="91">
        <f>Corrientes!H188*Constantes!$BA$8</f>
        <v>10565.731897658883</v>
      </c>
      <c r="I188" s="91">
        <f>Corrientes!I188*Constantes!$BA$8</f>
        <v>205.39514006081092</v>
      </c>
      <c r="J188" s="91">
        <f>Corrientes!J188*Constantes!$BA$8</f>
        <v>10771.127037719694</v>
      </c>
      <c r="K188" s="93">
        <f>Corrientes!K188*Constantes!$BA$8</f>
        <v>3584.3074514367227</v>
      </c>
      <c r="L188" s="94">
        <f>Corrientes!L188*Constantes!$BA$8</f>
        <v>1717.6005095194562</v>
      </c>
      <c r="M188" s="94">
        <f>Corrientes!M188*Constantes!$BA$8</f>
        <v>1483.756558299282</v>
      </c>
      <c r="N188" s="94">
        <f>Corrientes!N188*Constantes!$BA$8</f>
        <v>69.678024971651809</v>
      </c>
      <c r="O188" s="94">
        <f>Corrientes!O188*Constantes!$BA$8</f>
        <v>3653.9854764083748</v>
      </c>
      <c r="P188" s="94">
        <v>76.720464782592231</v>
      </c>
      <c r="Q188" s="94">
        <f>Corrientes!Q188*Constantes!$BA$8</f>
        <v>2002.2857446155413</v>
      </c>
      <c r="R188" s="94">
        <f>Corrientes!R188*Constantes!$BA$8</f>
        <v>885.54471439844474</v>
      </c>
      <c r="S188" s="94">
        <f>Corrientes!S188*Constantes!$BA$8</f>
        <v>380.48695689748126</v>
      </c>
      <c r="T188" s="95" t="s">
        <v>241</v>
      </c>
      <c r="U188" s="95" t="s">
        <v>241</v>
      </c>
      <c r="V188" s="96">
        <f>Corrientes!V188*Constantes!$BA$8</f>
        <v>3268.3174159114674</v>
      </c>
      <c r="W188" s="94">
        <f>Corrientes!W188*Constantes!$BA$8</f>
        <v>3816.7767903551285</v>
      </c>
      <c r="X188" s="94">
        <f>Corrientes!X188*Constantes!$BA$8</f>
        <v>2701.5165793258793</v>
      </c>
      <c r="Y188" s="94">
        <f>Corrientes!Y188*Constantes!$BA$8</f>
        <v>2533.2690089952816</v>
      </c>
      <c r="Z188" s="94">
        <f>Corrientes!Z188*Constantes!$BA$8</f>
        <v>13928.577695115908</v>
      </c>
      <c r="AA188" s="94">
        <f>Corrientes!AA188*Constantes!$BA$8</f>
        <v>14039.44445363116</v>
      </c>
      <c r="AB188" s="94">
        <f>Corrientes!AB188*Constantes!$BA$8</f>
        <v>3690.6300169531651</v>
      </c>
      <c r="AC188" s="95" t="s">
        <v>94</v>
      </c>
      <c r="AD188" s="94">
        <v>19.959703518095985</v>
      </c>
      <c r="AE188" s="94">
        <v>5.2287973983422864</v>
      </c>
      <c r="AF188" s="95" t="s">
        <v>241</v>
      </c>
      <c r="AG188" s="97" t="s">
        <v>94</v>
      </c>
      <c r="AH188" s="95">
        <f>Corrientes!AH188*Constantes!$BA$8</f>
        <v>76.230302893522421</v>
      </c>
      <c r="AI188" s="95" t="s">
        <v>241</v>
      </c>
      <c r="AJ188" s="95" t="s">
        <v>241</v>
      </c>
      <c r="AK188" s="95" t="s">
        <v>94</v>
      </c>
      <c r="AL188" s="95" t="s">
        <v>241</v>
      </c>
      <c r="AM188" s="95" t="s">
        <v>241</v>
      </c>
      <c r="AN188" s="97" t="s">
        <v>94</v>
      </c>
      <c r="AO188" s="94">
        <f>Corrientes!AO188*Constantes!$BA$8</f>
        <v>268502.36075473414</v>
      </c>
      <c r="AP188" s="94">
        <f>Corrientes!AP188*Constantes!$BA$8</f>
        <v>70338.942865071323</v>
      </c>
      <c r="AQ188" s="94">
        <v>98.093095185475647</v>
      </c>
      <c r="AR188" s="94">
        <v>1.9069048145243506</v>
      </c>
      <c r="AS188" s="94">
        <v>23.279535217407766</v>
      </c>
      <c r="AT188" s="95" t="s">
        <v>94</v>
      </c>
      <c r="AU188" s="97" t="s">
        <v>94</v>
      </c>
      <c r="AV188" s="94">
        <f t="shared" si="6"/>
        <v>32.615633998515413</v>
      </c>
      <c r="AW188" s="97" t="s">
        <v>94</v>
      </c>
      <c r="AX188" s="98">
        <f>Corrientes!AX188*Constantes!$BA$8</f>
        <v>53.45728423818499</v>
      </c>
      <c r="AZ188" s="118"/>
      <c r="BC188" s="119">
        <f t="shared" si="7"/>
        <v>-2.7284841053187847E-12</v>
      </c>
      <c r="BE188" s="68"/>
    </row>
    <row r="189" spans="1:57" x14ac:dyDescent="0.3">
      <c r="A189" s="89">
        <v>2008</v>
      </c>
      <c r="B189" s="90" t="s">
        <v>19</v>
      </c>
      <c r="C189" s="91">
        <f>Corrientes!C189*Constantes!$BA$8</f>
        <v>5371.1777577557959</v>
      </c>
      <c r="D189" s="91">
        <f>Corrientes!D189*Constantes!$BA$8</f>
        <v>2967.2517816289615</v>
      </c>
      <c r="E189" s="91">
        <f>Corrientes!E189*Constantes!$BA$8</f>
        <v>731.77772173046071</v>
      </c>
      <c r="F189" s="92" t="s">
        <v>241</v>
      </c>
      <c r="G189" s="92" t="s">
        <v>241</v>
      </c>
      <c r="H189" s="91">
        <f>Corrientes!H189*Constantes!$BA$8</f>
        <v>9070.2072611152162</v>
      </c>
      <c r="I189" s="91">
        <f>Corrientes!I189*Constantes!$BA$8</f>
        <v>1032.0892797772833</v>
      </c>
      <c r="J189" s="91">
        <f>Corrientes!J189*Constantes!$BA$8</f>
        <v>10102.296540892501</v>
      </c>
      <c r="K189" s="93">
        <f>Corrientes!K189*Constantes!$BA$8</f>
        <v>2223.9479792241464</v>
      </c>
      <c r="L189" s="94">
        <f>Corrientes!L189*Constantes!$BA$8</f>
        <v>1316.9732043086708</v>
      </c>
      <c r="M189" s="94">
        <f>Corrientes!M189*Constantes!$BA$8</f>
        <v>727.54827024664951</v>
      </c>
      <c r="N189" s="94">
        <f>Corrientes!N189*Constantes!$BA$8</f>
        <v>253.06068561187166</v>
      </c>
      <c r="O189" s="94">
        <f>Corrientes!O189*Constantes!$BA$8</f>
        <v>2477.0086648360179</v>
      </c>
      <c r="P189" s="94">
        <v>58.321556174105879</v>
      </c>
      <c r="Q189" s="94">
        <f>Corrientes!Q189*Constantes!$BA$8</f>
        <v>6063.3411413784015</v>
      </c>
      <c r="R189" s="94">
        <f>Corrientes!R189*Constantes!$BA$8</f>
        <v>924.87492137733364</v>
      </c>
      <c r="S189" s="94">
        <f>Corrientes!S189*Constantes!$BA$8</f>
        <v>231.20719191820493</v>
      </c>
      <c r="T189" s="95" t="s">
        <v>241</v>
      </c>
      <c r="U189" s="95" t="s">
        <v>241</v>
      </c>
      <c r="V189" s="96">
        <f>Corrientes!V189*Constantes!$BA$8</f>
        <v>7219.4232546739395</v>
      </c>
      <c r="W189" s="94">
        <f>Corrientes!W189*Constantes!$BA$8</f>
        <v>4391.2057284107786</v>
      </c>
      <c r="X189" s="94">
        <f>Corrientes!X189*Constantes!$BA$8</f>
        <v>3851.0142983033761</v>
      </c>
      <c r="Y189" s="94">
        <f>Corrientes!Y189*Constantes!$BA$8</f>
        <v>2878.3967227817275</v>
      </c>
      <c r="Z189" s="94">
        <f>Corrientes!Z189*Constantes!$BA$8</f>
        <v>15506.853918055327</v>
      </c>
      <c r="AA189" s="94">
        <f>Corrientes!AA189*Constantes!$BA$8</f>
        <v>17321.719795566441</v>
      </c>
      <c r="AB189" s="94">
        <f>Corrientes!AB189*Constantes!$BA$8</f>
        <v>3026.9550135634036</v>
      </c>
      <c r="AC189" s="95" t="s">
        <v>94</v>
      </c>
      <c r="AD189" s="94">
        <v>24.638332896996815</v>
      </c>
      <c r="AE189" s="94">
        <v>3.2255852113722594</v>
      </c>
      <c r="AF189" s="95" t="s">
        <v>241</v>
      </c>
      <c r="AG189" s="97" t="s">
        <v>94</v>
      </c>
      <c r="AH189" s="95">
        <f>Corrientes!AH189*Constantes!$BA$8</f>
        <v>882.09350491075941</v>
      </c>
      <c r="AI189" s="95" t="s">
        <v>241</v>
      </c>
      <c r="AJ189" s="95" t="s">
        <v>241</v>
      </c>
      <c r="AK189" s="95" t="s">
        <v>94</v>
      </c>
      <c r="AL189" s="95" t="s">
        <v>241</v>
      </c>
      <c r="AM189" s="95" t="s">
        <v>241</v>
      </c>
      <c r="AN189" s="97" t="s">
        <v>94</v>
      </c>
      <c r="AO189" s="94">
        <f>Corrientes!AO189*Constantes!$BA$8</f>
        <v>537010.14422115567</v>
      </c>
      <c r="AP189" s="94">
        <f>Corrientes!AP189*Constantes!$BA$8</f>
        <v>70303.944134458055</v>
      </c>
      <c r="AQ189" s="94">
        <v>89.783617263663274</v>
      </c>
      <c r="AR189" s="94">
        <v>10.216382736336723</v>
      </c>
      <c r="AS189" s="94">
        <v>41.678443825894114</v>
      </c>
      <c r="AT189" s="95" t="s">
        <v>94</v>
      </c>
      <c r="AU189" s="97" t="s">
        <v>94</v>
      </c>
      <c r="AV189" s="94">
        <f t="shared" si="6"/>
        <v>16.484785566847716</v>
      </c>
      <c r="AW189" s="97" t="s">
        <v>94</v>
      </c>
      <c r="AX189" s="98">
        <f>Corrientes!AX189*Constantes!$BA$8</f>
        <v>158.35336018723353</v>
      </c>
      <c r="AZ189" s="118"/>
      <c r="BC189" s="119">
        <f t="shared" si="7"/>
        <v>0</v>
      </c>
      <c r="BE189" s="68"/>
    </row>
    <row r="190" spans="1:57" x14ac:dyDescent="0.3">
      <c r="A190" s="89">
        <v>2008</v>
      </c>
      <c r="B190" s="90" t="s">
        <v>20</v>
      </c>
      <c r="C190" s="91">
        <f>Corrientes!C190*Constantes!$BA$8</f>
        <v>1146.192224984967</v>
      </c>
      <c r="D190" s="91">
        <f>Corrientes!D190*Constantes!$BA$8</f>
        <v>1297.2342248536322</v>
      </c>
      <c r="E190" s="92">
        <f>Corrientes!E190*Constantes!$BA$8</f>
        <v>0</v>
      </c>
      <c r="F190" s="92" t="s">
        <v>241</v>
      </c>
      <c r="G190" s="92" t="s">
        <v>241</v>
      </c>
      <c r="H190" s="91">
        <f>Corrientes!H190*Constantes!$BA$8</f>
        <v>2443.4264498385992</v>
      </c>
      <c r="I190" s="91">
        <f>Corrientes!I190*Constantes!$BA$8</f>
        <v>83.169393845591458</v>
      </c>
      <c r="J190" s="91">
        <f>Corrientes!J190*Constantes!$BA$8</f>
        <v>2526.5958436841906</v>
      </c>
      <c r="K190" s="93">
        <f>Corrientes!K190*Constantes!$BA$8</f>
        <v>2827.411558818641</v>
      </c>
      <c r="L190" s="94">
        <f>Corrientes!L190*Constantes!$BA$8</f>
        <v>1326.3166344804938</v>
      </c>
      <c r="M190" s="94">
        <f>Corrientes!M190*Constantes!$BA$8</f>
        <v>1501.0949243381474</v>
      </c>
      <c r="N190" s="94">
        <f>Corrientes!N190*Constantes!$BA$8</f>
        <v>96.239485954037363</v>
      </c>
      <c r="O190" s="94">
        <f>Corrientes!O190*Constantes!$BA$8</f>
        <v>2923.6510447726782</v>
      </c>
      <c r="P190" s="94">
        <v>44.10135685044996</v>
      </c>
      <c r="Q190" s="94">
        <f>Corrientes!Q190*Constantes!$BA$8</f>
        <v>2690.6761953594491</v>
      </c>
      <c r="R190" s="94">
        <f>Corrientes!R190*Constantes!$BA$8</f>
        <v>402.81238222505539</v>
      </c>
      <c r="S190" s="94">
        <f>Corrientes!S190*Constantes!$BA$8</f>
        <v>108.9815851401592</v>
      </c>
      <c r="T190" s="95" t="s">
        <v>241</v>
      </c>
      <c r="U190" s="95" t="s">
        <v>241</v>
      </c>
      <c r="V190" s="96">
        <f>Corrientes!V190*Constantes!$BA$8</f>
        <v>3202.4701627246636</v>
      </c>
      <c r="W190" s="94">
        <f>Corrientes!W190*Constantes!$BA$8</f>
        <v>3494.6547518741063</v>
      </c>
      <c r="X190" s="94">
        <f>Corrientes!X190*Constantes!$BA$8</f>
        <v>2517.7660912750439</v>
      </c>
      <c r="Y190" s="94">
        <f>Corrientes!Y190*Constantes!$BA$8</f>
        <v>3383.2721503868252</v>
      </c>
      <c r="Z190" s="94">
        <f>Corrientes!Z190*Constantes!$BA$8</f>
        <v>33750.878024205391</v>
      </c>
      <c r="AA190" s="94">
        <f>Corrientes!AA190*Constantes!$BA$8</f>
        <v>5729.0660064088543</v>
      </c>
      <c r="AB190" s="94">
        <f>Corrientes!AB190*Constantes!$BA$8</f>
        <v>3217.5225790703685</v>
      </c>
      <c r="AC190" s="95" t="s">
        <v>94</v>
      </c>
      <c r="AD190" s="94">
        <v>18.058587031526763</v>
      </c>
      <c r="AE190" s="94">
        <v>1.7998166001439875</v>
      </c>
      <c r="AF190" s="95" t="s">
        <v>241</v>
      </c>
      <c r="AG190" s="97" t="s">
        <v>94</v>
      </c>
      <c r="AH190" s="95">
        <f>Corrientes!AH190*Constantes!$BA$8</f>
        <v>563.39590056937504</v>
      </c>
      <c r="AI190" s="95" t="s">
        <v>241</v>
      </c>
      <c r="AJ190" s="95" t="s">
        <v>241</v>
      </c>
      <c r="AK190" s="95" t="s">
        <v>94</v>
      </c>
      <c r="AL190" s="95" t="s">
        <v>241</v>
      </c>
      <c r="AM190" s="95" t="s">
        <v>241</v>
      </c>
      <c r="AN190" s="97" t="s">
        <v>94</v>
      </c>
      <c r="AO190" s="94">
        <f>Corrientes!AO190*Constantes!$BA$8</f>
        <v>318313.87742231746</v>
      </c>
      <c r="AP190" s="94">
        <f>Corrientes!AP190*Constantes!$BA$8</f>
        <v>31724.885210603828</v>
      </c>
      <c r="AQ190" s="94">
        <v>96.708243067307635</v>
      </c>
      <c r="AR190" s="94">
        <v>3.2917569326923637</v>
      </c>
      <c r="AS190" s="94">
        <v>55.898643149550054</v>
      </c>
      <c r="AT190" s="95" t="s">
        <v>94</v>
      </c>
      <c r="AU190" s="97" t="s">
        <v>94</v>
      </c>
      <c r="AV190" s="94">
        <f t="shared" si="6"/>
        <v>10.705926981005653</v>
      </c>
      <c r="AW190" s="97" t="s">
        <v>94</v>
      </c>
      <c r="AX190" s="98">
        <f>Corrientes!AX190*Constantes!$BA$8</f>
        <v>101.63157283702522</v>
      </c>
      <c r="AZ190" s="118"/>
      <c r="BC190" s="119">
        <f t="shared" si="7"/>
        <v>-9.9475983006414026E-14</v>
      </c>
      <c r="BE190" s="68"/>
    </row>
    <row r="191" spans="1:57" x14ac:dyDescent="0.3">
      <c r="A191" s="89">
        <v>2008</v>
      </c>
      <c r="B191" s="90" t="s">
        <v>21</v>
      </c>
      <c r="C191" s="91">
        <f>Corrientes!C191*Constantes!$BA$8</f>
        <v>737.05692467867937</v>
      </c>
      <c r="D191" s="91">
        <f>Corrientes!D191*Constantes!$BA$8</f>
        <v>943.13979676789961</v>
      </c>
      <c r="E191" s="92">
        <f>Corrientes!E191*Constantes!$BA$8</f>
        <v>0</v>
      </c>
      <c r="F191" s="92" t="s">
        <v>241</v>
      </c>
      <c r="G191" s="92" t="s">
        <v>241</v>
      </c>
      <c r="H191" s="91">
        <f>Corrientes!H191*Constantes!$BA$8</f>
        <v>1680.196721446579</v>
      </c>
      <c r="I191" s="91">
        <f>Corrientes!I191*Constantes!$BA$8</f>
        <v>329.70937626457834</v>
      </c>
      <c r="J191" s="91">
        <f>Corrientes!J191*Constantes!$BA$8</f>
        <v>2009.9060977111574</v>
      </c>
      <c r="K191" s="93">
        <f>Corrientes!K191*Constantes!$BA$8</f>
        <v>3026.1710116792547</v>
      </c>
      <c r="L191" s="94">
        <f>Corrientes!L191*Constantes!$BA$8</f>
        <v>1327.499495118492</v>
      </c>
      <c r="M191" s="94">
        <f>Corrientes!M191*Constantes!$BA$8</f>
        <v>1698.6715165607625</v>
      </c>
      <c r="N191" s="94">
        <f>Corrientes!N191*Constantes!$BA$8</f>
        <v>593.83341485852213</v>
      </c>
      <c r="O191" s="94">
        <f>Corrientes!O191*Constantes!$BA$8</f>
        <v>3620.0044265377765</v>
      </c>
      <c r="P191" s="94">
        <v>42.053692788181365</v>
      </c>
      <c r="Q191" s="94">
        <f>Corrientes!Q191*Constantes!$BA$8</f>
        <v>2420.4214356135631</v>
      </c>
      <c r="R191" s="94">
        <f>Corrientes!R191*Constantes!$BA$8</f>
        <v>349.05321650568425</v>
      </c>
      <c r="S191" s="95">
        <f>Corrientes!S191*Constantes!$BA$8</f>
        <v>0</v>
      </c>
      <c r="T191" s="95" t="s">
        <v>241</v>
      </c>
      <c r="U191" s="95" t="s">
        <v>241</v>
      </c>
      <c r="V191" s="96">
        <f>Corrientes!V191*Constantes!$BA$8</f>
        <v>2769.4746521192474</v>
      </c>
      <c r="W191" s="94">
        <f>Corrientes!W191*Constantes!$BA$8</f>
        <v>3918.61689331876</v>
      </c>
      <c r="X191" s="94">
        <f>Corrientes!X191*Constantes!$BA$8</f>
        <v>3281.7538267312825</v>
      </c>
      <c r="Y191" s="94">
        <f>Corrientes!Y191*Constantes!$BA$8</f>
        <v>2939.9154082463783</v>
      </c>
      <c r="Z191" s="94">
        <f>Corrientes!Z191*Constantes!$BA$8</f>
        <v>0</v>
      </c>
      <c r="AA191" s="94">
        <f>Corrientes!AA191*Constantes!$BA$8</f>
        <v>4779.380749830405</v>
      </c>
      <c r="AB191" s="94">
        <f>Corrientes!AB191*Constantes!$BA$8</f>
        <v>3787.2380086930793</v>
      </c>
      <c r="AC191" s="95" t="s">
        <v>94</v>
      </c>
      <c r="AD191" s="94">
        <v>23.325256245364038</v>
      </c>
      <c r="AE191" s="94">
        <v>1.9577217202873154</v>
      </c>
      <c r="AF191" s="95" t="s">
        <v>241</v>
      </c>
      <c r="AG191" s="97" t="s">
        <v>94</v>
      </c>
      <c r="AH191" s="95">
        <f>Corrientes!AH191*Constantes!$BA$8</f>
        <v>264.26133170624416</v>
      </c>
      <c r="AI191" s="95" t="s">
        <v>241</v>
      </c>
      <c r="AJ191" s="95" t="s">
        <v>241</v>
      </c>
      <c r="AK191" s="95" t="s">
        <v>94</v>
      </c>
      <c r="AL191" s="95" t="s">
        <v>241</v>
      </c>
      <c r="AM191" s="95" t="s">
        <v>241</v>
      </c>
      <c r="AN191" s="97" t="s">
        <v>94</v>
      </c>
      <c r="AO191" s="94">
        <f>Corrientes!AO191*Constantes!$BA$8</f>
        <v>244129.72999701832</v>
      </c>
      <c r="AP191" s="94">
        <f>Corrientes!AP191*Constantes!$BA$8</f>
        <v>20490.153246570742</v>
      </c>
      <c r="AQ191" s="94">
        <v>83.595782079568536</v>
      </c>
      <c r="AR191" s="94">
        <v>16.40421792043146</v>
      </c>
      <c r="AS191" s="94">
        <v>57.946307211818628</v>
      </c>
      <c r="AT191" s="95" t="s">
        <v>94</v>
      </c>
      <c r="AU191" s="97" t="s">
        <v>94</v>
      </c>
      <c r="AV191" s="94">
        <f t="shared" si="6"/>
        <v>7.3934192582228775</v>
      </c>
      <c r="AW191" s="97" t="s">
        <v>94</v>
      </c>
      <c r="AX191" s="98">
        <f>Corrientes!AX191*Constantes!$BA$8</f>
        <v>113.06123796997205</v>
      </c>
      <c r="AZ191" s="118"/>
      <c r="BC191" s="119">
        <f t="shared" si="7"/>
        <v>5.1159076974727213E-13</v>
      </c>
      <c r="BE191" s="68"/>
    </row>
    <row r="192" spans="1:57" x14ac:dyDescent="0.3">
      <c r="A192" s="89">
        <v>2008</v>
      </c>
      <c r="B192" s="90" t="s">
        <v>22</v>
      </c>
      <c r="C192" s="91">
        <f>Corrientes!C192*Constantes!$BA$8</f>
        <v>2089.625983202583</v>
      </c>
      <c r="D192" s="91">
        <f>Corrientes!D192*Constantes!$BA$8</f>
        <v>1435.6547621778059</v>
      </c>
      <c r="E192" s="91">
        <f>Corrientes!E192*Constantes!$BA$8</f>
        <v>464.28075040716129</v>
      </c>
      <c r="F192" s="92" t="s">
        <v>241</v>
      </c>
      <c r="G192" s="92" t="s">
        <v>241</v>
      </c>
      <c r="H192" s="91">
        <f>Corrientes!H192*Constantes!$BA$8</f>
        <v>3989.5614957875505</v>
      </c>
      <c r="I192" s="91">
        <f>Corrientes!I192*Constantes!$BA$8</f>
        <v>216.2846255826191</v>
      </c>
      <c r="J192" s="91">
        <f>Corrientes!J192*Constantes!$BA$8</f>
        <v>4205.8461213701694</v>
      </c>
      <c r="K192" s="93">
        <f>Corrientes!K192*Constantes!$BA$8</f>
        <v>2762.1024858106839</v>
      </c>
      <c r="L192" s="94">
        <f>Corrientes!L192*Constantes!$BA$8</f>
        <v>1446.7156675521019</v>
      </c>
      <c r="M192" s="94">
        <f>Corrientes!M192*Constantes!$BA$8</f>
        <v>993.95023527378339</v>
      </c>
      <c r="N192" s="94">
        <f>Corrientes!N192*Constantes!$BA$8</f>
        <v>149.74084309645579</v>
      </c>
      <c r="O192" s="94">
        <f>Corrientes!O192*Constantes!$BA$8</f>
        <v>2911.8433289071395</v>
      </c>
      <c r="P192" s="94">
        <v>49.957752989368331</v>
      </c>
      <c r="Q192" s="94">
        <f>Corrientes!Q192*Constantes!$BA$8</f>
        <v>3436.7794134474639</v>
      </c>
      <c r="R192" s="94">
        <f>Corrientes!R192*Constantes!$BA$8</f>
        <v>658.20132656507519</v>
      </c>
      <c r="S192" s="94">
        <f>Corrientes!S192*Constantes!$BA$8</f>
        <v>117.97876877689696</v>
      </c>
      <c r="T192" s="95" t="s">
        <v>241</v>
      </c>
      <c r="U192" s="95" t="s">
        <v>241</v>
      </c>
      <c r="V192" s="96">
        <f>Corrientes!V192*Constantes!$BA$8</f>
        <v>4212.9595087894359</v>
      </c>
      <c r="W192" s="94">
        <f>Corrientes!W192*Constantes!$BA$8</f>
        <v>3790.8758139163615</v>
      </c>
      <c r="X192" s="94">
        <f>Corrientes!X192*Constantes!$BA$8</f>
        <v>3076.0371559799191</v>
      </c>
      <c r="Y192" s="94">
        <f>Corrientes!Y192*Constantes!$BA$8</f>
        <v>2474.3480567086772</v>
      </c>
      <c r="Z192" s="94">
        <f>Corrientes!Z192*Constantes!$BA$8</f>
        <v>21192.521784964429</v>
      </c>
      <c r="AA192" s="94">
        <f>Corrientes!AA192*Constantes!$BA$8</f>
        <v>8418.8056301596043</v>
      </c>
      <c r="AB192" s="94">
        <f>Corrientes!AB192*Constantes!$BA$8</f>
        <v>3294.0839446028658</v>
      </c>
      <c r="AC192" s="95" t="s">
        <v>94</v>
      </c>
      <c r="AD192" s="94">
        <v>15.747427160030153</v>
      </c>
      <c r="AE192" s="94">
        <v>2.679119007296336</v>
      </c>
      <c r="AF192" s="95" t="s">
        <v>241</v>
      </c>
      <c r="AG192" s="97" t="s">
        <v>94</v>
      </c>
      <c r="AH192" s="95">
        <f>Corrientes!AH192*Constantes!$BA$8</f>
        <v>336.42006912603171</v>
      </c>
      <c r="AI192" s="95" t="s">
        <v>241</v>
      </c>
      <c r="AJ192" s="95" t="s">
        <v>241</v>
      </c>
      <c r="AK192" s="95" t="s">
        <v>94</v>
      </c>
      <c r="AL192" s="95" t="s">
        <v>241</v>
      </c>
      <c r="AM192" s="95" t="s">
        <v>241</v>
      </c>
      <c r="AN192" s="97" t="s">
        <v>94</v>
      </c>
      <c r="AO192" s="94">
        <f>Corrientes!AO192*Constantes!$BA$8</f>
        <v>314237.83740967669</v>
      </c>
      <c r="AP192" s="94">
        <f>Corrientes!AP192*Constantes!$BA$8</f>
        <v>53461.467353397726</v>
      </c>
      <c r="AQ192" s="94">
        <v>94.857524042934827</v>
      </c>
      <c r="AR192" s="94">
        <v>5.142475957065173</v>
      </c>
      <c r="AS192" s="94">
        <v>50.042247010631677</v>
      </c>
      <c r="AT192" s="95" t="s">
        <v>94</v>
      </c>
      <c r="AU192" s="97" t="s">
        <v>94</v>
      </c>
      <c r="AV192" s="94">
        <f t="shared" si="6"/>
        <v>2.6801634099368643</v>
      </c>
      <c r="AW192" s="97" t="s">
        <v>94</v>
      </c>
      <c r="AX192" s="98">
        <f>Corrientes!AX192*Constantes!$BA$8</f>
        <v>200.81323453112159</v>
      </c>
      <c r="AZ192" s="118"/>
      <c r="BC192" s="119">
        <f t="shared" si="7"/>
        <v>-7.9580786405131221E-13</v>
      </c>
      <c r="BE192" s="68"/>
    </row>
    <row r="193" spans="1:57" x14ac:dyDescent="0.3">
      <c r="A193" s="89">
        <v>2008</v>
      </c>
      <c r="B193" s="90" t="s">
        <v>23</v>
      </c>
      <c r="C193" s="91">
        <f>Corrientes!C193*Constantes!$BA$8</f>
        <v>1754.5139602598583</v>
      </c>
      <c r="D193" s="91">
        <f>Corrientes!D193*Constantes!$BA$8</f>
        <v>1742.1167545219216</v>
      </c>
      <c r="E193" s="91">
        <f>Corrientes!E193*Constantes!$BA$8</f>
        <v>279.73788193317068</v>
      </c>
      <c r="F193" s="92" t="s">
        <v>241</v>
      </c>
      <c r="G193" s="92" t="s">
        <v>241</v>
      </c>
      <c r="H193" s="91">
        <f>Corrientes!H193*Constantes!$BA$8</f>
        <v>3776.3685967149504</v>
      </c>
      <c r="I193" s="91">
        <f>Corrientes!I193*Constantes!$BA$8</f>
        <v>733.73346752959117</v>
      </c>
      <c r="J193" s="91">
        <f>Corrientes!J193*Constantes!$BA$8</f>
        <v>4510.1020642445419</v>
      </c>
      <c r="K193" s="93">
        <f>Corrientes!K193*Constantes!$BA$8</f>
        <v>3076.7696393499255</v>
      </c>
      <c r="L193" s="94">
        <f>Corrientes!L193*Constantes!$BA$8</f>
        <v>1429.4778559060783</v>
      </c>
      <c r="M193" s="94">
        <f>Corrientes!M193*Constantes!$BA$8</f>
        <v>1419.3773201002148</v>
      </c>
      <c r="N193" s="94">
        <f>Corrientes!N193*Constantes!$BA$8</f>
        <v>597.80415985711954</v>
      </c>
      <c r="O193" s="94">
        <f>Corrientes!O193*Constantes!$BA$8</f>
        <v>3674.5737992070444</v>
      </c>
      <c r="P193" s="94">
        <v>40.479064089481795</v>
      </c>
      <c r="Q193" s="94">
        <f>Corrientes!Q193*Constantes!$BA$8</f>
        <v>5416.2420814622883</v>
      </c>
      <c r="R193" s="94">
        <f>Corrientes!R193*Constantes!$BA$8</f>
        <v>1085.8819104183563</v>
      </c>
      <c r="S193" s="94">
        <f>Corrientes!S193*Constantes!$BA$8</f>
        <v>129.58802898964416</v>
      </c>
      <c r="T193" s="95" t="s">
        <v>241</v>
      </c>
      <c r="U193" s="95" t="s">
        <v>241</v>
      </c>
      <c r="V193" s="96">
        <f>Corrientes!V193*Constantes!$BA$8</f>
        <v>6631.7120208702891</v>
      </c>
      <c r="W193" s="94">
        <f>Corrientes!W193*Constantes!$BA$8</f>
        <v>4251.8687818817707</v>
      </c>
      <c r="X193" s="94">
        <f>Corrientes!X193*Constantes!$BA$8</f>
        <v>3666.8501915344564</v>
      </c>
      <c r="Y193" s="94">
        <f>Corrientes!Y193*Constantes!$BA$8</f>
        <v>3243.0164838962128</v>
      </c>
      <c r="Z193" s="94">
        <f>Corrientes!Z193*Constantes!$BA$8</f>
        <v>31039.048859795006</v>
      </c>
      <c r="AA193" s="94">
        <f>Corrientes!AA193*Constantes!$BA$8</f>
        <v>11141.814085114831</v>
      </c>
      <c r="AB193" s="94">
        <f>Corrientes!AB193*Constantes!$BA$8</f>
        <v>3997.6398695398698</v>
      </c>
      <c r="AC193" s="95" t="s">
        <v>94</v>
      </c>
      <c r="AD193" s="94">
        <v>19.483188556687459</v>
      </c>
      <c r="AE193" s="94">
        <v>3.0708694544720214</v>
      </c>
      <c r="AF193" s="95" t="s">
        <v>241</v>
      </c>
      <c r="AG193" s="97" t="s">
        <v>94</v>
      </c>
      <c r="AH193" s="95">
        <f>Corrientes!AH193*Constantes!$BA$8</f>
        <v>289.84805309084516</v>
      </c>
      <c r="AI193" s="95" t="s">
        <v>241</v>
      </c>
      <c r="AJ193" s="95" t="s">
        <v>241</v>
      </c>
      <c r="AK193" s="95" t="s">
        <v>94</v>
      </c>
      <c r="AL193" s="95" t="s">
        <v>241</v>
      </c>
      <c r="AM193" s="95" t="s">
        <v>241</v>
      </c>
      <c r="AN193" s="97" t="s">
        <v>94</v>
      </c>
      <c r="AO193" s="94">
        <f>Corrientes!AO193*Constantes!$BA$8</f>
        <v>362822.78521769523</v>
      </c>
      <c r="AP193" s="94">
        <f>Corrientes!AP193*Constantes!$BA$8</f>
        <v>57186.810324691374</v>
      </c>
      <c r="AQ193" s="94">
        <v>83.731333413792825</v>
      </c>
      <c r="AR193" s="94">
        <v>16.268666586207161</v>
      </c>
      <c r="AS193" s="94">
        <v>59.520935910518205</v>
      </c>
      <c r="AT193" s="95" t="s">
        <v>94</v>
      </c>
      <c r="AU193" s="97" t="s">
        <v>94</v>
      </c>
      <c r="AV193" s="94">
        <f t="shared" si="6"/>
        <v>6.2324665461950257</v>
      </c>
      <c r="AW193" s="97" t="s">
        <v>94</v>
      </c>
      <c r="AX193" s="98">
        <f>Corrientes!AX193*Constantes!$BA$8</f>
        <v>179.51281186784288</v>
      </c>
      <c r="AZ193" s="118"/>
      <c r="BC193" s="119">
        <f t="shared" si="7"/>
        <v>1.2505552149377763E-12</v>
      </c>
      <c r="BE193" s="68"/>
    </row>
    <row r="194" spans="1:57" x14ac:dyDescent="0.3">
      <c r="A194" s="89">
        <v>2008</v>
      </c>
      <c r="B194" s="90" t="s">
        <v>24</v>
      </c>
      <c r="C194" s="91">
        <f>Corrientes!C194*Constantes!$BA$8</f>
        <v>1380.3439256451377</v>
      </c>
      <c r="D194" s="91">
        <f>Corrientes!D194*Constantes!$BA$8</f>
        <v>1849.9753126646337</v>
      </c>
      <c r="E194" s="92">
        <f>Corrientes!E194*Constantes!$BA$8</f>
        <v>0</v>
      </c>
      <c r="F194" s="92" t="s">
        <v>241</v>
      </c>
      <c r="G194" s="92" t="s">
        <v>241</v>
      </c>
      <c r="H194" s="91">
        <f>Corrientes!H194*Constantes!$BA$8</f>
        <v>3230.3192383097717</v>
      </c>
      <c r="I194" s="91">
        <f>Corrientes!I194*Constantes!$BA$8</f>
        <v>815.32861568345425</v>
      </c>
      <c r="J194" s="91">
        <f>Corrientes!J194*Constantes!$BA$8</f>
        <v>4045.6478539932259</v>
      </c>
      <c r="K194" s="93">
        <f>Corrientes!K194*Constantes!$BA$8</f>
        <v>3298.3072455625525</v>
      </c>
      <c r="L194" s="94">
        <f>Corrientes!L194*Constantes!$BA$8</f>
        <v>1409.3958012972787</v>
      </c>
      <c r="M194" s="94">
        <f>Corrientes!M194*Constantes!$BA$8</f>
        <v>1888.9114442652738</v>
      </c>
      <c r="N194" s="94">
        <f>Corrientes!N194*Constantes!$BA$8</f>
        <v>832.488705367188</v>
      </c>
      <c r="O194" s="94">
        <f>Corrientes!O194*Constantes!$BA$8</f>
        <v>4130.7959509297398</v>
      </c>
      <c r="P194" s="94">
        <v>36.472087456188603</v>
      </c>
      <c r="Q194" s="94">
        <f>Corrientes!Q194*Constantes!$BA$8</f>
        <v>6195.4057140111609</v>
      </c>
      <c r="R194" s="94">
        <f>Corrientes!R194*Constantes!$BA$8</f>
        <v>728.08430987195777</v>
      </c>
      <c r="S194" s="94">
        <f>Corrientes!S194*Constantes!$BA$8</f>
        <v>123.31154348727334</v>
      </c>
      <c r="T194" s="95" t="s">
        <v>241</v>
      </c>
      <c r="U194" s="95" t="s">
        <v>241</v>
      </c>
      <c r="V194" s="96">
        <f>Corrientes!V194*Constantes!$BA$8</f>
        <v>7046.8015673703921</v>
      </c>
      <c r="W194" s="94">
        <f>Corrientes!W194*Constantes!$BA$8</f>
        <v>4263.5408093334618</v>
      </c>
      <c r="X194" s="94">
        <f>Corrientes!X194*Constantes!$BA$8</f>
        <v>4452.8625567971676</v>
      </c>
      <c r="Y194" s="94">
        <f>Corrientes!Y194*Constantes!$BA$8</f>
        <v>3102.7333700048061</v>
      </c>
      <c r="Z194" s="94">
        <f>Corrientes!Z194*Constantes!$BA$8</f>
        <v>25383.191331262522</v>
      </c>
      <c r="AA194" s="94">
        <f>Corrientes!AA194*Constantes!$BA$8</f>
        <v>11092.449421363619</v>
      </c>
      <c r="AB194" s="94">
        <f>Corrientes!AB194*Constantes!$BA$8</f>
        <v>4214.1490519550316</v>
      </c>
      <c r="AC194" s="95" t="s">
        <v>94</v>
      </c>
      <c r="AD194" s="94">
        <v>15.673492311178098</v>
      </c>
      <c r="AE194" s="94">
        <v>2.2078758685839994</v>
      </c>
      <c r="AF194" s="95" t="s">
        <v>241</v>
      </c>
      <c r="AG194" s="97" t="s">
        <v>94</v>
      </c>
      <c r="AH194" s="95">
        <f>Corrientes!AH194*Constantes!$BA$8</f>
        <v>735.8936282254507</v>
      </c>
      <c r="AI194" s="95" t="s">
        <v>241</v>
      </c>
      <c r="AJ194" s="95" t="s">
        <v>241</v>
      </c>
      <c r="AK194" s="95" t="s">
        <v>94</v>
      </c>
      <c r="AL194" s="95" t="s">
        <v>241</v>
      </c>
      <c r="AM194" s="95" t="s">
        <v>241</v>
      </c>
      <c r="AN194" s="97" t="s">
        <v>94</v>
      </c>
      <c r="AO194" s="94">
        <f>Corrientes!AO194*Constantes!$BA$8</f>
        <v>502403.67129324423</v>
      </c>
      <c r="AP194" s="94">
        <f>Corrientes!AP194*Constantes!$BA$8</f>
        <v>70772.034726763799</v>
      </c>
      <c r="AQ194" s="94">
        <v>79.846772504465733</v>
      </c>
      <c r="AR194" s="94">
        <v>20.153227495534249</v>
      </c>
      <c r="AS194" s="94">
        <v>63.527912543811397</v>
      </c>
      <c r="AT194" s="95" t="s">
        <v>94</v>
      </c>
      <c r="AU194" s="97" t="s">
        <v>94</v>
      </c>
      <c r="AV194" s="94">
        <f t="shared" si="6"/>
        <v>3.1018429624312116</v>
      </c>
      <c r="AW194" s="97" t="s">
        <v>94</v>
      </c>
      <c r="AX194" s="98">
        <f>Corrientes!AX194*Constantes!$BA$8</f>
        <v>179.16812317431297</v>
      </c>
      <c r="AZ194" s="118"/>
      <c r="BC194" s="119">
        <f t="shared" si="7"/>
        <v>1.8474111129762605E-13</v>
      </c>
      <c r="BE194" s="68"/>
    </row>
    <row r="195" spans="1:57" x14ac:dyDescent="0.3">
      <c r="A195" s="89">
        <v>2008</v>
      </c>
      <c r="B195" s="90" t="s">
        <v>25</v>
      </c>
      <c r="C195" s="91">
        <f>Corrientes!C195*Constantes!$BA$8</f>
        <v>3917.4218473168507</v>
      </c>
      <c r="D195" s="91">
        <f>Corrientes!D195*Constantes!$BA$8</f>
        <v>1560.971272786546</v>
      </c>
      <c r="E195" s="92">
        <f>Corrientes!E195*Constantes!$BA$8</f>
        <v>0</v>
      </c>
      <c r="F195" s="92" t="s">
        <v>241</v>
      </c>
      <c r="G195" s="92" t="s">
        <v>241</v>
      </c>
      <c r="H195" s="91">
        <f>Corrientes!H195*Constantes!$BA$8</f>
        <v>5478.3931201033965</v>
      </c>
      <c r="I195" s="91">
        <f>Corrientes!I195*Constantes!$BA$8</f>
        <v>2574.6470371460373</v>
      </c>
      <c r="J195" s="91">
        <f>Corrientes!J195*Constantes!$BA$8</f>
        <v>8053.0401572494338</v>
      </c>
      <c r="K195" s="93">
        <f>Corrientes!K195*Constantes!$BA$8</f>
        <v>3716.3593688906444</v>
      </c>
      <c r="L195" s="94">
        <f>Corrientes!L195*Constantes!$BA$8</f>
        <v>2657.4484643588521</v>
      </c>
      <c r="M195" s="94">
        <f>Corrientes!M195*Constantes!$BA$8</f>
        <v>1058.9109045317921</v>
      </c>
      <c r="N195" s="94">
        <f>Corrientes!N195*Constantes!$BA$8</f>
        <v>1746.5547704074995</v>
      </c>
      <c r="O195" s="94">
        <f>Corrientes!O195*Constantes!$BA$8</f>
        <v>5462.9141298391905</v>
      </c>
      <c r="P195" s="94">
        <v>65.14878579898415</v>
      </c>
      <c r="Q195" s="94">
        <f>Corrientes!Q195*Constantes!$BA$8</f>
        <v>2083.7647416036639</v>
      </c>
      <c r="R195" s="94">
        <f>Corrientes!R195*Constantes!$BA$8</f>
        <v>411.55397752229464</v>
      </c>
      <c r="S195" s="94">
        <f>Corrientes!S195*Constantes!$BA$8</f>
        <v>1812.6391967076588</v>
      </c>
      <c r="T195" s="95" t="s">
        <v>241</v>
      </c>
      <c r="U195" s="95" t="s">
        <v>241</v>
      </c>
      <c r="V195" s="96">
        <f>Corrientes!V195*Constantes!$BA$8</f>
        <v>4307.9579158336173</v>
      </c>
      <c r="W195" s="94">
        <f>Corrientes!W195*Constantes!$BA$8</f>
        <v>5916.9231641750939</v>
      </c>
      <c r="X195" s="94">
        <f>Corrientes!X195*Constantes!$BA$8</f>
        <v>3075.599420830039</v>
      </c>
      <c r="Y195" s="94">
        <f>Corrientes!Y195*Constantes!$BA$8</f>
        <v>2572.7751540792965</v>
      </c>
      <c r="Z195" s="94">
        <f>Corrientes!Z195*Constantes!$BA$8</f>
        <v>16286.359114338607</v>
      </c>
      <c r="AA195" s="94">
        <f>Corrientes!AA195*Constantes!$BA$8</f>
        <v>12360.99807308305</v>
      </c>
      <c r="AB195" s="94">
        <f>Corrientes!AB195*Constantes!$BA$8</f>
        <v>5613.0148188350713</v>
      </c>
      <c r="AC195" s="95" t="s">
        <v>94</v>
      </c>
      <c r="AD195" s="94">
        <v>19.850294095913693</v>
      </c>
      <c r="AE195" s="94">
        <v>2.1366137308002529</v>
      </c>
      <c r="AF195" s="95" t="s">
        <v>241</v>
      </c>
      <c r="AG195" s="97" t="s">
        <v>94</v>
      </c>
      <c r="AH195" s="95">
        <f>Corrientes!AH195*Constantes!$BA$8</f>
        <v>108.03592222773216</v>
      </c>
      <c r="AI195" s="95" t="s">
        <v>241</v>
      </c>
      <c r="AJ195" s="95" t="s">
        <v>241</v>
      </c>
      <c r="AK195" s="95" t="s">
        <v>94</v>
      </c>
      <c r="AL195" s="95" t="s">
        <v>241</v>
      </c>
      <c r="AM195" s="95" t="s">
        <v>241</v>
      </c>
      <c r="AN195" s="97" t="s">
        <v>94</v>
      </c>
      <c r="AO195" s="94">
        <f>Corrientes!AO195*Constantes!$BA$8</f>
        <v>578532.18365555152</v>
      </c>
      <c r="AP195" s="94">
        <f>Corrientes!AP195*Constantes!$BA$8</f>
        <v>62271.107991430923</v>
      </c>
      <c r="AQ195" s="94">
        <v>68.028881181868798</v>
      </c>
      <c r="AR195" s="94">
        <v>31.97111881813121</v>
      </c>
      <c r="AS195" s="94">
        <v>34.851214201015864</v>
      </c>
      <c r="AT195" s="95" t="s">
        <v>94</v>
      </c>
      <c r="AU195" s="97" t="s">
        <v>94</v>
      </c>
      <c r="AV195" s="94">
        <f t="shared" si="6"/>
        <v>-1.2296055450036314</v>
      </c>
      <c r="AW195" s="97" t="s">
        <v>94</v>
      </c>
      <c r="AX195" s="98">
        <f>Corrientes!AX195*Constantes!$BA$8</f>
        <v>0</v>
      </c>
      <c r="AZ195" s="118"/>
      <c r="BC195" s="119">
        <f t="shared" si="7"/>
        <v>-1.8189894035458565E-12</v>
      </c>
      <c r="BE195" s="68"/>
    </row>
    <row r="196" spans="1:57" x14ac:dyDescent="0.3">
      <c r="A196" s="89">
        <v>2008</v>
      </c>
      <c r="B196" s="90" t="s">
        <v>26</v>
      </c>
      <c r="C196" s="91">
        <f>Corrientes!C196*Constantes!$BA$8</f>
        <v>2149.2514381465635</v>
      </c>
      <c r="D196" s="91">
        <f>Corrientes!D196*Constantes!$BA$8</f>
        <v>2154.2095172836175</v>
      </c>
      <c r="E196" s="91">
        <f>Corrientes!E196*Constantes!$BA$8</f>
        <v>219.52681874684109</v>
      </c>
      <c r="F196" s="92" t="s">
        <v>241</v>
      </c>
      <c r="G196" s="92" t="s">
        <v>241</v>
      </c>
      <c r="H196" s="91">
        <f>Corrientes!H196*Constantes!$BA$8</f>
        <v>4522.9877741770224</v>
      </c>
      <c r="I196" s="91">
        <f>Corrientes!I196*Constantes!$BA$8</f>
        <v>730.23666208608688</v>
      </c>
      <c r="J196" s="91">
        <f>Corrientes!J196*Constantes!$BA$8</f>
        <v>5253.2244362631091</v>
      </c>
      <c r="K196" s="93">
        <f>Corrientes!K196*Constantes!$BA$8</f>
        <v>3352.4398268978784</v>
      </c>
      <c r="L196" s="94">
        <f>Corrientes!L196*Constantes!$BA$8</f>
        <v>1593.0257783133422</v>
      </c>
      <c r="M196" s="94">
        <f>Corrientes!M196*Constantes!$BA$8</f>
        <v>1596.7007079823695</v>
      </c>
      <c r="N196" s="94">
        <f>Corrientes!N196*Constantes!$BA$8</f>
        <v>541.25162199533111</v>
      </c>
      <c r="O196" s="94">
        <f>Corrientes!O196*Constantes!$BA$8</f>
        <v>3893.6914282230346</v>
      </c>
      <c r="P196" s="94">
        <v>38.553991487503239</v>
      </c>
      <c r="Q196" s="94">
        <f>Corrientes!Q196*Constantes!$BA$8</f>
        <v>5419.8402577311153</v>
      </c>
      <c r="R196" s="94">
        <f>Corrientes!R196*Constantes!$BA$8</f>
        <v>1037.5962115176833</v>
      </c>
      <c r="S196" s="94">
        <f>Corrientes!S196*Constantes!$BA$8</f>
        <v>1914.9696286595595</v>
      </c>
      <c r="T196" s="95" t="s">
        <v>241</v>
      </c>
      <c r="U196" s="95" t="s">
        <v>241</v>
      </c>
      <c r="V196" s="96">
        <f>Corrientes!V196*Constantes!$BA$8</f>
        <v>8372.406097908357</v>
      </c>
      <c r="W196" s="94">
        <f>Corrientes!W196*Constantes!$BA$8</f>
        <v>4429.8187142341276</v>
      </c>
      <c r="X196" s="94">
        <f>Corrientes!X196*Constantes!$BA$8</f>
        <v>2963.4037596592948</v>
      </c>
      <c r="Y196" s="94">
        <f>Corrientes!Y196*Constantes!$BA$8</f>
        <v>2869.0142331875686</v>
      </c>
      <c r="Z196" s="94">
        <f>Corrientes!Z196*Constantes!$BA$8</f>
        <v>19464.83191530437</v>
      </c>
      <c r="AA196" s="94">
        <f>Corrientes!AA196*Constantes!$BA$8</f>
        <v>13625.630534171467</v>
      </c>
      <c r="AB196" s="94">
        <f>Corrientes!AB196*Constantes!$BA$8</f>
        <v>4206.5139242817668</v>
      </c>
      <c r="AC196" s="95" t="s">
        <v>94</v>
      </c>
      <c r="AD196" s="94">
        <v>11.706563184723295</v>
      </c>
      <c r="AE196" s="94">
        <v>2.27373883536261</v>
      </c>
      <c r="AF196" s="95" t="s">
        <v>241</v>
      </c>
      <c r="AG196" s="97" t="s">
        <v>94</v>
      </c>
      <c r="AH196" s="95">
        <f>Corrientes!AH196*Constantes!$BA$8</f>
        <v>813.09999133527947</v>
      </c>
      <c r="AI196" s="95" t="s">
        <v>241</v>
      </c>
      <c r="AJ196" s="95" t="s">
        <v>241</v>
      </c>
      <c r="AK196" s="95" t="s">
        <v>94</v>
      </c>
      <c r="AL196" s="95" t="s">
        <v>241</v>
      </c>
      <c r="AM196" s="95" t="s">
        <v>241</v>
      </c>
      <c r="AN196" s="97" t="s">
        <v>94</v>
      </c>
      <c r="AO196" s="94">
        <f>Corrientes!AO196*Constantes!$BA$8</f>
        <v>599261.01987867441</v>
      </c>
      <c r="AP196" s="94">
        <f>Corrientes!AP196*Constantes!$BA$8</f>
        <v>116393.0892369205</v>
      </c>
      <c r="AQ196" s="94">
        <v>86.099267774564339</v>
      </c>
      <c r="AR196" s="94">
        <v>13.900732225435661</v>
      </c>
      <c r="AS196" s="94">
        <v>61.446008512496761</v>
      </c>
      <c r="AT196" s="95" t="s">
        <v>94</v>
      </c>
      <c r="AU196" s="97" t="s">
        <v>94</v>
      </c>
      <c r="AV196" s="94">
        <f t="shared" si="6"/>
        <v>0.51444315632698245</v>
      </c>
      <c r="AW196" s="97" t="s">
        <v>94</v>
      </c>
      <c r="AX196" s="98">
        <f>Corrientes!AX196*Constantes!$BA$8</f>
        <v>533.25376671809875</v>
      </c>
      <c r="AZ196" s="118"/>
      <c r="BC196" s="119">
        <f t="shared" si="7"/>
        <v>-1.5063505998114124E-12</v>
      </c>
      <c r="BE196" s="68"/>
    </row>
    <row r="197" spans="1:57" x14ac:dyDescent="0.3">
      <c r="A197" s="89">
        <v>2008</v>
      </c>
      <c r="B197" s="90" t="s">
        <v>27</v>
      </c>
      <c r="C197" s="91">
        <f>Corrientes!C197*Constantes!$BA$8</f>
        <v>1266.6761778004704</v>
      </c>
      <c r="D197" s="91">
        <f>Corrientes!D197*Constantes!$BA$8</f>
        <v>1075.2237511678127</v>
      </c>
      <c r="E197" s="92">
        <f>Corrientes!E197*Constantes!$BA$8</f>
        <v>0</v>
      </c>
      <c r="F197" s="92" t="s">
        <v>241</v>
      </c>
      <c r="G197" s="92" t="s">
        <v>241</v>
      </c>
      <c r="H197" s="91">
        <f>Corrientes!H197*Constantes!$BA$8</f>
        <v>2341.8999289682829</v>
      </c>
      <c r="I197" s="91">
        <f>Corrientes!I197*Constantes!$BA$8</f>
        <v>96.245672563447016</v>
      </c>
      <c r="J197" s="91">
        <f>Corrientes!J197*Constantes!$BA$8</f>
        <v>2438.1456015317299</v>
      </c>
      <c r="K197" s="93">
        <f>Corrientes!K197*Constantes!$BA$8</f>
        <v>2973.8374033407995</v>
      </c>
      <c r="L197" s="94">
        <f>Corrientes!L197*Constantes!$BA$8</f>
        <v>1608.4756435870815</v>
      </c>
      <c r="M197" s="94">
        <f>Corrientes!M197*Constantes!$BA$8</f>
        <v>1365.3617597537182</v>
      </c>
      <c r="N197" s="94">
        <f>Corrientes!N197*Constantes!$BA$8</f>
        <v>122.2165718690478</v>
      </c>
      <c r="O197" s="94">
        <f>Corrientes!O197*Constantes!$BA$8</f>
        <v>3096.0539397972771</v>
      </c>
      <c r="P197" s="94">
        <v>60.479444633514532</v>
      </c>
      <c r="Q197" s="94">
        <f>Corrientes!Q197*Constantes!$BA$8</f>
        <v>1337.9588035701015</v>
      </c>
      <c r="R197" s="94">
        <f>Corrientes!R197*Constantes!$BA$8</f>
        <v>255.25801283386107</v>
      </c>
      <c r="S197" s="95">
        <f>Corrientes!S197*Constantes!$BA$8</f>
        <v>0</v>
      </c>
      <c r="T197" s="95" t="s">
        <v>241</v>
      </c>
      <c r="U197" s="95" t="s">
        <v>241</v>
      </c>
      <c r="V197" s="96">
        <f>Corrientes!V197*Constantes!$BA$8</f>
        <v>1593.2168164039626</v>
      </c>
      <c r="W197" s="94">
        <f>Corrientes!W197*Constantes!$BA$8</f>
        <v>4401.7350820107704</v>
      </c>
      <c r="X197" s="94">
        <f>Corrientes!X197*Constantes!$BA$8</f>
        <v>4515.219266777699</v>
      </c>
      <c r="Y197" s="94">
        <f>Corrientes!Y197*Constantes!$BA$8</f>
        <v>2327.2552728238093</v>
      </c>
      <c r="Z197" s="94">
        <f>Corrientes!Z197*Constantes!$BA$8</f>
        <v>0</v>
      </c>
      <c r="AA197" s="94">
        <f>Corrientes!AA197*Constantes!$BA$8</f>
        <v>4031.362417935693</v>
      </c>
      <c r="AB197" s="94">
        <f>Corrientes!AB197*Constantes!$BA$8</f>
        <v>3507.2007449940907</v>
      </c>
      <c r="AC197" s="95" t="s">
        <v>94</v>
      </c>
      <c r="AD197" s="94">
        <v>21.427008026324568</v>
      </c>
      <c r="AE197" s="94">
        <v>4.2705884417427287</v>
      </c>
      <c r="AF197" s="95" t="s">
        <v>241</v>
      </c>
      <c r="AG197" s="97" t="s">
        <v>94</v>
      </c>
      <c r="AH197" s="95">
        <f>Corrientes!AH197*Constantes!$BA$8</f>
        <v>14.055267114810791</v>
      </c>
      <c r="AI197" s="95" t="s">
        <v>241</v>
      </c>
      <c r="AJ197" s="95" t="s">
        <v>241</v>
      </c>
      <c r="AK197" s="95" t="s">
        <v>94</v>
      </c>
      <c r="AL197" s="95" t="s">
        <v>241</v>
      </c>
      <c r="AM197" s="95" t="s">
        <v>241</v>
      </c>
      <c r="AN197" s="97" t="s">
        <v>94</v>
      </c>
      <c r="AO197" s="94">
        <f>Corrientes!AO197*Constantes!$BA$8</f>
        <v>94398.28896953103</v>
      </c>
      <c r="AP197" s="94">
        <f>Corrientes!AP197*Constantes!$BA$8</f>
        <v>18814.397292346577</v>
      </c>
      <c r="AQ197" s="94">
        <v>96.052505129185803</v>
      </c>
      <c r="AR197" s="94">
        <v>3.9474948708141984</v>
      </c>
      <c r="AS197" s="94">
        <v>39.520555366485468</v>
      </c>
      <c r="AT197" s="95" t="s">
        <v>94</v>
      </c>
      <c r="AU197" s="97" t="s">
        <v>94</v>
      </c>
      <c r="AV197" s="94">
        <f t="shared" si="6"/>
        <v>17.441327311010024</v>
      </c>
      <c r="AW197" s="97" t="s">
        <v>94</v>
      </c>
      <c r="AX197" s="98">
        <f>Corrientes!AX197*Constantes!$BA$8</f>
        <v>56.864989327657817</v>
      </c>
      <c r="AZ197" s="118"/>
      <c r="BC197" s="119">
        <f t="shared" si="7"/>
        <v>5.1159076974727213E-13</v>
      </c>
      <c r="BE197" s="68"/>
    </row>
    <row r="198" spans="1:57" x14ac:dyDescent="0.3">
      <c r="A198" s="89">
        <v>2008</v>
      </c>
      <c r="B198" s="90" t="s">
        <v>28</v>
      </c>
      <c r="C198" s="91">
        <f>Corrientes!C198*Constantes!$BA$8</f>
        <v>7437.6183786928032</v>
      </c>
      <c r="D198" s="91">
        <f>Corrientes!D198*Constantes!$BA$8</f>
        <v>3978.878098408557</v>
      </c>
      <c r="E198" s="91">
        <f>Corrientes!E198*Constantes!$BA$8</f>
        <v>1002.7648055129242</v>
      </c>
      <c r="F198" s="92" t="s">
        <v>241</v>
      </c>
      <c r="G198" s="92" t="s">
        <v>241</v>
      </c>
      <c r="H198" s="91">
        <f>Corrientes!H198*Constantes!$BA$8</f>
        <v>12419.261282614283</v>
      </c>
      <c r="I198" s="91">
        <f>Corrientes!I198*Constantes!$BA$8</f>
        <v>2406.9214073246567</v>
      </c>
      <c r="J198" s="91">
        <f>Corrientes!J198*Constantes!$BA$8</f>
        <v>14826.18268993894</v>
      </c>
      <c r="K198" s="93">
        <f>Corrientes!K198*Constantes!$BA$8</f>
        <v>2508.6000982117348</v>
      </c>
      <c r="L198" s="94">
        <f>Corrientes!L198*Constantes!$BA$8</f>
        <v>1502.3446057431379</v>
      </c>
      <c r="M198" s="94">
        <f>Corrientes!M198*Constantes!$BA$8</f>
        <v>803.70432357463994</v>
      </c>
      <c r="N198" s="94">
        <f>Corrientes!N198*Constantes!$BA$8</f>
        <v>486.18054982506567</v>
      </c>
      <c r="O198" s="94">
        <f>Corrientes!O198*Constantes!$BA$8</f>
        <v>2994.7806480368004</v>
      </c>
      <c r="P198" s="94">
        <v>51.223339470241278</v>
      </c>
      <c r="Q198" s="94">
        <f>Corrientes!Q198*Constantes!$BA$8</f>
        <v>9431.2143289211563</v>
      </c>
      <c r="R198" s="94">
        <f>Corrientes!R198*Constantes!$BA$8</f>
        <v>1447.6365985188347</v>
      </c>
      <c r="S198" s="94">
        <f>Corrientes!S198*Constantes!$BA$8</f>
        <v>3239.1602662556174</v>
      </c>
      <c r="T198" s="95" t="s">
        <v>241</v>
      </c>
      <c r="U198" s="95" t="s">
        <v>241</v>
      </c>
      <c r="V198" s="96">
        <f>Corrientes!V198*Constantes!$BA$8</f>
        <v>14118.011193695611</v>
      </c>
      <c r="W198" s="94">
        <f>Corrientes!W198*Constantes!$BA$8</f>
        <v>5387.0344180384272</v>
      </c>
      <c r="X198" s="94">
        <f>Corrientes!X198*Constantes!$BA$8</f>
        <v>3763.3242949049463</v>
      </c>
      <c r="Y198" s="94">
        <f>Corrientes!Y198*Constantes!$BA$8</f>
        <v>3124.6203292010241</v>
      </c>
      <c r="Z198" s="94">
        <f>Corrientes!Z198*Constantes!$BA$8</f>
        <v>14537.051113923811</v>
      </c>
      <c r="AA198" s="94">
        <f>Corrientes!AA198*Constantes!$BA$8</f>
        <v>28944.193883634551</v>
      </c>
      <c r="AB198" s="94">
        <f>Corrientes!AB198*Constantes!$BA$8</f>
        <v>3822.8259221408939</v>
      </c>
      <c r="AC198" s="95" t="s">
        <v>94</v>
      </c>
      <c r="AD198" s="94">
        <v>15.096010383569553</v>
      </c>
      <c r="AE198" s="94">
        <v>3.5775622493684551</v>
      </c>
      <c r="AF198" s="95" t="s">
        <v>241</v>
      </c>
      <c r="AG198" s="97" t="s">
        <v>94</v>
      </c>
      <c r="AH198" s="95">
        <f>Corrientes!AH198*Constantes!$BA$8</f>
        <v>313.8870218467319</v>
      </c>
      <c r="AI198" s="95" t="s">
        <v>241</v>
      </c>
      <c r="AJ198" s="95" t="s">
        <v>241</v>
      </c>
      <c r="AK198" s="95" t="s">
        <v>94</v>
      </c>
      <c r="AL198" s="95" t="s">
        <v>241</v>
      </c>
      <c r="AM198" s="95" t="s">
        <v>241</v>
      </c>
      <c r="AN198" s="97" t="s">
        <v>94</v>
      </c>
      <c r="AO198" s="94">
        <f>Corrientes!AO198*Constantes!$BA$8</f>
        <v>809047.94567149889</v>
      </c>
      <c r="AP198" s="94">
        <f>Corrientes!AP198*Constantes!$BA$8</f>
        <v>191734.06183621412</v>
      </c>
      <c r="AQ198" s="94">
        <v>83.765737562656668</v>
      </c>
      <c r="AR198" s="94">
        <v>16.234262437343336</v>
      </c>
      <c r="AS198" s="94">
        <v>48.776660529758722</v>
      </c>
      <c r="AT198" s="95" t="s">
        <v>94</v>
      </c>
      <c r="AU198" s="97" t="s">
        <v>94</v>
      </c>
      <c r="AV198" s="94">
        <f t="shared" si="6"/>
        <v>12.743168853487363</v>
      </c>
      <c r="AW198" s="97" t="s">
        <v>94</v>
      </c>
      <c r="AX198" s="98">
        <f>Corrientes!AX198*Constantes!$BA$8</f>
        <v>339.57107037861596</v>
      </c>
      <c r="AZ198" s="118"/>
      <c r="BC198" s="119">
        <f t="shared" si="7"/>
        <v>2.8421709430404007E-12</v>
      </c>
      <c r="BE198" s="68"/>
    </row>
    <row r="199" spans="1:57" x14ac:dyDescent="0.3">
      <c r="A199" s="89">
        <v>2008</v>
      </c>
      <c r="B199" s="90" t="s">
        <v>29</v>
      </c>
      <c r="C199" s="91">
        <f>Corrientes!C199*Constantes!$BA$8</f>
        <v>1447.6151530815105</v>
      </c>
      <c r="D199" s="91">
        <f>Corrientes!D199*Constantes!$BA$8</f>
        <v>1481.8102793749772</v>
      </c>
      <c r="E199" s="91">
        <f>Corrientes!E199*Constantes!$BA$8</f>
        <v>403.32997301404521</v>
      </c>
      <c r="F199" s="92" t="s">
        <v>241</v>
      </c>
      <c r="G199" s="92" t="s">
        <v>241</v>
      </c>
      <c r="H199" s="91">
        <f>Corrientes!H199*Constantes!$BA$8</f>
        <v>3332.7554054705329</v>
      </c>
      <c r="I199" s="91">
        <f>Corrientes!I199*Constantes!$BA$8</f>
        <v>228.35612002637419</v>
      </c>
      <c r="J199" s="91">
        <f>Corrientes!J199*Constantes!$BA$8</f>
        <v>3561.1115254969068</v>
      </c>
      <c r="K199" s="93">
        <f>Corrientes!K199*Constantes!$BA$8</f>
        <v>3502.934993315801</v>
      </c>
      <c r="L199" s="94">
        <f>Corrientes!L199*Constantes!$BA$8</f>
        <v>1521.5343341007951</v>
      </c>
      <c r="M199" s="94">
        <f>Corrientes!M199*Constantes!$BA$8</f>
        <v>1557.4755568792868</v>
      </c>
      <c r="N199" s="94">
        <f>Corrientes!N199*Constantes!$BA$8</f>
        <v>240.01660681884741</v>
      </c>
      <c r="O199" s="94">
        <f>Corrientes!O199*Constantes!$BA$8</f>
        <v>3742.9515708232057</v>
      </c>
      <c r="P199" s="94">
        <v>40.223525088222821</v>
      </c>
      <c r="Q199" s="94">
        <f>Corrientes!Q199*Constantes!$BA$8</f>
        <v>4423.8427565721895</v>
      </c>
      <c r="R199" s="94">
        <f>Corrientes!R199*Constantes!$BA$8</f>
        <v>712.64206118977563</v>
      </c>
      <c r="S199" s="94">
        <f>Corrientes!S199*Constantes!$BA$8</f>
        <v>155.70907362408596</v>
      </c>
      <c r="T199" s="95" t="s">
        <v>241</v>
      </c>
      <c r="U199" s="95" t="s">
        <v>241</v>
      </c>
      <c r="V199" s="96">
        <f>Corrientes!V199*Constantes!$BA$8</f>
        <v>5292.1938913860513</v>
      </c>
      <c r="W199" s="94">
        <f>Corrientes!W199*Constantes!$BA$8</f>
        <v>5430.993799930885</v>
      </c>
      <c r="X199" s="94">
        <f>Corrientes!X199*Constantes!$BA$8</f>
        <v>5045.3778027102644</v>
      </c>
      <c r="Y199" s="94">
        <f>Corrientes!Y199*Constantes!$BA$8</f>
        <v>4613.9735789513688</v>
      </c>
      <c r="Z199" s="94">
        <f>Corrientes!Z199*Constantes!$BA$8</f>
        <v>32684.52427037909</v>
      </c>
      <c r="AA199" s="94">
        <f>Corrientes!AA199*Constantes!$BA$8</f>
        <v>8853.3054168829585</v>
      </c>
      <c r="AB199" s="94">
        <f>Corrientes!AB199*Constantes!$BA$8</f>
        <v>4597.0635559279499</v>
      </c>
      <c r="AC199" s="95" t="s">
        <v>94</v>
      </c>
      <c r="AD199" s="94">
        <v>17.785893620478113</v>
      </c>
      <c r="AE199" s="94">
        <v>3.9929849081715005</v>
      </c>
      <c r="AF199" s="95" t="s">
        <v>241</v>
      </c>
      <c r="AG199" s="97" t="s">
        <v>94</v>
      </c>
      <c r="AH199" s="95">
        <f>Corrientes!AH199*Constantes!$BA$8</f>
        <v>298.39555184221325</v>
      </c>
      <c r="AI199" s="95" t="s">
        <v>241</v>
      </c>
      <c r="AJ199" s="95" t="s">
        <v>241</v>
      </c>
      <c r="AK199" s="95" t="s">
        <v>94</v>
      </c>
      <c r="AL199" s="95" t="s">
        <v>241</v>
      </c>
      <c r="AM199" s="95" t="s">
        <v>241</v>
      </c>
      <c r="AN199" s="97" t="s">
        <v>94</v>
      </c>
      <c r="AO199" s="94">
        <f>Corrientes!AO199*Constantes!$BA$8</f>
        <v>221721.48456571891</v>
      </c>
      <c r="AP199" s="94">
        <f>Corrientes!AP199*Constantes!$BA$8</f>
        <v>49777.11891118894</v>
      </c>
      <c r="AQ199" s="94">
        <v>93.587504395990237</v>
      </c>
      <c r="AR199" s="94">
        <v>6.4124956040097647</v>
      </c>
      <c r="AS199" s="94">
        <v>59.776474911777179</v>
      </c>
      <c r="AT199" s="95" t="s">
        <v>94</v>
      </c>
      <c r="AU199" s="97" t="s">
        <v>94</v>
      </c>
      <c r="AV199" s="94">
        <f t="shared" si="6"/>
        <v>10.264639943323539</v>
      </c>
      <c r="AW199" s="97" t="s">
        <v>94</v>
      </c>
      <c r="AX199" s="98">
        <f>Corrientes!AX199*Constantes!$BA$8</f>
        <v>31.179546424036122</v>
      </c>
      <c r="AZ199" s="118"/>
      <c r="BC199" s="119">
        <f t="shared" si="7"/>
        <v>0</v>
      </c>
      <c r="BE199" s="68"/>
    </row>
    <row r="200" spans="1:57" ht="15" thickBot="1" x14ac:dyDescent="0.35">
      <c r="A200" s="103">
        <v>2008</v>
      </c>
      <c r="B200" s="104" t="s">
        <v>30</v>
      </c>
      <c r="C200" s="106">
        <f>Corrientes!C200*Constantes!$BA$8</f>
        <v>1221.593657542802</v>
      </c>
      <c r="D200" s="106">
        <f>Corrientes!D200*Constantes!$BA$8</f>
        <v>1274.4819823371847</v>
      </c>
      <c r="E200" s="106">
        <f>Corrientes!E200*Constantes!$BA$8</f>
        <v>370.5043707537954</v>
      </c>
      <c r="F200" s="107" t="s">
        <v>241</v>
      </c>
      <c r="G200" s="107" t="s">
        <v>241</v>
      </c>
      <c r="H200" s="106">
        <f>Corrientes!H200*Constantes!$BA$8</f>
        <v>2866.580010633782</v>
      </c>
      <c r="I200" s="106">
        <f>Corrientes!I200*Constantes!$BA$8</f>
        <v>232.31000052545727</v>
      </c>
      <c r="J200" s="106">
        <f>Corrientes!J200*Constantes!$BA$8</f>
        <v>3098.8900111592393</v>
      </c>
      <c r="K200" s="108">
        <f>Corrientes!K200*Constantes!$BA$8</f>
        <v>3069.6397497173339</v>
      </c>
      <c r="L200" s="109">
        <f>Corrientes!L200*Constantes!$BA$8</f>
        <v>1308.1276068644952</v>
      </c>
      <c r="M200" s="109">
        <f>Corrientes!M200*Constantes!$BA$8</f>
        <v>1364.7623784328996</v>
      </c>
      <c r="N200" s="109">
        <f>Corrientes!N200*Constantes!$BA$8</f>
        <v>248.76612870545159</v>
      </c>
      <c r="O200" s="109">
        <f>Corrientes!O200*Constantes!$BA$8</f>
        <v>3318.4058784227855</v>
      </c>
      <c r="P200" s="109">
        <v>57.926647191278846</v>
      </c>
      <c r="Q200" s="109">
        <f>Corrientes!Q200*Constantes!$BA$8</f>
        <v>1763.1433225759399</v>
      </c>
      <c r="R200" s="109">
        <f>Corrientes!R200*Constantes!$BA$8</f>
        <v>487.64623761379659</v>
      </c>
      <c r="S200" s="111">
        <f>Corrientes!S200*Constantes!$BA$8</f>
        <v>0</v>
      </c>
      <c r="T200" s="111" t="s">
        <v>241</v>
      </c>
      <c r="U200" s="111" t="s">
        <v>241</v>
      </c>
      <c r="V200" s="110">
        <f>Corrientes!V200*Constantes!$BA$8</f>
        <v>2250.7895601897367</v>
      </c>
      <c r="W200" s="109">
        <f>Corrientes!W200*Constantes!$BA$8</f>
        <v>4150.5657729602262</v>
      </c>
      <c r="X200" s="109">
        <f>Corrientes!X200*Constantes!$BA$8</f>
        <v>2696.2923604265084</v>
      </c>
      <c r="Y200" s="109">
        <f>Corrientes!Y200*Constantes!$BA$8</f>
        <v>3333.1025646174858</v>
      </c>
      <c r="Z200" s="109">
        <f>Corrientes!Z200*Constantes!$BA$8</f>
        <v>0</v>
      </c>
      <c r="AA200" s="109">
        <f>Corrientes!AA200*Constantes!$BA$8</f>
        <v>5349.6795713489755</v>
      </c>
      <c r="AB200" s="109">
        <f>Corrientes!AB200*Constantes!$BA$8</f>
        <v>3624.1151354477133</v>
      </c>
      <c r="AC200" s="111" t="s">
        <v>94</v>
      </c>
      <c r="AD200" s="109">
        <v>19.209338947663561</v>
      </c>
      <c r="AE200" s="109">
        <v>3.7473565480930828</v>
      </c>
      <c r="AF200" s="111" t="s">
        <v>241</v>
      </c>
      <c r="AG200" s="112" t="s">
        <v>94</v>
      </c>
      <c r="AH200" s="95">
        <f>Corrientes!AH200*Constantes!$BA$8</f>
        <v>24.540942581415671</v>
      </c>
      <c r="AI200" s="111" t="s">
        <v>241</v>
      </c>
      <c r="AJ200" s="111" t="s">
        <v>241</v>
      </c>
      <c r="AK200" s="111" t="s">
        <v>94</v>
      </c>
      <c r="AL200" s="111" t="s">
        <v>241</v>
      </c>
      <c r="AM200" s="111" t="s">
        <v>241</v>
      </c>
      <c r="AN200" s="112" t="s">
        <v>94</v>
      </c>
      <c r="AO200" s="109">
        <f>Corrientes!AO200*Constantes!$BA$8</f>
        <v>142758.75547714473</v>
      </c>
      <c r="AP200" s="109">
        <f>Corrientes!AP200*Constantes!$BA$8</f>
        <v>27849.368403172768</v>
      </c>
      <c r="AQ200" s="109">
        <v>92.503444791880355</v>
      </c>
      <c r="AR200" s="109">
        <v>7.4965552081196414</v>
      </c>
      <c r="AS200" s="109">
        <v>42.073352808721168</v>
      </c>
      <c r="AT200" s="111" t="s">
        <v>94</v>
      </c>
      <c r="AU200" s="112" t="s">
        <v>94</v>
      </c>
      <c r="AV200" s="109">
        <f t="shared" si="6"/>
        <v>14.915511224456557</v>
      </c>
      <c r="AW200" s="112" t="s">
        <v>94</v>
      </c>
      <c r="AX200" s="98">
        <f>Corrientes!AX200*Constantes!$BA$8</f>
        <v>32.597343606807911</v>
      </c>
      <c r="AZ200" s="118"/>
      <c r="BC200" s="119">
        <f t="shared" si="7"/>
        <v>-4.5474735088646412E-13</v>
      </c>
      <c r="BE200" s="68"/>
    </row>
    <row r="201" spans="1:57" x14ac:dyDescent="0.3">
      <c r="A201" s="80">
        <v>2009</v>
      </c>
      <c r="B201" s="81" t="s">
        <v>205</v>
      </c>
      <c r="C201" s="82">
        <f>Corrientes!C201*Constantes!$BA$9</f>
        <v>108996.13629847762</v>
      </c>
      <c r="D201" s="82">
        <f>Corrientes!D201*Constantes!$BA$9</f>
        <v>67876.334067157324</v>
      </c>
      <c r="E201" s="82">
        <f>Corrientes!E201*Constantes!$BA$9</f>
        <v>10264.899515156942</v>
      </c>
      <c r="F201" s="83">
        <f>Corrientes!F201*Constantes!$BA$9</f>
        <v>5379.0937604252686</v>
      </c>
      <c r="G201" s="83">
        <f>Corrientes!G201*Constantes!$BA$9</f>
        <v>1802.5411424747874</v>
      </c>
      <c r="H201" s="82">
        <f>Corrientes!H201*Constantes!$BA$9</f>
        <v>194319.00478369193</v>
      </c>
      <c r="I201" s="82">
        <f>Corrientes!I201*Constantes!$BA$9</f>
        <v>37681.556038754839</v>
      </c>
      <c r="J201" s="82">
        <f>Corrientes!J201*Constantes!$BA$9</f>
        <v>232000.56082244677</v>
      </c>
      <c r="K201" s="84">
        <f>Corrientes!K201*Constantes!$BA$9</f>
        <v>3009.214185764195</v>
      </c>
      <c r="L201" s="85">
        <f>Corrientes!L201*Constantes!$BA$9</f>
        <v>1752.6842434079349</v>
      </c>
      <c r="M201" s="85">
        <f>Corrientes!M201*Constantes!$BA$9</f>
        <v>1091.467874549435</v>
      </c>
      <c r="N201" s="85">
        <f>Corrientes!N201*Constantes!$BA$9</f>
        <v>605.92853819480922</v>
      </c>
      <c r="O201" s="85">
        <f>Corrientes!O201*Constantes!$BA$9</f>
        <v>3730.6251472079343</v>
      </c>
      <c r="P201" s="85">
        <v>45.973275548187715</v>
      </c>
      <c r="Q201" s="85">
        <f>Corrientes!Q201*Constantes!$BA$9</f>
        <v>208920.99967695924</v>
      </c>
      <c r="R201" s="85">
        <f>Corrientes!R201*Constantes!$BA$9</f>
        <v>47360.009094490902</v>
      </c>
      <c r="S201" s="85">
        <f>Corrientes!S201*Constantes!$BA$9</f>
        <v>14204.651058274498</v>
      </c>
      <c r="T201" s="86" t="s">
        <v>241</v>
      </c>
      <c r="U201" s="86">
        <f>Corrientes!U201*Constantes!$BA$9</f>
        <v>2156.0047626159553</v>
      </c>
      <c r="V201" s="87">
        <f>Corrientes!V201*Constantes!$BA$9</f>
        <v>272641.66459234065</v>
      </c>
      <c r="W201" s="85">
        <f>Corrientes!W201*Constantes!$BA$9</f>
        <v>5381.3182627934184</v>
      </c>
      <c r="X201" s="85">
        <f>Corrientes!X201*Constantes!$BA$9</f>
        <v>4252.0389454326159</v>
      </c>
      <c r="Y201" s="85">
        <f>Corrientes!Y201*Constantes!$BA$9</f>
        <v>4089.4106901708928</v>
      </c>
      <c r="Z201" s="85">
        <f>Corrientes!Z201*Constantes!$BA$9</f>
        <v>19233.786025508238</v>
      </c>
      <c r="AA201" s="85">
        <f>Corrientes!AA201*Constantes!$BA$9</f>
        <v>504642.22541478742</v>
      </c>
      <c r="AB201" s="85">
        <f>Corrientes!AB201*Constantes!$BA$9</f>
        <v>4471.6936253259728</v>
      </c>
      <c r="AC201" s="85">
        <v>51.393497171111548</v>
      </c>
      <c r="AD201" s="85">
        <v>15.239572848082361</v>
      </c>
      <c r="AE201" s="85">
        <v>3.0818163350054357</v>
      </c>
      <c r="AF201" s="86">
        <f>Corrientes!AF201*Constantes!$BA$9</f>
        <v>412100.99601722829</v>
      </c>
      <c r="AG201" s="86">
        <f>Corrientes!AG201*Constantes!$BA$9</f>
        <v>18185.415857628479</v>
      </c>
      <c r="AH201" s="86">
        <f>Corrientes!AH201*Constantes!$BA$9</f>
        <v>40765.663784802287</v>
      </c>
      <c r="AI201" s="86">
        <f>Corrientes!AI201*Constantes!$BA$9</f>
        <v>477276.21406134241</v>
      </c>
      <c r="AJ201" s="86">
        <f>Corrientes!AJ201*Constantes!$BA$9</f>
        <v>4229.1993534938201</v>
      </c>
      <c r="AK201" s="86">
        <v>2.9146939331024426</v>
      </c>
      <c r="AL201" s="86">
        <f>Corrientes!AL201*Constantes!$BA$9</f>
        <v>981918.43947612983</v>
      </c>
      <c r="AM201" s="86">
        <f>Corrientes!AM201*Constantes!$BA$9</f>
        <v>8700.8938337087984</v>
      </c>
      <c r="AN201" s="86">
        <v>5.9965102681078779</v>
      </c>
      <c r="AO201" s="85">
        <f>Corrientes!AO201*Constantes!$BA$9</f>
        <v>16374831.286430225</v>
      </c>
      <c r="AP201" s="85">
        <f>Corrientes!AP201*Constantes!$BA$9</f>
        <v>3311393.503098092</v>
      </c>
      <c r="AQ201" s="85">
        <v>83.757989245727273</v>
      </c>
      <c r="AR201" s="85">
        <v>16.242010754272723</v>
      </c>
      <c r="AS201" s="85">
        <v>54.026724451812292</v>
      </c>
      <c r="AT201" s="86">
        <v>48.606502828888452</v>
      </c>
      <c r="AU201" s="86">
        <v>42.602839257598738</v>
      </c>
      <c r="AV201" s="85">
        <f t="shared" si="6"/>
        <v>6.7478856406908649</v>
      </c>
      <c r="AW201" s="85">
        <f>((AI201/AI168)-1)*100</f>
        <v>-0.67884717141613038</v>
      </c>
      <c r="AX201" s="88">
        <f>Corrientes!AX201*Constantes!$BA$9</f>
        <v>6224.1383935093281</v>
      </c>
      <c r="AZ201" s="118"/>
      <c r="BC201" s="119">
        <f>AA201-C201-D201-F201-I201-Q201-R201-S201-U201-E201-G201</f>
        <v>-9.3223206931725144E-12</v>
      </c>
      <c r="BE201" s="68"/>
    </row>
    <row r="202" spans="1:57" x14ac:dyDescent="0.3">
      <c r="A202" s="89">
        <v>2009</v>
      </c>
      <c r="B202" s="90" t="s">
        <v>0</v>
      </c>
      <c r="C202" s="91">
        <f>Corrientes!C202*Constantes!$BA$9</f>
        <v>1287.7832262608679</v>
      </c>
      <c r="D202" s="91">
        <f>Corrientes!D202*Constantes!$BA$9</f>
        <v>1059.4978216685925</v>
      </c>
      <c r="E202" s="92">
        <f>Corrientes!E202*Constantes!$BA$9</f>
        <v>0</v>
      </c>
      <c r="F202" s="92" t="s">
        <v>241</v>
      </c>
      <c r="G202" s="92" t="s">
        <v>241</v>
      </c>
      <c r="H202" s="91">
        <f>Corrientes!H202*Constantes!$BA$9</f>
        <v>2347.2810479294603</v>
      </c>
      <c r="I202" s="91">
        <f>Corrientes!I202*Constantes!$BA$9</f>
        <v>263.49296112059307</v>
      </c>
      <c r="J202" s="91">
        <f>Corrientes!J202*Constantes!$BA$9</f>
        <v>2610.7740090500533</v>
      </c>
      <c r="K202" s="93">
        <f>Corrientes!K202*Constantes!$BA$9</f>
        <v>4944.6110780772897</v>
      </c>
      <c r="L202" s="94">
        <f>Corrientes!L202*Constantes!$BA$9</f>
        <v>2712.7502317408716</v>
      </c>
      <c r="M202" s="94">
        <f>Corrientes!M202*Constantes!$BA$9</f>
        <v>2231.8608463364171</v>
      </c>
      <c r="N202" s="94">
        <f>Corrientes!N202*Constantes!$BA$9</f>
        <v>555.05505644564221</v>
      </c>
      <c r="O202" s="94">
        <f>Corrientes!O202*Constantes!$BA$9</f>
        <v>5499.6659643608091</v>
      </c>
      <c r="P202" s="94">
        <v>45.212963367351364</v>
      </c>
      <c r="Q202" s="94">
        <f>Corrientes!Q202*Constantes!$BA$9</f>
        <v>2587.3750322842698</v>
      </c>
      <c r="R202" s="94">
        <f>Corrientes!R202*Constantes!$BA$9</f>
        <v>465.41409057217874</v>
      </c>
      <c r="S202" s="94">
        <f>Corrientes!S202*Constantes!$BA$9</f>
        <v>110.82946394647004</v>
      </c>
      <c r="T202" s="95" t="s">
        <v>241</v>
      </c>
      <c r="U202" s="95" t="s">
        <v>241</v>
      </c>
      <c r="V202" s="96">
        <f>Corrientes!V202*Constantes!$BA$9</f>
        <v>3163.6185868029183</v>
      </c>
      <c r="W202" s="94">
        <f>Corrientes!W202*Constantes!$BA$9</f>
        <v>4511.5470265733056</v>
      </c>
      <c r="X202" s="94">
        <f>Corrientes!X202*Constantes!$BA$9</f>
        <v>3716.4729683151172</v>
      </c>
      <c r="Y202" s="94">
        <f>Corrientes!Y202*Constantes!$BA$9</f>
        <v>3726.055101131863</v>
      </c>
      <c r="Z202" s="94">
        <f>Corrientes!Z202*Constantes!$BA$9</f>
        <v>87543.020494842058</v>
      </c>
      <c r="AA202" s="94">
        <f>Corrientes!AA202*Constantes!$BA$9</f>
        <v>5774.3925958529717</v>
      </c>
      <c r="AB202" s="94">
        <f>Corrientes!AB202*Constantes!$BA$9</f>
        <v>4910.4399671522688</v>
      </c>
      <c r="AC202" s="95" t="s">
        <v>94</v>
      </c>
      <c r="AD202" s="94">
        <v>26.4651986869385</v>
      </c>
      <c r="AE202" s="94">
        <v>3.3959464583175261</v>
      </c>
      <c r="AF202" s="95" t="s">
        <v>241</v>
      </c>
      <c r="AG202" s="97" t="s">
        <v>94</v>
      </c>
      <c r="AH202" s="95">
        <f>Corrientes!AH202*Constantes!$BA$9</f>
        <v>285.09429289372696</v>
      </c>
      <c r="AI202" s="95" t="s">
        <v>241</v>
      </c>
      <c r="AJ202" s="95" t="s">
        <v>241</v>
      </c>
      <c r="AK202" s="95" t="s">
        <v>94</v>
      </c>
      <c r="AL202" s="95" t="s">
        <v>241</v>
      </c>
      <c r="AM202" s="95" t="s">
        <v>241</v>
      </c>
      <c r="AN202" s="97" t="s">
        <v>94</v>
      </c>
      <c r="AO202" s="94">
        <f>Corrientes!AO202*Constantes!$BA$9</f>
        <v>170037.79849679413</v>
      </c>
      <c r="AP202" s="94">
        <f>Corrientes!AP202*Constantes!$BA$9</f>
        <v>21818.814451987611</v>
      </c>
      <c r="AQ202" s="94">
        <v>89.907477238274382</v>
      </c>
      <c r="AR202" s="94">
        <v>10.092522761725617</v>
      </c>
      <c r="AS202" s="94">
        <v>54.787036632648643</v>
      </c>
      <c r="AT202" s="95" t="s">
        <v>94</v>
      </c>
      <c r="AU202" s="97" t="s">
        <v>94</v>
      </c>
      <c r="AV202" s="94">
        <f t="shared" si="6"/>
        <v>16.402653134126943</v>
      </c>
      <c r="AW202" s="97" t="s">
        <v>94</v>
      </c>
      <c r="AX202" s="98">
        <f>Corrientes!AX202*Constantes!$BA$9</f>
        <v>36.823611427344581</v>
      </c>
      <c r="AZ202" s="118"/>
      <c r="BC202" s="119">
        <f>AA202-C202-D202-I202-Q202-R202-S202-E202</f>
        <v>-1.9895196601282805E-13</v>
      </c>
      <c r="BE202" s="68"/>
    </row>
    <row r="203" spans="1:57" x14ac:dyDescent="0.3">
      <c r="A203" s="89">
        <v>2009</v>
      </c>
      <c r="B203" s="90" t="s">
        <v>1</v>
      </c>
      <c r="C203" s="91">
        <f>Corrientes!C203*Constantes!$BA$9</f>
        <v>2274.4515055563966</v>
      </c>
      <c r="D203" s="91">
        <f>Corrientes!D203*Constantes!$BA$9</f>
        <v>1394.591010849625</v>
      </c>
      <c r="E203" s="91">
        <f>Corrientes!E203*Constantes!$BA$9</f>
        <v>76.078427175317614</v>
      </c>
      <c r="F203" s="92" t="s">
        <v>241</v>
      </c>
      <c r="G203" s="92" t="s">
        <v>241</v>
      </c>
      <c r="H203" s="91">
        <f>Corrientes!H203*Constantes!$BA$9</f>
        <v>3745.1209435813394</v>
      </c>
      <c r="I203" s="91">
        <f>Corrientes!I203*Constantes!$BA$9</f>
        <v>1809.7332276183142</v>
      </c>
      <c r="J203" s="91">
        <f>Corrientes!J203*Constantes!$BA$9</f>
        <v>5554.854171199654</v>
      </c>
      <c r="K203" s="93">
        <f>Corrientes!K203*Constantes!$BA$9</f>
        <v>3108.9981575578918</v>
      </c>
      <c r="L203" s="94">
        <f>Corrientes!L203*Constantes!$BA$9</f>
        <v>1888.1274187817241</v>
      </c>
      <c r="M203" s="94">
        <f>Corrientes!M203*Constantes!$BA$9</f>
        <v>1157.7145167258909</v>
      </c>
      <c r="N203" s="94">
        <f>Corrientes!N203*Constantes!$BA$9</f>
        <v>1502.3432767851375</v>
      </c>
      <c r="O203" s="94">
        <f>Corrientes!O203*Constantes!$BA$9</f>
        <v>4611.3414343430286</v>
      </c>
      <c r="P203" s="94">
        <v>39.289024022754013</v>
      </c>
      <c r="Q203" s="94">
        <f>Corrientes!Q203*Constantes!$BA$9</f>
        <v>7718.6279013908998</v>
      </c>
      <c r="R203" s="94">
        <f>Corrientes!R203*Constantes!$BA$9</f>
        <v>819.49075499204685</v>
      </c>
      <c r="S203" s="94">
        <f>Corrientes!S203*Constantes!$BA$9</f>
        <v>45.464838831796186</v>
      </c>
      <c r="T203" s="95" t="s">
        <v>241</v>
      </c>
      <c r="U203" s="95" t="s">
        <v>241</v>
      </c>
      <c r="V203" s="96">
        <f>Corrientes!V203*Constantes!$BA$9</f>
        <v>8583.5834952147434</v>
      </c>
      <c r="W203" s="94">
        <f>Corrientes!W203*Constantes!$BA$9</f>
        <v>4371.1010042280868</v>
      </c>
      <c r="X203" s="94">
        <f>Corrientes!X203*Constantes!$BA$9</f>
        <v>4475.3114874132107</v>
      </c>
      <c r="Y203" s="94">
        <f>Corrientes!Y203*Constantes!$BA$9</f>
        <v>5266.1762758623699</v>
      </c>
      <c r="Z203" s="94">
        <f>Corrientes!Z203*Constantes!$BA$9</f>
        <v>16116.568178587801</v>
      </c>
      <c r="AA203" s="94">
        <f>Corrientes!AA203*Constantes!$BA$9</f>
        <v>14138.437666414397</v>
      </c>
      <c r="AB203" s="94">
        <f>Corrientes!AB203*Constantes!$BA$9</f>
        <v>4462.4413344787563</v>
      </c>
      <c r="AC203" s="95" t="s">
        <v>94</v>
      </c>
      <c r="AD203" s="94">
        <v>22.755088741882574</v>
      </c>
      <c r="AE203" s="94">
        <v>2.838898267285618</v>
      </c>
      <c r="AF203" s="95" t="s">
        <v>241</v>
      </c>
      <c r="AG203" s="97" t="s">
        <v>94</v>
      </c>
      <c r="AH203" s="95">
        <f>Corrientes!AH203*Constantes!$BA$9</f>
        <v>1027.2468663621205</v>
      </c>
      <c r="AI203" s="95" t="s">
        <v>241</v>
      </c>
      <c r="AJ203" s="95" t="s">
        <v>241</v>
      </c>
      <c r="AK203" s="95" t="s">
        <v>94</v>
      </c>
      <c r="AL203" s="95" t="s">
        <v>241</v>
      </c>
      <c r="AM203" s="95" t="s">
        <v>241</v>
      </c>
      <c r="AN203" s="97" t="s">
        <v>94</v>
      </c>
      <c r="AO203" s="94">
        <f>Corrientes!AO203*Constantes!$BA$9</f>
        <v>498025.51325422135</v>
      </c>
      <c r="AP203" s="94">
        <f>Corrientes!AP203*Constantes!$BA$9</f>
        <v>62133.080766200059</v>
      </c>
      <c r="AQ203" s="94">
        <v>67.420688791412942</v>
      </c>
      <c r="AR203" s="94">
        <v>32.57931120858705</v>
      </c>
      <c r="AS203" s="94">
        <v>60.710975977245994</v>
      </c>
      <c r="AT203" s="95" t="s">
        <v>94</v>
      </c>
      <c r="AU203" s="97" t="s">
        <v>94</v>
      </c>
      <c r="AV203" s="94">
        <f t="shared" si="6"/>
        <v>-4.6917458252543014</v>
      </c>
      <c r="AW203" s="97" t="s">
        <v>94</v>
      </c>
      <c r="AX203" s="98">
        <f>Corrientes!AX203*Constantes!$BA$9</f>
        <v>33.035826249384698</v>
      </c>
      <c r="AZ203" s="118"/>
      <c r="BC203" s="119">
        <f t="shared" ref="BC203:BC233" si="8">AA203-C203-D203-I203-Q203-R203-S203-E203</f>
        <v>-6.2527760746888816E-13</v>
      </c>
      <c r="BE203" s="68"/>
    </row>
    <row r="204" spans="1:57" x14ac:dyDescent="0.3">
      <c r="A204" s="89">
        <v>2009</v>
      </c>
      <c r="B204" s="90" t="s">
        <v>2</v>
      </c>
      <c r="C204" s="91">
        <f>Corrientes!C204*Constantes!$BA$9</f>
        <v>589.49494619943198</v>
      </c>
      <c r="D204" s="91">
        <f>Corrientes!D204*Constantes!$BA$9</f>
        <v>698.04447705095151</v>
      </c>
      <c r="E204" s="92">
        <f>Corrientes!E204*Constantes!$BA$9</f>
        <v>0</v>
      </c>
      <c r="F204" s="92" t="s">
        <v>241</v>
      </c>
      <c r="G204" s="92" t="s">
        <v>241</v>
      </c>
      <c r="H204" s="91">
        <f>Corrientes!H204*Constantes!$BA$9</f>
        <v>1287.5394232503836</v>
      </c>
      <c r="I204" s="91">
        <f>Corrientes!I204*Constantes!$BA$9</f>
        <v>339.35822726741674</v>
      </c>
      <c r="J204" s="91">
        <f>Corrientes!J204*Constantes!$BA$9</f>
        <v>1626.8976505178005</v>
      </c>
      <c r="K204" s="93">
        <f>Corrientes!K204*Constantes!$BA$9</f>
        <v>5973.1918518897137</v>
      </c>
      <c r="L204" s="94">
        <f>Corrientes!L204*Constantes!$BA$9</f>
        <v>2734.8027918861349</v>
      </c>
      <c r="M204" s="94">
        <f>Corrientes!M204*Constantes!$BA$9</f>
        <v>3238.3890600035793</v>
      </c>
      <c r="N204" s="94">
        <f>Corrientes!N204*Constantes!$BA$9</f>
        <v>1574.360956550903</v>
      </c>
      <c r="O204" s="94">
        <f>Corrientes!O204*Constantes!$BA$9</f>
        <v>7547.5526835239116</v>
      </c>
      <c r="P204" s="94">
        <v>38.510091338152101</v>
      </c>
      <c r="Q204" s="94">
        <f>Corrientes!Q204*Constantes!$BA$9</f>
        <v>1906.897121529893</v>
      </c>
      <c r="R204" s="94">
        <f>Corrientes!R204*Constantes!$BA$9</f>
        <v>690.80608966469197</v>
      </c>
      <c r="S204" s="95">
        <f>Corrientes!S204*Constantes!$BA$9</f>
        <v>0</v>
      </c>
      <c r="T204" s="95" t="s">
        <v>241</v>
      </c>
      <c r="U204" s="95" t="s">
        <v>241</v>
      </c>
      <c r="V204" s="96">
        <f>Corrientes!V204*Constantes!$BA$9</f>
        <v>2597.703211194585</v>
      </c>
      <c r="W204" s="94">
        <f>Corrientes!W204*Constantes!$BA$9</f>
        <v>6315.114030720013</v>
      </c>
      <c r="X204" s="94">
        <f>Corrientes!X204*Constantes!$BA$9</f>
        <v>5928.1714367028426</v>
      </c>
      <c r="Y204" s="94">
        <f>Corrientes!Y204*Constantes!$BA$9</f>
        <v>6110.4622580974583</v>
      </c>
      <c r="Z204" s="94">
        <f>Corrientes!Z204*Constantes!$BA$9</f>
        <v>0</v>
      </c>
      <c r="AA204" s="94">
        <f>Corrientes!AA204*Constantes!$BA$9</f>
        <v>4224.6008617123853</v>
      </c>
      <c r="AB204" s="94">
        <f>Corrientes!AB204*Constantes!$BA$9</f>
        <v>6738.8751981374789</v>
      </c>
      <c r="AC204" s="95" t="s">
        <v>94</v>
      </c>
      <c r="AD204" s="94">
        <v>17.954947587059269</v>
      </c>
      <c r="AE204" s="94">
        <v>3.2627331975598626</v>
      </c>
      <c r="AF204" s="95" t="s">
        <v>241</v>
      </c>
      <c r="AG204" s="97" t="s">
        <v>94</v>
      </c>
      <c r="AH204" s="95">
        <f>Corrientes!AH204*Constantes!$BA$9</f>
        <v>110.8819699788787</v>
      </c>
      <c r="AI204" s="95" t="s">
        <v>241</v>
      </c>
      <c r="AJ204" s="95" t="s">
        <v>241</v>
      </c>
      <c r="AK204" s="95" t="s">
        <v>94</v>
      </c>
      <c r="AL204" s="95" t="s">
        <v>241</v>
      </c>
      <c r="AM204" s="95" t="s">
        <v>241</v>
      </c>
      <c r="AN204" s="97" t="s">
        <v>94</v>
      </c>
      <c r="AO204" s="94">
        <f>Corrientes!AO204*Constantes!$BA$9</f>
        <v>129480.42655991259</v>
      </c>
      <c r="AP204" s="94">
        <f>Corrientes!AP204*Constantes!$BA$9</f>
        <v>23528.895538281584</v>
      </c>
      <c r="AQ204" s="94">
        <v>79.140775871216746</v>
      </c>
      <c r="AR204" s="94">
        <v>20.859224128783246</v>
      </c>
      <c r="AS204" s="94">
        <v>61.489908661847906</v>
      </c>
      <c r="AT204" s="95" t="s">
        <v>94</v>
      </c>
      <c r="AU204" s="97" t="s">
        <v>94</v>
      </c>
      <c r="AV204" s="94">
        <f t="shared" si="6"/>
        <v>12.422744680429654</v>
      </c>
      <c r="AW204" s="97" t="s">
        <v>94</v>
      </c>
      <c r="AX204" s="98">
        <f>Corrientes!AX204*Constantes!$BA$9</f>
        <v>45.681729134899598</v>
      </c>
      <c r="AZ204" s="118"/>
      <c r="BC204" s="119">
        <f t="shared" si="8"/>
        <v>1.1368683772161603E-13</v>
      </c>
      <c r="BE204" s="68"/>
    </row>
    <row r="205" spans="1:57" x14ac:dyDescent="0.3">
      <c r="A205" s="89">
        <v>2009</v>
      </c>
      <c r="B205" s="90" t="s">
        <v>3</v>
      </c>
      <c r="C205" s="91">
        <f>Corrientes!C205*Constantes!$BA$9</f>
        <v>1139.1505498793306</v>
      </c>
      <c r="D205" s="91">
        <f>Corrientes!D205*Constantes!$BA$9</f>
        <v>1114.4486157246986</v>
      </c>
      <c r="E205" s="91">
        <f>Corrientes!E205*Constantes!$BA$9</f>
        <v>108.98938330916636</v>
      </c>
      <c r="F205" s="92" t="s">
        <v>241</v>
      </c>
      <c r="G205" s="92" t="s">
        <v>241</v>
      </c>
      <c r="H205" s="91">
        <f>Corrientes!H205*Constantes!$BA$9</f>
        <v>2362.5885489131956</v>
      </c>
      <c r="I205" s="91">
        <f>Corrientes!I205*Constantes!$BA$9</f>
        <v>752.63089270522698</v>
      </c>
      <c r="J205" s="91">
        <f>Corrientes!J205*Constantes!$BA$9</f>
        <v>3115.2194416184225</v>
      </c>
      <c r="K205" s="93">
        <f>Corrientes!K205*Constantes!$BA$9</f>
        <v>5260.2614088582723</v>
      </c>
      <c r="L205" s="94">
        <f>Corrientes!L205*Constantes!$BA$9</f>
        <v>2536.2984507676474</v>
      </c>
      <c r="M205" s="94">
        <f>Corrientes!M205*Constantes!$BA$9</f>
        <v>2481.3000334522244</v>
      </c>
      <c r="N205" s="94">
        <f>Corrientes!N205*Constantes!$BA$9</f>
        <v>1675.7193045031204</v>
      </c>
      <c r="O205" s="94">
        <f>Corrientes!O205*Constantes!$BA$9</f>
        <v>6935.9807133613922</v>
      </c>
      <c r="P205" s="94">
        <v>56.178924962171926</v>
      </c>
      <c r="Q205" s="94">
        <f>Corrientes!Q205*Constantes!$BA$9</f>
        <v>1496.8364385777131</v>
      </c>
      <c r="R205" s="94">
        <f>Corrientes!R205*Constantes!$BA$9</f>
        <v>312.87566545987022</v>
      </c>
      <c r="S205" s="94">
        <f>Corrientes!S205*Constantes!$BA$9</f>
        <v>620.24299037517528</v>
      </c>
      <c r="T205" s="95" t="s">
        <v>241</v>
      </c>
      <c r="U205" s="95" t="s">
        <v>241</v>
      </c>
      <c r="V205" s="96">
        <f>Corrientes!V205*Constantes!$BA$9</f>
        <v>2429.9550944127591</v>
      </c>
      <c r="W205" s="94">
        <f>Corrientes!W205*Constantes!$BA$9</f>
        <v>6481.0554831616355</v>
      </c>
      <c r="X205" s="94">
        <f>Corrientes!X205*Constantes!$BA$9</f>
        <v>3632.9306138253655</v>
      </c>
      <c r="Y205" s="94">
        <f>Corrientes!Y205*Constantes!$BA$9</f>
        <v>3396.0237214791077</v>
      </c>
      <c r="Z205" s="94">
        <f>Corrientes!Z205*Constantes!$BA$9</f>
        <v>22521.531967145071</v>
      </c>
      <c r="AA205" s="94">
        <f>Corrientes!AA205*Constantes!$BA$9</f>
        <v>5545.1745360311816</v>
      </c>
      <c r="AB205" s="94">
        <f>Corrientes!AB205*Constantes!$BA$9</f>
        <v>6729.0009429177589</v>
      </c>
      <c r="AC205" s="95" t="s">
        <v>94</v>
      </c>
      <c r="AD205" s="94">
        <v>3.3377330104836989</v>
      </c>
      <c r="AE205" s="94">
        <v>0.75948005412194375</v>
      </c>
      <c r="AF205" s="95" t="s">
        <v>241</v>
      </c>
      <c r="AG205" s="97" t="s">
        <v>94</v>
      </c>
      <c r="AH205" s="95">
        <f>Corrientes!AH205*Constantes!$BA$9</f>
        <v>74.81436463970725</v>
      </c>
      <c r="AI205" s="95" t="s">
        <v>241</v>
      </c>
      <c r="AJ205" s="95" t="s">
        <v>241</v>
      </c>
      <c r="AK205" s="95" t="s">
        <v>94</v>
      </c>
      <c r="AL205" s="95" t="s">
        <v>241</v>
      </c>
      <c r="AM205" s="95" t="s">
        <v>241</v>
      </c>
      <c r="AN205" s="97" t="s">
        <v>94</v>
      </c>
      <c r="AO205" s="94">
        <f>Corrientes!AO205*Constantes!$BA$9</f>
        <v>730127.73751406989</v>
      </c>
      <c r="AP205" s="94">
        <f>Corrientes!AP205*Constantes!$BA$9</f>
        <v>166135.95271443189</v>
      </c>
      <c r="AQ205" s="94">
        <v>75.840196595774358</v>
      </c>
      <c r="AR205" s="94">
        <v>24.159803404225652</v>
      </c>
      <c r="AS205" s="94">
        <v>43.821075037828081</v>
      </c>
      <c r="AT205" s="95" t="s">
        <v>94</v>
      </c>
      <c r="AU205" s="97" t="s">
        <v>94</v>
      </c>
      <c r="AV205" s="94">
        <f t="shared" si="6"/>
        <v>-2.4442049685906353</v>
      </c>
      <c r="AW205" s="97" t="s">
        <v>94</v>
      </c>
      <c r="AX205" s="98">
        <f>Corrientes!AX205*Constantes!$BA$9</f>
        <v>21.040378863816322</v>
      </c>
      <c r="AZ205" s="118"/>
      <c r="BC205" s="119">
        <f t="shared" si="8"/>
        <v>9.9475983006414026E-13</v>
      </c>
      <c r="BE205" s="68"/>
    </row>
    <row r="206" spans="1:57" x14ac:dyDescent="0.3">
      <c r="A206" s="89">
        <v>2009</v>
      </c>
      <c r="B206" s="90" t="s">
        <v>4</v>
      </c>
      <c r="C206" s="91">
        <f>Corrientes!C206*Constantes!$BA$9</f>
        <v>1124.2604045378177</v>
      </c>
      <c r="D206" s="91">
        <f>Corrientes!D206*Constantes!$BA$9</f>
        <v>1147.9541959440328</v>
      </c>
      <c r="E206" s="91">
        <f>Corrientes!E206*Constantes!$BA$9</f>
        <v>258.59914310148758</v>
      </c>
      <c r="F206" s="92" t="s">
        <v>241</v>
      </c>
      <c r="G206" s="92" t="s">
        <v>241</v>
      </c>
      <c r="H206" s="91">
        <f>Corrientes!H206*Constantes!$BA$9</f>
        <v>2530.8137435833382</v>
      </c>
      <c r="I206" s="91">
        <f>Corrientes!I206*Constantes!$BA$9</f>
        <v>358.46945372202799</v>
      </c>
      <c r="J206" s="91">
        <f>Corrientes!J206*Constantes!$BA$9</f>
        <v>2889.2831973053662</v>
      </c>
      <c r="K206" s="93">
        <f>Corrientes!K206*Constantes!$BA$9</f>
        <v>3374.7918017371758</v>
      </c>
      <c r="L206" s="94">
        <f>Corrientes!L206*Constantes!$BA$9</f>
        <v>1499.1797819462922</v>
      </c>
      <c r="M206" s="94">
        <f>Corrientes!M206*Constantes!$BA$9</f>
        <v>1530.7750003587503</v>
      </c>
      <c r="N206" s="94">
        <f>Corrientes!N206*Constantes!$BA$9</f>
        <v>478.01217164303245</v>
      </c>
      <c r="O206" s="94">
        <f>Corrientes!O206*Constantes!$BA$9</f>
        <v>3852.8039374746745</v>
      </c>
      <c r="P206" s="94">
        <v>24.754112794955617</v>
      </c>
      <c r="Q206" s="94">
        <f>Corrientes!Q206*Constantes!$BA$9</f>
        <v>7774.3926870432779</v>
      </c>
      <c r="R206" s="94">
        <f>Corrientes!R206*Constantes!$BA$9</f>
        <v>962.04401367960611</v>
      </c>
      <c r="S206" s="94">
        <f>Corrientes!S206*Constantes!$BA$9</f>
        <v>46.212040062226954</v>
      </c>
      <c r="T206" s="95" t="s">
        <v>241</v>
      </c>
      <c r="U206" s="95" t="s">
        <v>241</v>
      </c>
      <c r="V206" s="96">
        <f>Corrientes!V206*Constantes!$BA$9</f>
        <v>8782.6487407851109</v>
      </c>
      <c r="W206" s="94">
        <f>Corrientes!W206*Constantes!$BA$9</f>
        <v>4404.4297511170043</v>
      </c>
      <c r="X206" s="94">
        <f>Corrientes!X206*Constantes!$BA$9</f>
        <v>4345.7804832344736</v>
      </c>
      <c r="Y206" s="94">
        <f>Corrientes!Y206*Constantes!$BA$9</f>
        <v>3336.0983087227219</v>
      </c>
      <c r="Z206" s="94">
        <f>Corrientes!Z206*Constantes!$BA$9</f>
        <v>25588.06204995955</v>
      </c>
      <c r="AA206" s="94">
        <f>Corrientes!AA206*Constantes!$BA$9</f>
        <v>11671.931938090478</v>
      </c>
      <c r="AB206" s="94">
        <f>Corrientes!AB206*Constantes!$BA$9</f>
        <v>4253.6722168169999</v>
      </c>
      <c r="AC206" s="95" t="s">
        <v>94</v>
      </c>
      <c r="AD206" s="94">
        <v>23.263678065613714</v>
      </c>
      <c r="AE206" s="94">
        <v>2.399195904056814</v>
      </c>
      <c r="AF206" s="95" t="s">
        <v>241</v>
      </c>
      <c r="AG206" s="97" t="s">
        <v>94</v>
      </c>
      <c r="AH206" s="95">
        <f>Corrientes!AH206*Constantes!$BA$9</f>
        <v>1079.9817712197294</v>
      </c>
      <c r="AI206" s="95" t="s">
        <v>241</v>
      </c>
      <c r="AJ206" s="95" t="s">
        <v>241</v>
      </c>
      <c r="AK206" s="95" t="s">
        <v>94</v>
      </c>
      <c r="AL206" s="95" t="s">
        <v>241</v>
      </c>
      <c r="AM206" s="95" t="s">
        <v>241</v>
      </c>
      <c r="AN206" s="97" t="s">
        <v>94</v>
      </c>
      <c r="AO206" s="94">
        <f>Corrientes!AO206*Constantes!$BA$9</f>
        <v>486493.49218854291</v>
      </c>
      <c r="AP206" s="94">
        <f>Corrientes!AP206*Constantes!$BA$9</f>
        <v>50172.341214362321</v>
      </c>
      <c r="AQ206" s="94">
        <v>87.593135416550808</v>
      </c>
      <c r="AR206" s="94">
        <v>12.406864583449195</v>
      </c>
      <c r="AS206" s="94">
        <v>75.245887205044383</v>
      </c>
      <c r="AT206" s="95" t="s">
        <v>94</v>
      </c>
      <c r="AU206" s="97" t="s">
        <v>94</v>
      </c>
      <c r="AV206" s="94">
        <f t="shared" si="6"/>
        <v>6.9285431443011136</v>
      </c>
      <c r="AW206" s="97" t="s">
        <v>94</v>
      </c>
      <c r="AX206" s="98">
        <f>Corrientes!AX206*Constantes!$BA$9</f>
        <v>157.20036841444625</v>
      </c>
      <c r="AZ206" s="118"/>
      <c r="BC206" s="119">
        <f t="shared" si="8"/>
        <v>2.3874235921539366E-12</v>
      </c>
      <c r="BE206" s="68"/>
    </row>
    <row r="207" spans="1:57" x14ac:dyDescent="0.3">
      <c r="A207" s="89">
        <v>2009</v>
      </c>
      <c r="B207" s="90" t="s">
        <v>5</v>
      </c>
      <c r="C207" s="91">
        <f>Corrientes!C207*Constantes!$BA$9</f>
        <v>772.91269403159072</v>
      </c>
      <c r="D207" s="91">
        <f>Corrientes!D207*Constantes!$BA$9</f>
        <v>944.13870269548397</v>
      </c>
      <c r="E207" s="92">
        <f>Corrientes!E207*Constantes!$BA$9</f>
        <v>0</v>
      </c>
      <c r="F207" s="92" t="s">
        <v>241</v>
      </c>
      <c r="G207" s="92" t="s">
        <v>241</v>
      </c>
      <c r="H207" s="91">
        <f>Corrientes!H207*Constantes!$BA$9</f>
        <v>1717.0513967270747</v>
      </c>
      <c r="I207" s="91">
        <f>Corrientes!I207*Constantes!$BA$9</f>
        <v>33.591474703120532</v>
      </c>
      <c r="J207" s="91">
        <f>Corrientes!J207*Constantes!$BA$9</f>
        <v>1750.6428714301953</v>
      </c>
      <c r="K207" s="93">
        <f>Corrientes!K207*Constantes!$BA$9</f>
        <v>6016.9513742805811</v>
      </c>
      <c r="L207" s="94">
        <f>Corrientes!L207*Constantes!$BA$9</f>
        <v>2708.4676122199353</v>
      </c>
      <c r="M207" s="94">
        <f>Corrientes!M207*Constantes!$BA$9</f>
        <v>3308.483762060644</v>
      </c>
      <c r="N207" s="94">
        <f>Corrientes!N207*Constantes!$BA$9</f>
        <v>117.71241691676576</v>
      </c>
      <c r="O207" s="94">
        <f>Corrientes!O207*Constantes!$BA$9</f>
        <v>6134.6637911973467</v>
      </c>
      <c r="P207" s="94">
        <v>49.322572751258654</v>
      </c>
      <c r="Q207" s="94">
        <f>Corrientes!Q207*Constantes!$BA$9</f>
        <v>1517.0431158884771</v>
      </c>
      <c r="R207" s="94">
        <f>Corrientes!R207*Constantes!$BA$9</f>
        <v>281.68861700084972</v>
      </c>
      <c r="S207" s="95">
        <f>Corrientes!S207*Constantes!$BA$9</f>
        <v>0</v>
      </c>
      <c r="T207" s="95" t="s">
        <v>241</v>
      </c>
      <c r="U207" s="95" t="s">
        <v>241</v>
      </c>
      <c r="V207" s="96">
        <f>Corrientes!V207*Constantes!$BA$9</f>
        <v>1798.7317328893268</v>
      </c>
      <c r="W207" s="94">
        <f>Corrientes!W207*Constantes!$BA$9</f>
        <v>5000.9083962992954</v>
      </c>
      <c r="X207" s="94">
        <f>Corrientes!X207*Constantes!$BA$9</f>
        <v>4546.2512201062573</v>
      </c>
      <c r="Y207" s="94">
        <f>Corrientes!Y207*Constantes!$BA$9</f>
        <v>3756.9001587224379</v>
      </c>
      <c r="Z207" s="94">
        <f>Corrientes!Z207*Constantes!$BA$9</f>
        <v>0</v>
      </c>
      <c r="AA207" s="94">
        <f>Corrientes!AA207*Constantes!$BA$9</f>
        <v>3549.3746043195224</v>
      </c>
      <c r="AB207" s="94">
        <f>Corrientes!AB207*Constantes!$BA$9</f>
        <v>5502.479814463255</v>
      </c>
      <c r="AC207" s="95" t="s">
        <v>94</v>
      </c>
      <c r="AD207" s="94">
        <v>12.63697057864867</v>
      </c>
      <c r="AE207" s="94">
        <v>4.0059301053172574</v>
      </c>
      <c r="AF207" s="95" t="s">
        <v>241</v>
      </c>
      <c r="AG207" s="97" t="s">
        <v>94</v>
      </c>
      <c r="AH207" s="95">
        <f>Corrientes!AH207*Constantes!$BA$9</f>
        <v>101.59244116811784</v>
      </c>
      <c r="AI207" s="95" t="s">
        <v>241</v>
      </c>
      <c r="AJ207" s="95" t="s">
        <v>241</v>
      </c>
      <c r="AK207" s="95" t="s">
        <v>94</v>
      </c>
      <c r="AL207" s="95" t="s">
        <v>241</v>
      </c>
      <c r="AM207" s="95" t="s">
        <v>241</v>
      </c>
      <c r="AN207" s="97" t="s">
        <v>94</v>
      </c>
      <c r="AO207" s="94">
        <f>Corrientes!AO207*Constantes!$BA$9</f>
        <v>88603.008814563989</v>
      </c>
      <c r="AP207" s="94">
        <f>Corrientes!AP207*Constantes!$BA$9</f>
        <v>28087.226936466235</v>
      </c>
      <c r="AQ207" s="94">
        <v>98.081192043716044</v>
      </c>
      <c r="AR207" s="94">
        <v>1.9188079562839584</v>
      </c>
      <c r="AS207" s="94">
        <v>50.677427248741346</v>
      </c>
      <c r="AT207" s="95" t="s">
        <v>94</v>
      </c>
      <c r="AU207" s="97" t="s">
        <v>94</v>
      </c>
      <c r="AV207" s="94">
        <f t="shared" si="6"/>
        <v>12.574356009720965</v>
      </c>
      <c r="AW207" s="97" t="s">
        <v>94</v>
      </c>
      <c r="AX207" s="98">
        <f>Corrientes!AX207*Constantes!$BA$9</f>
        <v>14.881421262281881</v>
      </c>
      <c r="AZ207" s="118"/>
      <c r="BC207" s="119">
        <f t="shared" si="8"/>
        <v>0</v>
      </c>
      <c r="BE207" s="68"/>
    </row>
    <row r="208" spans="1:57" x14ac:dyDescent="0.3">
      <c r="A208" s="89">
        <v>2009</v>
      </c>
      <c r="B208" s="90" t="s">
        <v>6</v>
      </c>
      <c r="C208" s="91">
        <f>Corrientes!C208*Constantes!$BA$9</f>
        <v>6035.5470729209355</v>
      </c>
      <c r="D208" s="91">
        <f>Corrientes!D208*Constantes!$BA$9</f>
        <v>2880.8789471271853</v>
      </c>
      <c r="E208" s="91">
        <f>Corrientes!E208*Constantes!$BA$9</f>
        <v>1405.1789869156814</v>
      </c>
      <c r="F208" s="92" t="s">
        <v>241</v>
      </c>
      <c r="G208" s="92" t="s">
        <v>241</v>
      </c>
      <c r="H208" s="91">
        <f>Corrientes!H208*Constantes!$BA$9</f>
        <v>10321.605006963802</v>
      </c>
      <c r="I208" s="91">
        <f>Corrientes!I208*Constantes!$BA$9</f>
        <v>451.25089798090625</v>
      </c>
      <c r="J208" s="91">
        <f>Corrientes!J208*Constantes!$BA$9</f>
        <v>10772.855904944709</v>
      </c>
      <c r="K208" s="93">
        <f>Corrientes!K208*Constantes!$BA$9</f>
        <v>2596.6412955637302</v>
      </c>
      <c r="L208" s="94">
        <f>Corrientes!L208*Constantes!$BA$9</f>
        <v>1518.383115832429</v>
      </c>
      <c r="M208" s="94">
        <f>Corrientes!M208*Constantes!$BA$9</f>
        <v>724.75252023145379</v>
      </c>
      <c r="N208" s="94">
        <f>Corrientes!N208*Constantes!$BA$9</f>
        <v>113.52272399175197</v>
      </c>
      <c r="O208" s="94">
        <f>Corrientes!O208*Constantes!$BA$9</f>
        <v>2710.1640195554824</v>
      </c>
      <c r="P208" s="94">
        <v>75.987395527941885</v>
      </c>
      <c r="Q208" s="94">
        <f>Corrientes!Q208*Constantes!$BA$9</f>
        <v>2557.9391811738451</v>
      </c>
      <c r="R208" s="94">
        <f>Corrientes!R208*Constantes!$BA$9</f>
        <v>733.19587905076253</v>
      </c>
      <c r="S208" s="94">
        <f>Corrientes!S208*Constantes!$BA$9</f>
        <v>113.17069446848645</v>
      </c>
      <c r="T208" s="95" t="s">
        <v>241</v>
      </c>
      <c r="U208" s="95" t="s">
        <v>241</v>
      </c>
      <c r="V208" s="96">
        <f>Corrientes!V208*Constantes!$BA$9</f>
        <v>3404.3057546930941</v>
      </c>
      <c r="W208" s="94">
        <f>Corrientes!W208*Constantes!$BA$9</f>
        <v>3952.3230056935436</v>
      </c>
      <c r="X208" s="94">
        <f>Corrientes!X208*Constantes!$BA$9</f>
        <v>3150.5128402756022</v>
      </c>
      <c r="Y208" s="94">
        <f>Corrientes!Y208*Constantes!$BA$9</f>
        <v>2541.7152134600815</v>
      </c>
      <c r="Z208" s="94">
        <f>Corrientes!Z208*Constantes!$BA$9</f>
        <v>11317.069446848644</v>
      </c>
      <c r="AA208" s="94">
        <f>Corrientes!AA208*Constantes!$BA$9</f>
        <v>14177.161659637803</v>
      </c>
      <c r="AB208" s="94">
        <f>Corrientes!AB208*Constantes!$BA$9</f>
        <v>2931.3908242822768</v>
      </c>
      <c r="AC208" s="95" t="s">
        <v>94</v>
      </c>
      <c r="AD208" s="94">
        <v>14.372082126606051</v>
      </c>
      <c r="AE208" s="94">
        <v>4.8370398142451769</v>
      </c>
      <c r="AF208" s="95" t="s">
        <v>241</v>
      </c>
      <c r="AG208" s="97" t="s">
        <v>94</v>
      </c>
      <c r="AH208" s="95">
        <f>Corrientes!AH208*Constantes!$BA$9</f>
        <v>155.78135923088942</v>
      </c>
      <c r="AI208" s="95" t="s">
        <v>241</v>
      </c>
      <c r="AJ208" s="95" t="s">
        <v>241</v>
      </c>
      <c r="AK208" s="95" t="s">
        <v>94</v>
      </c>
      <c r="AL208" s="95" t="s">
        <v>241</v>
      </c>
      <c r="AM208" s="95" t="s">
        <v>241</v>
      </c>
      <c r="AN208" s="97" t="s">
        <v>94</v>
      </c>
      <c r="AO208" s="94">
        <f>Corrientes!AO208*Constantes!$BA$9</f>
        <v>293095.82314964174</v>
      </c>
      <c r="AP208" s="94">
        <f>Corrientes!AP208*Constantes!$BA$9</f>
        <v>98643.756240389106</v>
      </c>
      <c r="AQ208" s="94">
        <v>95.811223115183566</v>
      </c>
      <c r="AR208" s="94">
        <v>4.1887768848164342</v>
      </c>
      <c r="AS208" s="94">
        <v>24.012604472058104</v>
      </c>
      <c r="AT208" s="95" t="s">
        <v>94</v>
      </c>
      <c r="AU208" s="97" t="s">
        <v>94</v>
      </c>
      <c r="AV208" s="94">
        <f t="shared" si="6"/>
        <v>7.0768112733332833</v>
      </c>
      <c r="AW208" s="97" t="s">
        <v>94</v>
      </c>
      <c r="AX208" s="98">
        <f>Corrientes!AX208*Constantes!$BA$9</f>
        <v>71.590400008219618</v>
      </c>
      <c r="AZ208" s="118"/>
      <c r="BC208" s="119">
        <f t="shared" si="8"/>
        <v>0</v>
      </c>
      <c r="BE208" s="68"/>
    </row>
    <row r="209" spans="1:57" x14ac:dyDescent="0.3">
      <c r="A209" s="89">
        <v>2009</v>
      </c>
      <c r="B209" s="90" t="s">
        <v>7</v>
      </c>
      <c r="C209" s="91">
        <f>Corrientes!C209*Constantes!$BA$9</f>
        <v>1851.8124909434862</v>
      </c>
      <c r="D209" s="91">
        <f>Corrientes!D209*Constantes!$BA$9</f>
        <v>1778.3012317865648</v>
      </c>
      <c r="E209" s="91">
        <f>Corrientes!E209*Constantes!$BA$9</f>
        <v>370.23707877928365</v>
      </c>
      <c r="F209" s="92" t="s">
        <v>241</v>
      </c>
      <c r="G209" s="92" t="s">
        <v>241</v>
      </c>
      <c r="H209" s="91">
        <f>Corrientes!H209*Constantes!$BA$9</f>
        <v>4000.3508015093344</v>
      </c>
      <c r="I209" s="91">
        <f>Corrientes!I209*Constantes!$BA$9</f>
        <v>1931.8571430284414</v>
      </c>
      <c r="J209" s="91">
        <f>Corrientes!J209*Constantes!$BA$9</f>
        <v>5932.2079445377758</v>
      </c>
      <c r="K209" s="93">
        <f>Corrientes!K209*Constantes!$BA$9</f>
        <v>3153.6818383638038</v>
      </c>
      <c r="L209" s="94">
        <f>Corrientes!L209*Constantes!$BA$9</f>
        <v>1459.8788232622655</v>
      </c>
      <c r="M209" s="94">
        <f>Corrientes!M209*Constantes!$BA$9</f>
        <v>1401.9261250061604</v>
      </c>
      <c r="N209" s="94">
        <f>Corrientes!N209*Constantes!$BA$9</f>
        <v>1522.9821304630314</v>
      </c>
      <c r="O209" s="94">
        <f>Corrientes!O209*Constantes!$BA$9</f>
        <v>4676.6639688268351</v>
      </c>
      <c r="P209" s="94">
        <v>37.514253265096052</v>
      </c>
      <c r="Q209" s="94">
        <f>Corrientes!Q209*Constantes!$BA$9</f>
        <v>8959.8820992477304</v>
      </c>
      <c r="R209" s="94">
        <f>Corrientes!R209*Constantes!$BA$9</f>
        <v>824.85430005493117</v>
      </c>
      <c r="S209" s="94">
        <f>Corrientes!S209*Constantes!$BA$9</f>
        <v>96.266444649948312</v>
      </c>
      <c r="T209" s="95" t="s">
        <v>241</v>
      </c>
      <c r="U209" s="95" t="s">
        <v>241</v>
      </c>
      <c r="V209" s="96">
        <f>Corrientes!V209*Constantes!$BA$9</f>
        <v>9881.0028439526086</v>
      </c>
      <c r="W209" s="94">
        <f>Corrientes!W209*Constantes!$BA$9</f>
        <v>4457.6830809535986</v>
      </c>
      <c r="X209" s="94">
        <f>Corrientes!X209*Constantes!$BA$9</f>
        <v>4564.0008166652051</v>
      </c>
      <c r="Y209" s="94">
        <f>Corrientes!Y209*Constantes!$BA$9</f>
        <v>2781.9049805061309</v>
      </c>
      <c r="Z209" s="94">
        <f>Corrientes!Z209*Constantes!$BA$9</f>
        <v>19816.065181133861</v>
      </c>
      <c r="AA209" s="94">
        <f>Corrientes!AA209*Constantes!$BA$9</f>
        <v>15813.210788490385</v>
      </c>
      <c r="AB209" s="94">
        <f>Corrientes!AB209*Constantes!$BA$9</f>
        <v>4537.3855987459692</v>
      </c>
      <c r="AC209" s="95" t="s">
        <v>94</v>
      </c>
      <c r="AD209" s="94">
        <v>23.630492080321417</v>
      </c>
      <c r="AE209" s="94">
        <v>3.3204949982798069</v>
      </c>
      <c r="AF209" s="95" t="s">
        <v>241</v>
      </c>
      <c r="AG209" s="97" t="s">
        <v>94</v>
      </c>
      <c r="AH209" s="95">
        <f>Corrientes!AH209*Constantes!$BA$9</f>
        <v>1239.9232237876117</v>
      </c>
      <c r="AI209" s="95" t="s">
        <v>241</v>
      </c>
      <c r="AJ209" s="95" t="s">
        <v>241</v>
      </c>
      <c r="AK209" s="95" t="s">
        <v>94</v>
      </c>
      <c r="AL209" s="95" t="s">
        <v>241</v>
      </c>
      <c r="AM209" s="95" t="s">
        <v>241</v>
      </c>
      <c r="AN209" s="97" t="s">
        <v>94</v>
      </c>
      <c r="AO209" s="94">
        <f>Corrientes!AO209*Constantes!$BA$9</f>
        <v>476230.52577047911</v>
      </c>
      <c r="AP209" s="94">
        <f>Corrientes!AP209*Constantes!$BA$9</f>
        <v>66918.669043117523</v>
      </c>
      <c r="AQ209" s="94">
        <v>67.434433164008595</v>
      </c>
      <c r="AR209" s="94">
        <v>32.565566835991412</v>
      </c>
      <c r="AS209" s="94">
        <v>62.485746734903934</v>
      </c>
      <c r="AT209" s="95" t="s">
        <v>94</v>
      </c>
      <c r="AU209" s="97" t="s">
        <v>94</v>
      </c>
      <c r="AV209" s="94">
        <f t="shared" si="6"/>
        <v>5.9973735933973815</v>
      </c>
      <c r="AW209" s="97" t="s">
        <v>94</v>
      </c>
      <c r="AX209" s="98">
        <f>Corrientes!AX209*Constantes!$BA$9</f>
        <v>58.835028776675308</v>
      </c>
      <c r="AZ209" s="118"/>
      <c r="BC209" s="119">
        <f t="shared" si="8"/>
        <v>-6.2527760746888816E-13</v>
      </c>
      <c r="BE209" s="68"/>
    </row>
    <row r="210" spans="1:57" x14ac:dyDescent="0.3">
      <c r="A210" s="89">
        <v>2009</v>
      </c>
      <c r="B210" s="90" t="s">
        <v>250</v>
      </c>
      <c r="C210" s="91">
        <f>Corrientes!C210*Constantes!$BA$9</f>
        <v>18467.786501064147</v>
      </c>
      <c r="D210" s="91">
        <f>Corrientes!D210*Constantes!$BA$9</f>
        <v>3455.2076604962313</v>
      </c>
      <c r="E210" s="91">
        <f>Corrientes!E210*Constantes!$BA$9</f>
        <v>1433.3291268494413</v>
      </c>
      <c r="F210" s="92" t="s">
        <v>241</v>
      </c>
      <c r="G210" s="92" t="s">
        <v>241</v>
      </c>
      <c r="H210" s="91">
        <f>Corrientes!H210*Constantes!$BA$9</f>
        <v>23356.323288409822</v>
      </c>
      <c r="I210" s="91">
        <f>Corrientes!I210*Constantes!$BA$9</f>
        <v>5785.4473236209706</v>
      </c>
      <c r="J210" s="91">
        <f>Corrientes!J210*Constantes!$BA$9</f>
        <v>29141.770612030792</v>
      </c>
      <c r="K210" s="93">
        <f>Corrientes!K210*Constantes!$BA$9</f>
        <v>5949.2384077703327</v>
      </c>
      <c r="L210" s="94">
        <f>Corrientes!L210*Constantes!$BA$9</f>
        <v>4704.0479531790888</v>
      </c>
      <c r="M210" s="94">
        <f>Corrientes!M210*Constantes!$BA$9</f>
        <v>880.0980302771776</v>
      </c>
      <c r="N210" s="94">
        <f>Corrientes!N210*Constantes!$BA$9</f>
        <v>1473.648270697546</v>
      </c>
      <c r="O210" s="94">
        <f>Corrientes!O210*Constantes!$BA$9</f>
        <v>7422.8866784678785</v>
      </c>
      <c r="P210" s="94">
        <v>28.550437700763819</v>
      </c>
      <c r="Q210" s="94">
        <f>Corrientes!Q210*Constantes!$BA$9</f>
        <v>47867.901171120517</v>
      </c>
      <c r="R210" s="94">
        <f>Corrientes!R210*Constantes!$BA$9</f>
        <v>21834.245005570378</v>
      </c>
      <c r="S210" s="94">
        <f>Corrientes!S210*Constantes!$BA$9</f>
        <v>3227.2700612478657</v>
      </c>
      <c r="T210" s="95" t="s">
        <v>241</v>
      </c>
      <c r="U210" s="95" t="s">
        <v>241</v>
      </c>
      <c r="V210" s="96">
        <f>Corrientes!V210*Constantes!$BA$9</f>
        <v>72929.416237938771</v>
      </c>
      <c r="W210" s="94">
        <f>Corrientes!W210*Constantes!$BA$9</f>
        <v>14482.596267527002</v>
      </c>
      <c r="X210" s="94">
        <f>Corrientes!X210*Constantes!$BA$9</f>
        <v>6558.5503599579197</v>
      </c>
      <c r="Y210" s="94">
        <f>Corrientes!Y210*Constantes!$BA$9</f>
        <v>6926.0358819987196</v>
      </c>
      <c r="Z210" s="94">
        <f>Corrientes!Z210*Constantes!$BA$9</f>
        <v>44799.551087590793</v>
      </c>
      <c r="AA210" s="94">
        <f>Corrientes!AA210*Constantes!$BA$9</f>
        <v>102071.18684996956</v>
      </c>
      <c r="AB210" s="94">
        <f>Corrientes!AB210*Constantes!$BA$9</f>
        <v>11389.847258196427</v>
      </c>
      <c r="AC210" s="95" t="s">
        <v>94</v>
      </c>
      <c r="AD210" s="94">
        <v>10.298466223226439</v>
      </c>
      <c r="AE210" s="94">
        <v>3.6375938544639621</v>
      </c>
      <c r="AF210" s="95" t="s">
        <v>241</v>
      </c>
      <c r="AG210" s="97" t="s">
        <v>94</v>
      </c>
      <c r="AH210" s="95">
        <f>Corrientes!AH210*Constantes!$BA$9</f>
        <v>17716.720086178419</v>
      </c>
      <c r="AI210" s="95" t="s">
        <v>241</v>
      </c>
      <c r="AJ210" s="95" t="s">
        <v>241</v>
      </c>
      <c r="AK210" s="95" t="s">
        <v>94</v>
      </c>
      <c r="AL210" s="95" t="s">
        <v>241</v>
      </c>
      <c r="AM210" s="95" t="s">
        <v>241</v>
      </c>
      <c r="AN210" s="97" t="s">
        <v>94</v>
      </c>
      <c r="AO210" s="94">
        <f>Corrientes!AO210*Constantes!$BA$9</f>
        <v>2806008.3377563003</v>
      </c>
      <c r="AP210" s="94">
        <f>Corrientes!AP210*Constantes!$BA$9</f>
        <v>991129.98613099626</v>
      </c>
      <c r="AQ210" s="94">
        <v>80.147234700857453</v>
      </c>
      <c r="AR210" s="94">
        <v>19.852765299142551</v>
      </c>
      <c r="AS210" s="94">
        <v>71.449562299236177</v>
      </c>
      <c r="AT210" s="95" t="s">
        <v>94</v>
      </c>
      <c r="AU210" s="97" t="s">
        <v>94</v>
      </c>
      <c r="AV210" s="94">
        <f t="shared" si="6"/>
        <v>11.209486337813646</v>
      </c>
      <c r="AW210" s="97" t="s">
        <v>94</v>
      </c>
      <c r="AX210" s="98">
        <f>Corrientes!AX210*Constantes!$BA$9</f>
        <v>27.789154229407906</v>
      </c>
      <c r="AZ210" s="118"/>
      <c r="BC210" s="119">
        <f t="shared" si="8"/>
        <v>5.4569682106375694E-12</v>
      </c>
      <c r="BE210" s="68"/>
    </row>
    <row r="211" spans="1:57" x14ac:dyDescent="0.3">
      <c r="A211" s="89">
        <v>2009</v>
      </c>
      <c r="B211" s="90" t="s">
        <v>8</v>
      </c>
      <c r="C211" s="91">
        <f>Corrientes!C211*Constantes!$BA$9</f>
        <v>1174.3552118443233</v>
      </c>
      <c r="D211" s="91">
        <f>Corrientes!D211*Constantes!$BA$9</f>
        <v>1571.5646933242704</v>
      </c>
      <c r="E211" s="91">
        <f>Corrientes!E211*Constantes!$BA$9</f>
        <v>369.31450740060814</v>
      </c>
      <c r="F211" s="92" t="s">
        <v>241</v>
      </c>
      <c r="G211" s="92" t="s">
        <v>241</v>
      </c>
      <c r="H211" s="91">
        <f>Corrientes!H211*Constantes!$BA$9</f>
        <v>3115.234412569202</v>
      </c>
      <c r="I211" s="91">
        <f>Corrientes!I211*Constantes!$BA$9</f>
        <v>66.885886430575212</v>
      </c>
      <c r="J211" s="91">
        <f>Corrientes!J211*Constantes!$BA$9</f>
        <v>3182.1202989997769</v>
      </c>
      <c r="K211" s="93">
        <f>Corrientes!K211*Constantes!$BA$9</f>
        <v>4005.9286015528737</v>
      </c>
      <c r="L211" s="94">
        <f>Corrientes!L211*Constantes!$BA$9</f>
        <v>1510.121714285395</v>
      </c>
      <c r="M211" s="94">
        <f>Corrientes!M211*Constantes!$BA$9</f>
        <v>2020.8995922673655</v>
      </c>
      <c r="N211" s="94">
        <f>Corrientes!N211*Constantes!$BA$9</f>
        <v>86.009606343389891</v>
      </c>
      <c r="O211" s="94">
        <f>Corrientes!O211*Constantes!$BA$9</f>
        <v>4091.9382078962635</v>
      </c>
      <c r="P211" s="94">
        <v>45.329260654424687</v>
      </c>
      <c r="Q211" s="94">
        <f>Corrientes!Q211*Constantes!$BA$9</f>
        <v>3081.6070991331908</v>
      </c>
      <c r="R211" s="94">
        <f>Corrientes!R211*Constantes!$BA$9</f>
        <v>668.7600721863123</v>
      </c>
      <c r="S211" s="94">
        <f>Corrientes!S211*Constantes!$BA$9</f>
        <v>87.52620971669333</v>
      </c>
      <c r="T211" s="95" t="s">
        <v>241</v>
      </c>
      <c r="U211" s="95" t="s">
        <v>241</v>
      </c>
      <c r="V211" s="96">
        <f>Corrientes!V211*Constantes!$BA$9</f>
        <v>3837.8933810361968</v>
      </c>
      <c r="W211" s="94">
        <f>Corrientes!W211*Constantes!$BA$9</f>
        <v>4399.3064779079405</v>
      </c>
      <c r="X211" s="94">
        <f>Corrientes!X211*Constantes!$BA$9</f>
        <v>4195.9624019067933</v>
      </c>
      <c r="Y211" s="94">
        <f>Corrientes!Y211*Constantes!$BA$9</f>
        <v>2129.151415601908</v>
      </c>
      <c r="Z211" s="94">
        <f>Corrientes!Z211*Constantes!$BA$9</f>
        <v>51546.648831974868</v>
      </c>
      <c r="AA211" s="94">
        <f>Corrientes!AA211*Constantes!$BA$9</f>
        <v>7020.0136800359742</v>
      </c>
      <c r="AB211" s="94">
        <f>Corrientes!AB211*Constantes!$BA$9</f>
        <v>4254.4454505012436</v>
      </c>
      <c r="AC211" s="95" t="s">
        <v>94</v>
      </c>
      <c r="AD211" s="94">
        <v>15.72139576744144</v>
      </c>
      <c r="AE211" s="94">
        <v>3.7697568913814949</v>
      </c>
      <c r="AF211" s="95" t="s">
        <v>241</v>
      </c>
      <c r="AG211" s="97" t="s">
        <v>94</v>
      </c>
      <c r="AH211" s="95">
        <f>Corrientes!AH211*Constantes!$BA$9</f>
        <v>153.60033942314558</v>
      </c>
      <c r="AI211" s="95" t="s">
        <v>241</v>
      </c>
      <c r="AJ211" s="95" t="s">
        <v>241</v>
      </c>
      <c r="AK211" s="95" t="s">
        <v>94</v>
      </c>
      <c r="AL211" s="95" t="s">
        <v>241</v>
      </c>
      <c r="AM211" s="95" t="s">
        <v>241</v>
      </c>
      <c r="AN211" s="97" t="s">
        <v>94</v>
      </c>
      <c r="AO211" s="94">
        <f>Corrientes!AO211*Constantes!$BA$9</f>
        <v>186219.26777520563</v>
      </c>
      <c r="AP211" s="94">
        <f>Corrientes!AP211*Constantes!$BA$9</f>
        <v>44652.610899690088</v>
      </c>
      <c r="AQ211" s="94">
        <v>97.898071721185431</v>
      </c>
      <c r="AR211" s="94">
        <v>2.1019282788145746</v>
      </c>
      <c r="AS211" s="94">
        <v>54.670739345575313</v>
      </c>
      <c r="AT211" s="95" t="s">
        <v>94</v>
      </c>
      <c r="AU211" s="97" t="s">
        <v>94</v>
      </c>
      <c r="AV211" s="94">
        <f t="shared" si="6"/>
        <v>6.153754935240352</v>
      </c>
      <c r="AW211" s="97" t="s">
        <v>94</v>
      </c>
      <c r="AX211" s="98">
        <f>Corrientes!AX211*Constantes!$BA$9</f>
        <v>57.422333780092778</v>
      </c>
      <c r="AZ211" s="118"/>
      <c r="BC211" s="119">
        <f t="shared" si="8"/>
        <v>1.1368683772161603E-12</v>
      </c>
      <c r="BE211" s="68"/>
    </row>
    <row r="212" spans="1:57" x14ac:dyDescent="0.3">
      <c r="A212" s="89">
        <v>2009</v>
      </c>
      <c r="B212" s="90" t="s">
        <v>9</v>
      </c>
      <c r="C212" s="91">
        <f>Corrientes!C212*Constantes!$BA$9</f>
        <v>7075.4227440503255</v>
      </c>
      <c r="D212" s="91">
        <f>Corrientes!D212*Constantes!$BA$9</f>
        <v>2232.0397848044813</v>
      </c>
      <c r="E212" s="92">
        <f>Corrientes!E212*Constantes!$BA$9</f>
        <v>0</v>
      </c>
      <c r="F212" s="92" t="s">
        <v>241</v>
      </c>
      <c r="G212" s="92" t="s">
        <v>241</v>
      </c>
      <c r="H212" s="91">
        <f>Corrientes!H212*Constantes!$BA$9</f>
        <v>9307.4625288548068</v>
      </c>
      <c r="I212" s="91">
        <f>Corrientes!I212*Constantes!$BA$9</f>
        <v>915.51456791992632</v>
      </c>
      <c r="J212" s="91">
        <f>Corrientes!J212*Constantes!$BA$9</f>
        <v>10222.977096774734</v>
      </c>
      <c r="K212" s="93">
        <f>Corrientes!K212*Constantes!$BA$9</f>
        <v>2856.9322758844801</v>
      </c>
      <c r="L212" s="94">
        <f>Corrientes!L212*Constantes!$BA$9</f>
        <v>2171.8060685538589</v>
      </c>
      <c r="M212" s="94">
        <f>Corrientes!M212*Constantes!$BA$9</f>
        <v>685.12620733062192</v>
      </c>
      <c r="N212" s="94">
        <f>Corrientes!N212*Constantes!$BA$9</f>
        <v>281.01785100118923</v>
      </c>
      <c r="O212" s="94">
        <f>Corrientes!O212*Constantes!$BA$9</f>
        <v>3137.9501268856698</v>
      </c>
      <c r="P212" s="94">
        <v>53.912698147902269</v>
      </c>
      <c r="Q212" s="94">
        <f>Corrientes!Q212*Constantes!$BA$9</f>
        <v>7022.9833135243252</v>
      </c>
      <c r="R212" s="94">
        <f>Corrientes!R212*Constantes!$BA$9</f>
        <v>1152.5861031030156</v>
      </c>
      <c r="S212" s="94">
        <f>Corrientes!S212*Constantes!$BA$9</f>
        <v>563.54859215054489</v>
      </c>
      <c r="T212" s="95" t="s">
        <v>241</v>
      </c>
      <c r="U212" s="95" t="s">
        <v>241</v>
      </c>
      <c r="V212" s="96">
        <f>Corrientes!V212*Constantes!$BA$9</f>
        <v>8739.1180087778848</v>
      </c>
      <c r="W212" s="94">
        <f>Corrientes!W212*Constantes!$BA$9</f>
        <v>3891.8326542474178</v>
      </c>
      <c r="X212" s="94">
        <f>Corrientes!X212*Constantes!$BA$9</f>
        <v>2926.5588717800483</v>
      </c>
      <c r="Y212" s="94">
        <f>Corrientes!Y212*Constantes!$BA$9</f>
        <v>2907.9860909066074</v>
      </c>
      <c r="Z212" s="94">
        <f>Corrientes!Z212*Constantes!$BA$9</f>
        <v>16841.449768410283</v>
      </c>
      <c r="AA212" s="94">
        <f>Corrientes!AA212*Constantes!$BA$9</f>
        <v>18962.095105552617</v>
      </c>
      <c r="AB212" s="94">
        <f>Corrientes!AB212*Constantes!$BA$9</f>
        <v>3445.5524949971636</v>
      </c>
      <c r="AC212" s="95" t="s">
        <v>94</v>
      </c>
      <c r="AD212" s="94">
        <v>25.032541553511255</v>
      </c>
      <c r="AE212" s="94">
        <v>3.4176991041526175</v>
      </c>
      <c r="AF212" s="95" t="s">
        <v>241</v>
      </c>
      <c r="AG212" s="97" t="s">
        <v>94</v>
      </c>
      <c r="AH212" s="95">
        <f>Corrientes!AH212*Constantes!$BA$9</f>
        <v>714.55324874077064</v>
      </c>
      <c r="AI212" s="95" t="s">
        <v>241</v>
      </c>
      <c r="AJ212" s="95" t="s">
        <v>241</v>
      </c>
      <c r="AK212" s="95" t="s">
        <v>94</v>
      </c>
      <c r="AL212" s="95" t="s">
        <v>241</v>
      </c>
      <c r="AM212" s="95" t="s">
        <v>241</v>
      </c>
      <c r="AN212" s="97" t="s">
        <v>94</v>
      </c>
      <c r="AO212" s="94">
        <f>Corrientes!AO212*Constantes!$BA$9</f>
        <v>554820.49553493597</v>
      </c>
      <c r="AP212" s="94">
        <f>Corrientes!AP212*Constantes!$BA$9</f>
        <v>75749.779801695171</v>
      </c>
      <c r="AQ212" s="94">
        <v>91.04454055552209</v>
      </c>
      <c r="AR212" s="94">
        <v>8.9554594444779081</v>
      </c>
      <c r="AS212" s="94">
        <v>46.087301852097731</v>
      </c>
      <c r="AT212" s="95" t="s">
        <v>94</v>
      </c>
      <c r="AU212" s="97" t="s">
        <v>94</v>
      </c>
      <c r="AV212" s="94">
        <f t="shared" si="6"/>
        <v>4.5111886512232857</v>
      </c>
      <c r="AW212" s="97" t="s">
        <v>94</v>
      </c>
      <c r="AX212" s="98">
        <f>Corrientes!AX212*Constantes!$BA$9</f>
        <v>104.24343035517481</v>
      </c>
      <c r="AZ212" s="118"/>
      <c r="BC212" s="119">
        <f t="shared" si="8"/>
        <v>-2.7284841053187847E-12</v>
      </c>
      <c r="BE212" s="68"/>
    </row>
    <row r="213" spans="1:57" x14ac:dyDescent="0.3">
      <c r="A213" s="89">
        <v>2009</v>
      </c>
      <c r="B213" s="90" t="s">
        <v>10</v>
      </c>
      <c r="C213" s="91">
        <f>Corrientes!C213*Constantes!$BA$9</f>
        <v>2551.1857610438478</v>
      </c>
      <c r="D213" s="91">
        <f>Corrientes!D213*Constantes!$BA$9</f>
        <v>3879.2653881048236</v>
      </c>
      <c r="E213" s="91">
        <f>Corrientes!E213*Constantes!$BA$9</f>
        <v>90.228116292101419</v>
      </c>
      <c r="F213" s="92" t="s">
        <v>241</v>
      </c>
      <c r="G213" s="92" t="s">
        <v>241</v>
      </c>
      <c r="H213" s="91">
        <f>Corrientes!H213*Constantes!$BA$9</f>
        <v>6520.6792654407736</v>
      </c>
      <c r="I213" s="91">
        <f>Corrientes!I213*Constantes!$BA$9</f>
        <v>328.96914135950743</v>
      </c>
      <c r="J213" s="91">
        <f>Corrientes!J213*Constantes!$BA$9</f>
        <v>6849.648406800281</v>
      </c>
      <c r="K213" s="93">
        <f>Corrientes!K213*Constantes!$BA$9</f>
        <v>2511.5857029553408</v>
      </c>
      <c r="L213" s="94">
        <f>Corrientes!L213*Constantes!$BA$9</f>
        <v>982.6463505083691</v>
      </c>
      <c r="M213" s="94">
        <f>Corrientes!M213*Constantes!$BA$9</f>
        <v>1494.1859720614518</v>
      </c>
      <c r="N213" s="94">
        <f>Corrientes!N213*Constantes!$BA$9</f>
        <v>126.70983474544242</v>
      </c>
      <c r="O213" s="94">
        <f>Corrientes!O213*Constantes!$BA$9</f>
        <v>2638.2955377007829</v>
      </c>
      <c r="P213" s="94">
        <v>62.683643147087324</v>
      </c>
      <c r="Q213" s="94">
        <f>Corrientes!Q213*Constantes!$BA$9</f>
        <v>3073.4236570159164</v>
      </c>
      <c r="R213" s="94">
        <f>Corrientes!R213*Constantes!$BA$9</f>
        <v>1004.2577193739146</v>
      </c>
      <c r="S213" s="95">
        <f>Corrientes!S213*Constantes!$BA$9</f>
        <v>0</v>
      </c>
      <c r="T213" s="95" t="s">
        <v>241</v>
      </c>
      <c r="U213" s="95" t="s">
        <v>241</v>
      </c>
      <c r="V213" s="96">
        <f>Corrientes!V213*Constantes!$BA$9</f>
        <v>4077.6813763898313</v>
      </c>
      <c r="W213" s="94">
        <f>Corrientes!W213*Constantes!$BA$9</f>
        <v>4979.0727997687709</v>
      </c>
      <c r="X213" s="94">
        <f>Corrientes!X213*Constantes!$BA$9</f>
        <v>4172.2589905908599</v>
      </c>
      <c r="Y213" s="94">
        <f>Corrientes!Y213*Constantes!$BA$9</f>
        <v>2084.5948109689521</v>
      </c>
      <c r="Z213" s="94">
        <f>Corrientes!Z213*Constantes!$BA$9</f>
        <v>0</v>
      </c>
      <c r="AA213" s="94">
        <f>Corrientes!AA213*Constantes!$BA$9</f>
        <v>10927.329783190113</v>
      </c>
      <c r="AB213" s="94">
        <f>Corrientes!AB213*Constantes!$BA$9</f>
        <v>3199.6126097270067</v>
      </c>
      <c r="AC213" s="95" t="s">
        <v>94</v>
      </c>
      <c r="AD213" s="94">
        <v>17.163891216220506</v>
      </c>
      <c r="AE213" s="94">
        <v>4.7435114922195369</v>
      </c>
      <c r="AF213" s="95" t="s">
        <v>241</v>
      </c>
      <c r="AG213" s="97" t="s">
        <v>94</v>
      </c>
      <c r="AH213" s="95">
        <f>Corrientes!AH213*Constantes!$BA$9</f>
        <v>106.60070887478894</v>
      </c>
      <c r="AI213" s="95" t="s">
        <v>241</v>
      </c>
      <c r="AJ213" s="95" t="s">
        <v>241</v>
      </c>
      <c r="AK213" s="95" t="s">
        <v>94</v>
      </c>
      <c r="AL213" s="95" t="s">
        <v>241</v>
      </c>
      <c r="AM213" s="95" t="s">
        <v>241</v>
      </c>
      <c r="AN213" s="97" t="s">
        <v>94</v>
      </c>
      <c r="AO213" s="94">
        <f>Corrientes!AO213*Constantes!$BA$9</f>
        <v>230363.72529324485</v>
      </c>
      <c r="AP213" s="94">
        <f>Corrientes!AP213*Constantes!$BA$9</f>
        <v>63664.64134230464</v>
      </c>
      <c r="AQ213" s="94">
        <v>95.197284271804236</v>
      </c>
      <c r="AR213" s="94">
        <v>4.8027157281957606</v>
      </c>
      <c r="AS213" s="94">
        <v>37.316356852912676</v>
      </c>
      <c r="AT213" s="95" t="s">
        <v>94</v>
      </c>
      <c r="AU213" s="97" t="s">
        <v>94</v>
      </c>
      <c r="AV213" s="94">
        <f t="shared" si="6"/>
        <v>-2.5708211779275736</v>
      </c>
      <c r="AW213" s="97" t="s">
        <v>94</v>
      </c>
      <c r="AX213" s="98">
        <f>Corrientes!AX213*Constantes!$BA$9</f>
        <v>180.06640895128174</v>
      </c>
      <c r="AZ213" s="118"/>
      <c r="BC213" s="119">
        <f t="shared" si="8"/>
        <v>1.9042545318370685E-12</v>
      </c>
      <c r="BE213" s="68"/>
    </row>
    <row r="214" spans="1:57" x14ac:dyDescent="0.3">
      <c r="A214" s="89">
        <v>2009</v>
      </c>
      <c r="B214" s="90" t="s">
        <v>11</v>
      </c>
      <c r="C214" s="91">
        <f>Corrientes!C214*Constantes!$BA$9</f>
        <v>2556.1630232652274</v>
      </c>
      <c r="D214" s="91">
        <f>Corrientes!D214*Constantes!$BA$9</f>
        <v>2069.2802392356302</v>
      </c>
      <c r="E214" s="91">
        <f>Corrientes!E214*Constantes!$BA$9</f>
        <v>528.48390588271957</v>
      </c>
      <c r="F214" s="92" t="s">
        <v>241</v>
      </c>
      <c r="G214" s="92" t="s">
        <v>241</v>
      </c>
      <c r="H214" s="91">
        <f>Corrientes!H214*Constantes!$BA$9</f>
        <v>5153.9271683835768</v>
      </c>
      <c r="I214" s="91">
        <f>Corrientes!I214*Constantes!$BA$9</f>
        <v>135.31208444265641</v>
      </c>
      <c r="J214" s="91">
        <f>Corrientes!J214*Constantes!$BA$9</f>
        <v>5289.2392528262326</v>
      </c>
      <c r="K214" s="93">
        <f>Corrientes!K214*Constantes!$BA$9</f>
        <v>2856.3155272279751</v>
      </c>
      <c r="L214" s="94">
        <f>Corrientes!L214*Constantes!$BA$9</f>
        <v>1416.6300560604054</v>
      </c>
      <c r="M214" s="94">
        <f>Corrientes!M214*Constantes!$BA$9</f>
        <v>1146.7987583861147</v>
      </c>
      <c r="N214" s="94">
        <f>Corrientes!N214*Constantes!$BA$9</f>
        <v>74.990195861917542</v>
      </c>
      <c r="O214" s="94">
        <f>Corrientes!O214*Constantes!$BA$9</f>
        <v>2931.305723089893</v>
      </c>
      <c r="P214" s="94">
        <v>60.673019145360804</v>
      </c>
      <c r="Q214" s="94">
        <f>Corrientes!Q214*Constantes!$BA$9</f>
        <v>2493.1415673568436</v>
      </c>
      <c r="R214" s="94">
        <f>Corrientes!R214*Constantes!$BA$9</f>
        <v>583.08405388393271</v>
      </c>
      <c r="S214" s="94">
        <f>Corrientes!S214*Constantes!$BA$9</f>
        <v>352.14853520514066</v>
      </c>
      <c r="T214" s="95" t="s">
        <v>241</v>
      </c>
      <c r="U214" s="95" t="s">
        <v>241</v>
      </c>
      <c r="V214" s="96">
        <f>Corrientes!V214*Constantes!$BA$9</f>
        <v>3428.3741564459165</v>
      </c>
      <c r="W214" s="94">
        <f>Corrientes!W214*Constantes!$BA$9</f>
        <v>4057.8862193054251</v>
      </c>
      <c r="X214" s="94">
        <f>Corrientes!X214*Constantes!$BA$9</f>
        <v>3471.0512488487479</v>
      </c>
      <c r="Y214" s="94">
        <f>Corrientes!Y214*Constantes!$BA$9</f>
        <v>2389.9532074612057</v>
      </c>
      <c r="Z214" s="94">
        <f>Corrientes!Z214*Constantes!$BA$9</f>
        <v>17801.462703727666</v>
      </c>
      <c r="AA214" s="94">
        <f>Corrientes!AA214*Constantes!$BA$9</f>
        <v>8717.6134092721495</v>
      </c>
      <c r="AB214" s="94">
        <f>Corrientes!AB214*Constantes!$BA$9</f>
        <v>3290.5793493106571</v>
      </c>
      <c r="AC214" s="95" t="s">
        <v>94</v>
      </c>
      <c r="AD214" s="94">
        <v>14.393581591892712</v>
      </c>
      <c r="AE214" s="94">
        <v>4.0023069706782</v>
      </c>
      <c r="AF214" s="95" t="s">
        <v>241</v>
      </c>
      <c r="AG214" s="97" t="s">
        <v>94</v>
      </c>
      <c r="AH214" s="95">
        <f>Corrientes!AH214*Constantes!$BA$9</f>
        <v>138.03701289381294</v>
      </c>
      <c r="AI214" s="95" t="s">
        <v>241</v>
      </c>
      <c r="AJ214" s="95" t="s">
        <v>241</v>
      </c>
      <c r="AK214" s="95" t="s">
        <v>94</v>
      </c>
      <c r="AL214" s="95" t="s">
        <v>241</v>
      </c>
      <c r="AM214" s="95" t="s">
        <v>241</v>
      </c>
      <c r="AN214" s="97" t="s">
        <v>94</v>
      </c>
      <c r="AO214" s="94">
        <f>Corrientes!AO214*Constantes!$BA$9</f>
        <v>217814.71219322615</v>
      </c>
      <c r="AP214" s="94">
        <f>Corrientes!AP214*Constantes!$BA$9</f>
        <v>60565.977645080406</v>
      </c>
      <c r="AQ214" s="94">
        <v>97.441747707473169</v>
      </c>
      <c r="AR214" s="94">
        <v>2.5582522925268365</v>
      </c>
      <c r="AS214" s="94">
        <v>39.326980854639181</v>
      </c>
      <c r="AT214" s="95" t="s">
        <v>94</v>
      </c>
      <c r="AU214" s="97" t="s">
        <v>94</v>
      </c>
      <c r="AV214" s="94">
        <f t="shared" si="6"/>
        <v>4.933506415710176</v>
      </c>
      <c r="AW214" s="97" t="s">
        <v>94</v>
      </c>
      <c r="AX214" s="98">
        <f>Corrientes!AX214*Constantes!$BA$9</f>
        <v>271.22586109054549</v>
      </c>
      <c r="AZ214" s="118"/>
      <c r="BC214" s="119">
        <f t="shared" si="8"/>
        <v>-1.2505552149377763E-12</v>
      </c>
      <c r="BE214" s="68"/>
    </row>
    <row r="215" spans="1:57" x14ac:dyDescent="0.3">
      <c r="A215" s="89">
        <v>2009</v>
      </c>
      <c r="B215" s="90" t="s">
        <v>12</v>
      </c>
      <c r="C215" s="91">
        <f>Corrientes!C215*Constantes!$BA$9</f>
        <v>5059.0783596824922</v>
      </c>
      <c r="D215" s="91">
        <f>Corrientes!D215*Constantes!$BA$9</f>
        <v>4111.1722818462613</v>
      </c>
      <c r="E215" s="92">
        <f>Corrientes!E215*Constantes!$BA$9</f>
        <v>0</v>
      </c>
      <c r="F215" s="92" t="s">
        <v>241</v>
      </c>
      <c r="G215" s="92" t="s">
        <v>241</v>
      </c>
      <c r="H215" s="91">
        <f>Corrientes!H215*Constantes!$BA$9</f>
        <v>9170.2506415287535</v>
      </c>
      <c r="I215" s="91">
        <f>Corrientes!I215*Constantes!$BA$9</f>
        <v>3077.7365429072192</v>
      </c>
      <c r="J215" s="91">
        <f>Corrientes!J215*Constantes!$BA$9</f>
        <v>12247.987184435973</v>
      </c>
      <c r="K215" s="93">
        <f>Corrientes!K215*Constantes!$BA$9</f>
        <v>2594.2154372049417</v>
      </c>
      <c r="L215" s="94">
        <f>Corrientes!L215*Constantes!$BA$9</f>
        <v>1431.1865282375582</v>
      </c>
      <c r="M215" s="94">
        <f>Corrientes!M215*Constantes!$BA$9</f>
        <v>1163.0289089673838</v>
      </c>
      <c r="N215" s="94">
        <f>Corrientes!N215*Constantes!$BA$9</f>
        <v>870.675400637537</v>
      </c>
      <c r="O215" s="94">
        <f>Corrientes!O215*Constantes!$BA$9</f>
        <v>3464.8908302252071</v>
      </c>
      <c r="P215" s="94">
        <v>41.662846288370211</v>
      </c>
      <c r="Q215" s="94">
        <f>Corrientes!Q215*Constantes!$BA$9</f>
        <v>15671.142456669833</v>
      </c>
      <c r="R215" s="94">
        <f>Corrientes!R215*Constantes!$BA$9</f>
        <v>1339.3180855531491</v>
      </c>
      <c r="S215" s="94">
        <f>Corrientes!S215*Constantes!$BA$9</f>
        <v>139.41697913019408</v>
      </c>
      <c r="T215" s="95" t="s">
        <v>241</v>
      </c>
      <c r="U215" s="95" t="s">
        <v>241</v>
      </c>
      <c r="V215" s="96">
        <f>Corrientes!V215*Constantes!$BA$9</f>
        <v>17149.877521353177</v>
      </c>
      <c r="W215" s="94">
        <f>Corrientes!W215*Constantes!$BA$9</f>
        <v>4516.5618162010032</v>
      </c>
      <c r="X215" s="94">
        <f>Corrientes!X215*Constantes!$BA$9</f>
        <v>3908.914333088514</v>
      </c>
      <c r="Y215" s="94">
        <f>Corrientes!Y215*Constantes!$BA$9</f>
        <v>3602.9421582743048</v>
      </c>
      <c r="Z215" s="94">
        <f>Corrientes!Z215*Constantes!$BA$9</f>
        <v>27417.301697186645</v>
      </c>
      <c r="AA215" s="94">
        <f>Corrientes!AA215*Constantes!$BA$9</f>
        <v>29397.86470578915</v>
      </c>
      <c r="AB215" s="94">
        <f>Corrientes!AB215*Constantes!$BA$9</f>
        <v>4009.5325658097531</v>
      </c>
      <c r="AC215" s="95" t="s">
        <v>94</v>
      </c>
      <c r="AD215" s="94">
        <v>28.94902844801986</v>
      </c>
      <c r="AE215" s="94">
        <v>2.9366277763249684</v>
      </c>
      <c r="AF215" s="95" t="s">
        <v>241</v>
      </c>
      <c r="AG215" s="97" t="s">
        <v>94</v>
      </c>
      <c r="AH215" s="95">
        <f>Corrientes!AH215*Constantes!$BA$9</f>
        <v>2899.2754049236919</v>
      </c>
      <c r="AI215" s="95" t="s">
        <v>241</v>
      </c>
      <c r="AJ215" s="95" t="s">
        <v>241</v>
      </c>
      <c r="AK215" s="95" t="s">
        <v>94</v>
      </c>
      <c r="AL215" s="95" t="s">
        <v>241</v>
      </c>
      <c r="AM215" s="95" t="s">
        <v>241</v>
      </c>
      <c r="AN215" s="97" t="s">
        <v>94</v>
      </c>
      <c r="AO215" s="94">
        <f>Corrientes!AO215*Constantes!$BA$9</f>
        <v>1001075.6195522674</v>
      </c>
      <c r="AP215" s="94">
        <f>Corrientes!AP215*Constantes!$BA$9</f>
        <v>101550.43634219094</v>
      </c>
      <c r="AQ215" s="94">
        <v>74.871491155557152</v>
      </c>
      <c r="AR215" s="94">
        <v>25.128508844442841</v>
      </c>
      <c r="AS215" s="94">
        <v>58.337153711629789</v>
      </c>
      <c r="AT215" s="95" t="s">
        <v>94</v>
      </c>
      <c r="AU215" s="97" t="s">
        <v>94</v>
      </c>
      <c r="AV215" s="94">
        <f t="shared" si="6"/>
        <v>7.7551694786175185</v>
      </c>
      <c r="AW215" s="97" t="s">
        <v>94</v>
      </c>
      <c r="AX215" s="98">
        <f>Corrientes!AX215*Constantes!$BA$9</f>
        <v>73.079403771902719</v>
      </c>
      <c r="AZ215" s="118"/>
      <c r="BC215" s="119">
        <f t="shared" si="8"/>
        <v>6.2527760746888816E-13</v>
      </c>
      <c r="BE215" s="68"/>
    </row>
    <row r="216" spans="1:57" x14ac:dyDescent="0.3">
      <c r="A216" s="89">
        <v>2009</v>
      </c>
      <c r="B216" s="90" t="s">
        <v>13</v>
      </c>
      <c r="C216" s="91">
        <f>Corrientes!C216*Constantes!$BA$9</f>
        <v>13449.335370575194</v>
      </c>
      <c r="D216" s="91">
        <f>Corrientes!D216*Constantes!$BA$9</f>
        <v>7479.1477664072872</v>
      </c>
      <c r="E216" s="91">
        <f>Corrientes!E216*Constantes!$BA$9</f>
        <v>161.29516578805914</v>
      </c>
      <c r="F216" s="92" t="s">
        <v>241</v>
      </c>
      <c r="G216" s="92" t="s">
        <v>241</v>
      </c>
      <c r="H216" s="91">
        <f>Corrientes!H216*Constantes!$BA$9</f>
        <v>21089.778302770541</v>
      </c>
      <c r="I216" s="91">
        <f>Corrientes!I216*Constantes!$BA$9</f>
        <v>10245.162982245596</v>
      </c>
      <c r="J216" s="91">
        <f>Corrientes!J216*Constantes!$BA$9</f>
        <v>31334.941285016135</v>
      </c>
      <c r="K216" s="93">
        <f>Corrientes!K216*Constantes!$BA$9</f>
        <v>2528.0780606273465</v>
      </c>
      <c r="L216" s="94">
        <f>Corrientes!L216*Constantes!$BA$9</f>
        <v>1612.201379845887</v>
      </c>
      <c r="M216" s="94">
        <f>Corrientes!M216*Constantes!$BA$9</f>
        <v>896.54187488354876</v>
      </c>
      <c r="N216" s="94">
        <f>Corrientes!N216*Constantes!$BA$9</f>
        <v>1228.1101959030075</v>
      </c>
      <c r="O216" s="94">
        <f>Corrientes!O216*Constantes!$BA$9</f>
        <v>3756.1882565303536</v>
      </c>
      <c r="P216" s="94">
        <v>63.632172838076983</v>
      </c>
      <c r="Q216" s="94">
        <f>Corrientes!Q216*Constantes!$BA$9</f>
        <v>16587.006122389848</v>
      </c>
      <c r="R216" s="94">
        <f>Corrientes!R216*Constantes!$BA$9</f>
        <v>1251.3117822170475</v>
      </c>
      <c r="S216" s="94">
        <f>Corrientes!S216*Constantes!$BA$9</f>
        <v>70.605804195875606</v>
      </c>
      <c r="T216" s="95" t="s">
        <v>241</v>
      </c>
      <c r="U216" s="95" t="s">
        <v>241</v>
      </c>
      <c r="V216" s="96">
        <f>Corrientes!V216*Constantes!$BA$9</f>
        <v>17908.923708802773</v>
      </c>
      <c r="W216" s="94">
        <f>Corrientes!W216*Constantes!$BA$9</f>
        <v>2568.1671690217654</v>
      </c>
      <c r="X216" s="94">
        <f>Corrientes!X216*Constantes!$BA$9</f>
        <v>3796.9942527509943</v>
      </c>
      <c r="Y216" s="94">
        <f>Corrientes!Y216*Constantes!$BA$9</f>
        <v>1290.925110147019</v>
      </c>
      <c r="Z216" s="94">
        <f>Corrientes!Z216*Constantes!$BA$9</f>
        <v>3655.1122946562923</v>
      </c>
      <c r="AA216" s="94">
        <f>Corrientes!AA216*Constantes!$BA$9</f>
        <v>49243.864993818912</v>
      </c>
      <c r="AB216" s="94">
        <f>Corrientes!AB216*Constantes!$BA$9</f>
        <v>3215.265710917472</v>
      </c>
      <c r="AC216" s="95" t="s">
        <v>94</v>
      </c>
      <c r="AD216" s="94">
        <v>30.631861170338382</v>
      </c>
      <c r="AE216" s="94">
        <v>3.7479404399964644</v>
      </c>
      <c r="AF216" s="95" t="s">
        <v>241</v>
      </c>
      <c r="AG216" s="97" t="s">
        <v>94</v>
      </c>
      <c r="AH216" s="95">
        <f>Corrientes!AH216*Constantes!$BA$9</f>
        <v>2855.2645792970584</v>
      </c>
      <c r="AI216" s="95" t="s">
        <v>241</v>
      </c>
      <c r="AJ216" s="95" t="s">
        <v>241</v>
      </c>
      <c r="AK216" s="95" t="s">
        <v>94</v>
      </c>
      <c r="AL216" s="95" t="s">
        <v>241</v>
      </c>
      <c r="AM216" s="95" t="s">
        <v>241</v>
      </c>
      <c r="AN216" s="97" t="s">
        <v>94</v>
      </c>
      <c r="AO216" s="94">
        <f>Corrientes!AO216*Constantes!$BA$9</f>
        <v>1313891.3433177548</v>
      </c>
      <c r="AP216" s="94">
        <f>Corrientes!AP216*Constantes!$BA$9</f>
        <v>160760.27741175258</v>
      </c>
      <c r="AQ216" s="94">
        <v>67.304349195813984</v>
      </c>
      <c r="AR216" s="94">
        <v>32.695650804186023</v>
      </c>
      <c r="AS216" s="94">
        <v>36.36782716192301</v>
      </c>
      <c r="AT216" s="95" t="s">
        <v>94</v>
      </c>
      <c r="AU216" s="97" t="s">
        <v>94</v>
      </c>
      <c r="AV216" s="94">
        <f t="shared" si="6"/>
        <v>16.182084834804478</v>
      </c>
      <c r="AW216" s="97" t="s">
        <v>94</v>
      </c>
      <c r="AX216" s="98">
        <f>Corrientes!AX216*Constantes!$BA$9</f>
        <v>322.81667296505532</v>
      </c>
      <c r="AZ216" s="118"/>
      <c r="BC216" s="119">
        <f t="shared" si="8"/>
        <v>4.6327386371558532E-12</v>
      </c>
      <c r="BE216" s="68"/>
    </row>
    <row r="217" spans="1:57" x14ac:dyDescent="0.3">
      <c r="A217" s="89">
        <v>2009</v>
      </c>
      <c r="B217" s="90" t="s">
        <v>14</v>
      </c>
      <c r="C217" s="91">
        <f>Corrientes!C217*Constantes!$BA$9</f>
        <v>3468.3993030047513</v>
      </c>
      <c r="D217" s="91">
        <f>Corrientes!D217*Constantes!$BA$9</f>
        <v>3625.9572778891552</v>
      </c>
      <c r="E217" s="91">
        <f>Corrientes!E217*Constantes!$BA$9</f>
        <v>643.17899856596659</v>
      </c>
      <c r="F217" s="92" t="s">
        <v>241</v>
      </c>
      <c r="G217" s="92" t="s">
        <v>241</v>
      </c>
      <c r="H217" s="91">
        <f>Corrientes!H217*Constantes!$BA$9</f>
        <v>7737.5355794598727</v>
      </c>
      <c r="I217" s="91">
        <f>Corrientes!I217*Constantes!$BA$9</f>
        <v>501.40581796297704</v>
      </c>
      <c r="J217" s="91">
        <f>Corrientes!J217*Constantes!$BA$9</f>
        <v>8238.9413974228501</v>
      </c>
      <c r="K217" s="93">
        <f>Corrientes!K217*Constantes!$BA$9</f>
        <v>2501.8990351233883</v>
      </c>
      <c r="L217" s="94">
        <f>Corrientes!L217*Constantes!$BA$9</f>
        <v>1121.4920798097276</v>
      </c>
      <c r="M217" s="94">
        <f>Corrientes!M217*Constantes!$BA$9</f>
        <v>1172.4377770916526</v>
      </c>
      <c r="N217" s="94">
        <f>Corrientes!N217*Constantes!$BA$9</f>
        <v>162.12742665726066</v>
      </c>
      <c r="O217" s="94">
        <f>Corrientes!O217*Constantes!$BA$9</f>
        <v>2664.0264617806488</v>
      </c>
      <c r="P217" s="94">
        <v>59.477492100302534</v>
      </c>
      <c r="Q217" s="94">
        <f>Corrientes!Q217*Constantes!$BA$9</f>
        <v>4322.9399887232075</v>
      </c>
      <c r="R217" s="94">
        <f>Corrientes!R217*Constantes!$BA$9</f>
        <v>1206.1006821526373</v>
      </c>
      <c r="S217" s="94">
        <f>Corrientes!S217*Constantes!$BA$9</f>
        <v>84.218329674948478</v>
      </c>
      <c r="T217" s="95" t="s">
        <v>241</v>
      </c>
      <c r="U217" s="95" t="s">
        <v>241</v>
      </c>
      <c r="V217" s="96">
        <f>Corrientes!V217*Constantes!$BA$9</f>
        <v>5613.2590005507936</v>
      </c>
      <c r="W217" s="94">
        <f>Corrientes!W217*Constantes!$BA$9</f>
        <v>4354.9082590874696</v>
      </c>
      <c r="X217" s="94">
        <f>Corrientes!X217*Constantes!$BA$9</f>
        <v>3116.6881673238559</v>
      </c>
      <c r="Y217" s="94">
        <f>Corrientes!Y217*Constantes!$BA$9</f>
        <v>3031.6224667017832</v>
      </c>
      <c r="Z217" s="94">
        <f>Corrientes!Z217*Constantes!$BA$9</f>
        <v>28100.877435751911</v>
      </c>
      <c r="AA217" s="94">
        <f>Corrientes!AA217*Constantes!$BA$9</f>
        <v>13852.200397973644</v>
      </c>
      <c r="AB217" s="94">
        <f>Corrientes!AB217*Constantes!$BA$9</f>
        <v>3161.4371408655584</v>
      </c>
      <c r="AC217" s="95" t="s">
        <v>94</v>
      </c>
      <c r="AD217" s="94">
        <v>22.405044487705453</v>
      </c>
      <c r="AE217" s="94">
        <v>3.8298091143275892</v>
      </c>
      <c r="AF217" s="95" t="s">
        <v>241</v>
      </c>
      <c r="AG217" s="97" t="s">
        <v>94</v>
      </c>
      <c r="AH217" s="95">
        <f>Corrientes!AH217*Constantes!$BA$9</f>
        <v>264.18612152689855</v>
      </c>
      <c r="AI217" s="95" t="s">
        <v>241</v>
      </c>
      <c r="AJ217" s="95" t="s">
        <v>241</v>
      </c>
      <c r="AK217" s="95" t="s">
        <v>94</v>
      </c>
      <c r="AL217" s="95" t="s">
        <v>241</v>
      </c>
      <c r="AM217" s="95" t="s">
        <v>241</v>
      </c>
      <c r="AN217" s="97" t="s">
        <v>94</v>
      </c>
      <c r="AO217" s="94">
        <f>Corrientes!AO217*Constantes!$BA$9</f>
        <v>361694.2772983535</v>
      </c>
      <c r="AP217" s="94">
        <f>Corrientes!AP217*Constantes!$BA$9</f>
        <v>61826.257053740301</v>
      </c>
      <c r="AQ217" s="94">
        <v>93.914196086892716</v>
      </c>
      <c r="AR217" s="94">
        <v>6.0858039131073003</v>
      </c>
      <c r="AS217" s="94">
        <v>40.522507899697466</v>
      </c>
      <c r="AT217" s="95" t="s">
        <v>94</v>
      </c>
      <c r="AU217" s="97" t="s">
        <v>94</v>
      </c>
      <c r="AV217" s="94">
        <f t="shared" si="6"/>
        <v>12.87192378312152</v>
      </c>
      <c r="AW217" s="97" t="s">
        <v>94</v>
      </c>
      <c r="AX217" s="98">
        <f>Corrientes!AX217*Constantes!$BA$9</f>
        <v>197.47090662782196</v>
      </c>
      <c r="AZ217" s="118"/>
      <c r="BC217" s="119">
        <f t="shared" si="8"/>
        <v>0</v>
      </c>
      <c r="BE217" s="68"/>
    </row>
    <row r="218" spans="1:57" x14ac:dyDescent="0.3">
      <c r="A218" s="89">
        <v>2009</v>
      </c>
      <c r="B218" s="90" t="s">
        <v>15</v>
      </c>
      <c r="C218" s="91">
        <f>Corrientes!C218*Constantes!$BA$9</f>
        <v>1970.5559872086328</v>
      </c>
      <c r="D218" s="91">
        <f>Corrientes!D218*Constantes!$BA$9</f>
        <v>1131.1872695948712</v>
      </c>
      <c r="E218" s="92">
        <f>Corrientes!E218*Constantes!$BA$9</f>
        <v>0</v>
      </c>
      <c r="F218" s="92" t="s">
        <v>241</v>
      </c>
      <c r="G218" s="92" t="s">
        <v>241</v>
      </c>
      <c r="H218" s="91">
        <f>Corrientes!H218*Constantes!$BA$9</f>
        <v>3101.7432568035038</v>
      </c>
      <c r="I218" s="91">
        <f>Corrientes!I218*Constantes!$BA$9</f>
        <v>264.70848923393845</v>
      </c>
      <c r="J218" s="91">
        <f>Corrientes!J218*Constantes!$BA$9</f>
        <v>3366.4517460374423</v>
      </c>
      <c r="K218" s="93">
        <f>Corrientes!K218*Constantes!$BA$9</f>
        <v>2865.7197153292705</v>
      </c>
      <c r="L218" s="94">
        <f>Corrientes!L218*Constantes!$BA$9</f>
        <v>1820.6088238661898</v>
      </c>
      <c r="M218" s="94">
        <f>Corrientes!M218*Constantes!$BA$9</f>
        <v>1045.1108914630804</v>
      </c>
      <c r="N218" s="94">
        <f>Corrientes!N218*Constantes!$BA$9</f>
        <v>244.56580497074307</v>
      </c>
      <c r="O218" s="94">
        <f>Corrientes!O218*Constantes!$BA$9</f>
        <v>3110.2855078613857</v>
      </c>
      <c r="P218" s="94">
        <v>46.895538479523381</v>
      </c>
      <c r="Q218" s="94">
        <f>Corrientes!Q218*Constantes!$BA$9</f>
        <v>2936.9522797669324</v>
      </c>
      <c r="R218" s="94">
        <f>Corrientes!R218*Constantes!$BA$9</f>
        <v>810.42999092556499</v>
      </c>
      <c r="S218" s="94">
        <f>Corrientes!S218*Constantes!$BA$9</f>
        <v>64.784366141132139</v>
      </c>
      <c r="T218" s="95" t="s">
        <v>241</v>
      </c>
      <c r="U218" s="95" t="s">
        <v>241</v>
      </c>
      <c r="V218" s="96">
        <f>Corrientes!V218*Constantes!$BA$9</f>
        <v>3812.1666368336296</v>
      </c>
      <c r="W218" s="94">
        <f>Corrientes!W218*Constantes!$BA$9</f>
        <v>5466.6710215052617</v>
      </c>
      <c r="X218" s="94">
        <f>Corrientes!X218*Constantes!$BA$9</f>
        <v>4829.2110019122028</v>
      </c>
      <c r="Y218" s="94">
        <f>Corrientes!Y218*Constantes!$BA$9</f>
        <v>4059.9653879997245</v>
      </c>
      <c r="Z218" s="94">
        <f>Corrientes!Z218*Constantes!$BA$9</f>
        <v>41185.229587496593</v>
      </c>
      <c r="AA218" s="94">
        <f>Corrientes!AA218*Constantes!$BA$9</f>
        <v>7178.6183828710718</v>
      </c>
      <c r="AB218" s="94">
        <f>Corrientes!AB218*Constantes!$BA$9</f>
        <v>4033.593366367445</v>
      </c>
      <c r="AC218" s="95" t="s">
        <v>94</v>
      </c>
      <c r="AD218" s="94">
        <v>22.954587710084031</v>
      </c>
      <c r="AE218" s="94">
        <v>3.7014940149102844</v>
      </c>
      <c r="AF218" s="95" t="s">
        <v>241</v>
      </c>
      <c r="AG218" s="97" t="s">
        <v>94</v>
      </c>
      <c r="AH218" s="95">
        <f>Corrientes!AH218*Constantes!$BA$9</f>
        <v>299.62096186011968</v>
      </c>
      <c r="AI218" s="95" t="s">
        <v>241</v>
      </c>
      <c r="AJ218" s="95" t="s">
        <v>241</v>
      </c>
      <c r="AK218" s="95" t="s">
        <v>94</v>
      </c>
      <c r="AL218" s="95" t="s">
        <v>241</v>
      </c>
      <c r="AM218" s="95" t="s">
        <v>241</v>
      </c>
      <c r="AN218" s="97" t="s">
        <v>94</v>
      </c>
      <c r="AO218" s="94">
        <f>Corrientes!AO218*Constantes!$BA$9</f>
        <v>193938.40308681587</v>
      </c>
      <c r="AP218" s="94">
        <f>Corrientes!AP218*Constantes!$BA$9</f>
        <v>31273.131426000211</v>
      </c>
      <c r="AQ218" s="94">
        <v>92.136869641885724</v>
      </c>
      <c r="AR218" s="94">
        <v>7.8631303581142831</v>
      </c>
      <c r="AS218" s="94">
        <v>53.104461520476619</v>
      </c>
      <c r="AT218" s="95" t="s">
        <v>94</v>
      </c>
      <c r="AU218" s="97" t="s">
        <v>94</v>
      </c>
      <c r="AV218" s="94">
        <f t="shared" si="6"/>
        <v>7.4532496714204699</v>
      </c>
      <c r="AW218" s="97" t="s">
        <v>94</v>
      </c>
      <c r="AX218" s="98">
        <f>Corrientes!AX218*Constantes!$BA$9</f>
        <v>45.697750206326852</v>
      </c>
      <c r="AZ218" s="118"/>
      <c r="BC218" s="119">
        <f t="shared" si="8"/>
        <v>-8.6686213762732223E-13</v>
      </c>
      <c r="BE218" s="68"/>
    </row>
    <row r="219" spans="1:57" x14ac:dyDescent="0.3">
      <c r="A219" s="89">
        <v>2009</v>
      </c>
      <c r="B219" s="90" t="s">
        <v>16</v>
      </c>
      <c r="C219" s="91">
        <f>Corrientes!C219*Constantes!$BA$9</f>
        <v>1023.1892944191768</v>
      </c>
      <c r="D219" s="91">
        <f>Corrientes!D219*Constantes!$BA$9</f>
        <v>968.87496771745987</v>
      </c>
      <c r="E219" s="91">
        <f>Corrientes!E219*Constantes!$BA$9</f>
        <v>163.7218465120493</v>
      </c>
      <c r="F219" s="92" t="s">
        <v>241</v>
      </c>
      <c r="G219" s="92" t="s">
        <v>241</v>
      </c>
      <c r="H219" s="91">
        <f>Corrientes!H219*Constantes!$BA$9</f>
        <v>2155.786108648686</v>
      </c>
      <c r="I219" s="91">
        <f>Corrientes!I219*Constantes!$BA$9</f>
        <v>147.05216402752552</v>
      </c>
      <c r="J219" s="91">
        <f>Corrientes!J219*Constantes!$BA$9</f>
        <v>2302.8382726762115</v>
      </c>
      <c r="K219" s="93">
        <f>Corrientes!K219*Constantes!$BA$9</f>
        <v>3749.3758107328458</v>
      </c>
      <c r="L219" s="94">
        <f>Corrientes!L219*Constantes!$BA$9</f>
        <v>1779.5462986357193</v>
      </c>
      <c r="M219" s="94">
        <f>Corrientes!M219*Constantes!$BA$9</f>
        <v>1685.0820000234096</v>
      </c>
      <c r="N219" s="94">
        <f>Corrientes!N219*Constantes!$BA$9</f>
        <v>255.75534813438836</v>
      </c>
      <c r="O219" s="94">
        <f>Corrientes!O219*Constantes!$BA$9</f>
        <v>4005.1311588672343</v>
      </c>
      <c r="P219" s="94">
        <v>48.846992271165327</v>
      </c>
      <c r="Q219" s="94">
        <f>Corrientes!Q219*Constantes!$BA$9</f>
        <v>1975.1704462091539</v>
      </c>
      <c r="R219" s="94">
        <f>Corrientes!R219*Constantes!$BA$9</f>
        <v>436.38241474353322</v>
      </c>
      <c r="S219" s="95">
        <f>Corrientes!S219*Constantes!$BA$9</f>
        <v>0</v>
      </c>
      <c r="T219" s="95" t="s">
        <v>241</v>
      </c>
      <c r="U219" s="95" t="s">
        <v>241</v>
      </c>
      <c r="V219" s="96">
        <f>Corrientes!V219*Constantes!$BA$9</f>
        <v>2411.5528609526873</v>
      </c>
      <c r="W219" s="94">
        <f>Corrientes!W219*Constantes!$BA$9</f>
        <v>4739.6872267151866</v>
      </c>
      <c r="X219" s="94">
        <f>Corrientes!X219*Constantes!$BA$9</f>
        <v>4715.5299349650932</v>
      </c>
      <c r="Y219" s="94">
        <f>Corrientes!Y219*Constantes!$BA$9</f>
        <v>2750.1302314987884</v>
      </c>
      <c r="Z219" s="94">
        <f>Corrientes!Z219*Constantes!$BA$9</f>
        <v>0</v>
      </c>
      <c r="AA219" s="94">
        <f>Corrientes!AA219*Constantes!$BA$9</f>
        <v>4714.3911336288984</v>
      </c>
      <c r="AB219" s="94">
        <f>Corrientes!AB219*Constantes!$BA$9</f>
        <v>4349.9842528030786</v>
      </c>
      <c r="AC219" s="95" t="s">
        <v>94</v>
      </c>
      <c r="AD219" s="94">
        <v>20.018732749454042</v>
      </c>
      <c r="AE219" s="94">
        <v>4.3843320471377112</v>
      </c>
      <c r="AF219" s="95" t="s">
        <v>241</v>
      </c>
      <c r="AG219" s="97" t="s">
        <v>94</v>
      </c>
      <c r="AH219" s="95">
        <f>Corrientes!AH219*Constantes!$BA$9</f>
        <v>61.930192071738951</v>
      </c>
      <c r="AI219" s="95" t="s">
        <v>241</v>
      </c>
      <c r="AJ219" s="95" t="s">
        <v>241</v>
      </c>
      <c r="AK219" s="95" t="s">
        <v>94</v>
      </c>
      <c r="AL219" s="95" t="s">
        <v>241</v>
      </c>
      <c r="AM219" s="95" t="s">
        <v>241</v>
      </c>
      <c r="AN219" s="97" t="s">
        <v>94</v>
      </c>
      <c r="AO219" s="94">
        <f>Corrientes!AO219*Constantes!$BA$9</f>
        <v>107528.14985139333</v>
      </c>
      <c r="AP219" s="94">
        <f>Corrientes!AP219*Constantes!$BA$9</f>
        <v>23549.897951245046</v>
      </c>
      <c r="AQ219" s="94">
        <v>93.61430779693309</v>
      </c>
      <c r="AR219" s="94">
        <v>6.3856922030669079</v>
      </c>
      <c r="AS219" s="94">
        <v>51.153007728834673</v>
      </c>
      <c r="AT219" s="95" t="s">
        <v>94</v>
      </c>
      <c r="AU219" s="97" t="s">
        <v>94</v>
      </c>
      <c r="AV219" s="94">
        <f t="shared" si="6"/>
        <v>5.5634446793456416</v>
      </c>
      <c r="AW219" s="97" t="s">
        <v>94</v>
      </c>
      <c r="AX219" s="98">
        <f>Corrientes!AX219*Constantes!$BA$9</f>
        <v>36.329866239510025</v>
      </c>
      <c r="AZ219" s="118"/>
      <c r="BC219" s="119">
        <f t="shared" si="8"/>
        <v>-4.5474735088646412E-13</v>
      </c>
      <c r="BE219" s="68"/>
    </row>
    <row r="220" spans="1:57" x14ac:dyDescent="0.3">
      <c r="A220" s="89">
        <v>2009</v>
      </c>
      <c r="B220" s="90" t="s">
        <v>17</v>
      </c>
      <c r="C220" s="91">
        <f>Corrientes!C220*Constantes!$BA$9</f>
        <v>1806.3439766894212</v>
      </c>
      <c r="D220" s="91">
        <f>Corrientes!D220*Constantes!$BA$9</f>
        <v>1910.4425980998299</v>
      </c>
      <c r="E220" s="92">
        <f>Corrientes!E220*Constantes!$BA$9</f>
        <v>0</v>
      </c>
      <c r="F220" s="92" t="s">
        <v>241</v>
      </c>
      <c r="G220" s="92" t="s">
        <v>241</v>
      </c>
      <c r="H220" s="91">
        <f>Corrientes!H220*Constantes!$BA$9</f>
        <v>3716.7865747892511</v>
      </c>
      <c r="I220" s="91">
        <f>Corrientes!I220*Constantes!$BA$9</f>
        <v>401.23454007205333</v>
      </c>
      <c r="J220" s="91">
        <f>Corrientes!J220*Constantes!$BA$9</f>
        <v>4118.0211148613043</v>
      </c>
      <c r="K220" s="93">
        <f>Corrientes!K220*Constantes!$BA$9</f>
        <v>2641.4328480284066</v>
      </c>
      <c r="L220" s="94">
        <f>Corrientes!L220*Constantes!$BA$9</f>
        <v>1283.7262024215743</v>
      </c>
      <c r="M220" s="94">
        <f>Corrientes!M220*Constantes!$BA$9</f>
        <v>1357.7066456068321</v>
      </c>
      <c r="N220" s="94">
        <f>Corrientes!N220*Constantes!$BA$9</f>
        <v>285.14795579027464</v>
      </c>
      <c r="O220" s="94">
        <f>Corrientes!O220*Constantes!$BA$9</f>
        <v>2926.5808038186819</v>
      </c>
      <c r="P220" s="94">
        <v>21.364021281128949</v>
      </c>
      <c r="Q220" s="94">
        <f>Corrientes!Q220*Constantes!$BA$9</f>
        <v>13565.755690315624</v>
      </c>
      <c r="R220" s="94">
        <f>Corrientes!R220*Constantes!$BA$9</f>
        <v>1170.7004688746358</v>
      </c>
      <c r="S220" s="94">
        <f>Corrientes!S220*Constantes!$BA$9</f>
        <v>421.01894771448428</v>
      </c>
      <c r="T220" s="95" t="s">
        <v>241</v>
      </c>
      <c r="U220" s="95" t="s">
        <v>241</v>
      </c>
      <c r="V220" s="96">
        <f>Corrientes!V220*Constantes!$BA$9</f>
        <v>15157.475106904742</v>
      </c>
      <c r="W220" s="94">
        <f>Corrientes!W220*Constantes!$BA$9</f>
        <v>4679.5762693936049</v>
      </c>
      <c r="X220" s="94">
        <f>Corrientes!X220*Constantes!$BA$9</f>
        <v>4052.7820254462963</v>
      </c>
      <c r="Y220" s="94">
        <f>Corrientes!Y220*Constantes!$BA$9</f>
        <v>5057.5894868306414</v>
      </c>
      <c r="Z220" s="94">
        <f>Corrientes!Z220*Constantes!$BA$9</f>
        <v>16903.639447323414</v>
      </c>
      <c r="AA220" s="94">
        <f>Corrientes!AA220*Constantes!$BA$9</f>
        <v>19275.496221766047</v>
      </c>
      <c r="AB220" s="94">
        <f>Corrientes!AB220*Constantes!$BA$9</f>
        <v>4148.6761644546814</v>
      </c>
      <c r="AC220" s="95" t="s">
        <v>94</v>
      </c>
      <c r="AD220" s="94">
        <v>21.684525879434283</v>
      </c>
      <c r="AE220" s="94">
        <v>1.6814992507840223</v>
      </c>
      <c r="AF220" s="95" t="s">
        <v>241</v>
      </c>
      <c r="AG220" s="97" t="s">
        <v>94</v>
      </c>
      <c r="AH220" s="95">
        <f>Corrientes!AH220*Constantes!$BA$9</f>
        <v>5730.8045649549949</v>
      </c>
      <c r="AI220" s="95" t="s">
        <v>241</v>
      </c>
      <c r="AJ220" s="95" t="s">
        <v>241</v>
      </c>
      <c r="AK220" s="95" t="s">
        <v>94</v>
      </c>
      <c r="AL220" s="95" t="s">
        <v>241</v>
      </c>
      <c r="AM220" s="95" t="s">
        <v>241</v>
      </c>
      <c r="AN220" s="97" t="s">
        <v>94</v>
      </c>
      <c r="AO220" s="94">
        <f>Corrientes!AO220*Constantes!$BA$9</f>
        <v>1146327.9696841124</v>
      </c>
      <c r="AP220" s="94">
        <f>Corrientes!AP220*Constantes!$BA$9</f>
        <v>88890.558774204183</v>
      </c>
      <c r="AQ220" s="94">
        <v>90.256617708343938</v>
      </c>
      <c r="AR220" s="94">
        <v>9.7433822916560491</v>
      </c>
      <c r="AS220" s="94">
        <v>78.635978718871058</v>
      </c>
      <c r="AT220" s="95" t="s">
        <v>94</v>
      </c>
      <c r="AU220" s="97" t="s">
        <v>94</v>
      </c>
      <c r="AV220" s="94">
        <f t="shared" si="6"/>
        <v>3.5958880809381588</v>
      </c>
      <c r="AW220" s="97" t="s">
        <v>94</v>
      </c>
      <c r="AX220" s="98">
        <f>Corrientes!AX220*Constantes!$BA$9</f>
        <v>88.936871787405678</v>
      </c>
      <c r="AZ220" s="118"/>
      <c r="BC220" s="119">
        <f t="shared" si="8"/>
        <v>-2.2737367544323206E-12</v>
      </c>
      <c r="BE220" s="68"/>
    </row>
    <row r="221" spans="1:57" x14ac:dyDescent="0.3">
      <c r="A221" s="89">
        <v>2009</v>
      </c>
      <c r="B221" s="90" t="s">
        <v>18</v>
      </c>
      <c r="C221" s="91">
        <f>Corrientes!C221*Constantes!$BA$9</f>
        <v>4754.8105735649506</v>
      </c>
      <c r="D221" s="91">
        <f>Corrientes!D221*Constantes!$BA$9</f>
        <v>2746.5462886721439</v>
      </c>
      <c r="E221" s="91">
        <f>Corrientes!E221*Constantes!$BA$9</f>
        <v>1121.3487969468206</v>
      </c>
      <c r="F221" s="92" t="s">
        <v>241</v>
      </c>
      <c r="G221" s="92" t="s">
        <v>241</v>
      </c>
      <c r="H221" s="91">
        <f>Corrientes!H221*Constantes!$BA$9</f>
        <v>8622.7056591839137</v>
      </c>
      <c r="I221" s="91">
        <f>Corrientes!I221*Constantes!$BA$9</f>
        <v>462.11387102593153</v>
      </c>
      <c r="J221" s="91">
        <f>Corrientes!J221*Constantes!$BA$9</f>
        <v>9084.8195302098447</v>
      </c>
      <c r="K221" s="93">
        <f>Corrientes!K221*Constantes!$BA$9</f>
        <v>2899.1797624036931</v>
      </c>
      <c r="L221" s="94">
        <f>Corrientes!L221*Constantes!$BA$9</f>
        <v>1598.6920038561623</v>
      </c>
      <c r="M221" s="94">
        <f>Corrientes!M221*Constantes!$BA$9</f>
        <v>923.46088702938209</v>
      </c>
      <c r="N221" s="94">
        <f>Corrientes!N221*Constantes!$BA$9</f>
        <v>155.37480180335996</v>
      </c>
      <c r="O221" s="94">
        <f>Corrientes!O221*Constantes!$BA$9</f>
        <v>3054.5545642070533</v>
      </c>
      <c r="P221" s="94">
        <v>71.77702516055146</v>
      </c>
      <c r="Q221" s="94">
        <f>Corrientes!Q221*Constantes!$BA$9</f>
        <v>2147.7005700872255</v>
      </c>
      <c r="R221" s="94">
        <f>Corrientes!R221*Constantes!$BA$9</f>
        <v>1029.2461345192189</v>
      </c>
      <c r="S221" s="94">
        <f>Corrientes!S221*Constantes!$BA$9</f>
        <v>395.23579318479142</v>
      </c>
      <c r="T221" s="95" t="s">
        <v>241</v>
      </c>
      <c r="U221" s="95" t="s">
        <v>241</v>
      </c>
      <c r="V221" s="96">
        <f>Corrientes!V221*Constantes!$BA$9</f>
        <v>3572.1824977912361</v>
      </c>
      <c r="W221" s="94">
        <f>Corrientes!W221*Constantes!$BA$9</f>
        <v>4133.7480345347476</v>
      </c>
      <c r="X221" s="94">
        <f>Corrientes!X221*Constantes!$BA$9</f>
        <v>2839.5666678397056</v>
      </c>
      <c r="Y221" s="94">
        <f>Corrientes!Y221*Constantes!$BA$9</f>
        <v>2852.1006961430166</v>
      </c>
      <c r="Z221" s="94">
        <f>Corrientes!Z221*Constantes!$BA$9</f>
        <v>14256.602574930253</v>
      </c>
      <c r="AA221" s="94">
        <f>Corrientes!AA221*Constantes!$BA$9</f>
        <v>12657.002028001083</v>
      </c>
      <c r="AB221" s="94">
        <f>Corrientes!AB221*Constantes!$BA$9</f>
        <v>3297.5206275425603</v>
      </c>
      <c r="AC221" s="95" t="s">
        <v>94</v>
      </c>
      <c r="AD221" s="94">
        <v>17.027820677688588</v>
      </c>
      <c r="AE221" s="94">
        <v>4.9364388372406118</v>
      </c>
      <c r="AF221" s="95" t="s">
        <v>241</v>
      </c>
      <c r="AG221" s="97" t="s">
        <v>94</v>
      </c>
      <c r="AH221" s="95">
        <f>Corrientes!AH221*Constantes!$BA$9</f>
        <v>74.598955275979463</v>
      </c>
      <c r="AI221" s="95" t="s">
        <v>241</v>
      </c>
      <c r="AJ221" s="95" t="s">
        <v>241</v>
      </c>
      <c r="AK221" s="95" t="s">
        <v>94</v>
      </c>
      <c r="AL221" s="95" t="s">
        <v>241</v>
      </c>
      <c r="AM221" s="95" t="s">
        <v>241</v>
      </c>
      <c r="AN221" s="97" t="s">
        <v>94</v>
      </c>
      <c r="AO221" s="94">
        <f>Corrientes!AO221*Constantes!$BA$9</f>
        <v>256399.44999452558</v>
      </c>
      <c r="AP221" s="94">
        <f>Corrientes!AP221*Constantes!$BA$9</f>
        <v>74331.309141547681</v>
      </c>
      <c r="AQ221" s="94">
        <v>94.913340111058247</v>
      </c>
      <c r="AR221" s="94">
        <v>5.0866598889417611</v>
      </c>
      <c r="AS221" s="94">
        <v>28.222974839448533</v>
      </c>
      <c r="AT221" s="95" t="s">
        <v>94</v>
      </c>
      <c r="AU221" s="97" t="s">
        <v>94</v>
      </c>
      <c r="AV221" s="94">
        <f t="shared" si="6"/>
        <v>-9.8468456511647933</v>
      </c>
      <c r="AW221" s="97" t="s">
        <v>94</v>
      </c>
      <c r="AX221" s="98">
        <f>Corrientes!AX221*Constantes!$BA$9</f>
        <v>54.07830535449736</v>
      </c>
      <c r="AZ221" s="118"/>
      <c r="BC221" s="119">
        <f t="shared" si="8"/>
        <v>0</v>
      </c>
      <c r="BE221" s="68"/>
    </row>
    <row r="222" spans="1:57" x14ac:dyDescent="0.3">
      <c r="A222" s="89">
        <v>2009</v>
      </c>
      <c r="B222" s="90" t="s">
        <v>19</v>
      </c>
      <c r="C222" s="91">
        <f>Corrientes!C222*Constantes!$BA$9</f>
        <v>5485.7981700603732</v>
      </c>
      <c r="D222" s="91">
        <f>Corrientes!D222*Constantes!$BA$9</f>
        <v>2216.8154587613153</v>
      </c>
      <c r="E222" s="91">
        <f>Corrientes!E222*Constantes!$BA$9</f>
        <v>767.37804661848031</v>
      </c>
      <c r="F222" s="92" t="s">
        <v>241</v>
      </c>
      <c r="G222" s="92" t="s">
        <v>241</v>
      </c>
      <c r="H222" s="91">
        <f>Corrientes!H222*Constantes!$BA$9</f>
        <v>8469.9916754401693</v>
      </c>
      <c r="I222" s="91">
        <f>Corrientes!I222*Constantes!$BA$9</f>
        <v>442.24284189311152</v>
      </c>
      <c r="J222" s="91">
        <f>Corrientes!J222*Constantes!$BA$9</f>
        <v>8912.2345173332815</v>
      </c>
      <c r="K222" s="93">
        <f>Corrientes!K222*Constantes!$BA$9</f>
        <v>2051.9762647503003</v>
      </c>
      <c r="L222" s="94">
        <f>Corrientes!L222*Constantes!$BA$9</f>
        <v>1329.0128337215313</v>
      </c>
      <c r="M222" s="94">
        <f>Corrientes!M222*Constantes!$BA$9</f>
        <v>537.05515648849462</v>
      </c>
      <c r="N222" s="94">
        <f>Corrientes!N222*Constantes!$BA$9</f>
        <v>107.13963479464989</v>
      </c>
      <c r="O222" s="94">
        <f>Corrientes!O222*Constantes!$BA$9</f>
        <v>2159.11589954495</v>
      </c>
      <c r="P222" s="94">
        <v>53.96419489525406</v>
      </c>
      <c r="Q222" s="94">
        <f>Corrientes!Q222*Constantes!$BA$9</f>
        <v>6376.0502413458216</v>
      </c>
      <c r="R222" s="94">
        <f>Corrientes!R222*Constantes!$BA$9</f>
        <v>1027.4086657204505</v>
      </c>
      <c r="S222" s="94">
        <f>Corrientes!S222*Constantes!$BA$9</f>
        <v>199.39502384314994</v>
      </c>
      <c r="T222" s="95" t="s">
        <v>241</v>
      </c>
      <c r="U222" s="95" t="s">
        <v>241</v>
      </c>
      <c r="V222" s="96">
        <f>Corrientes!V222*Constantes!$BA$9</f>
        <v>7602.8539309094213</v>
      </c>
      <c r="W222" s="94">
        <f>Corrientes!W222*Constantes!$BA$9</f>
        <v>4556.1210867479958</v>
      </c>
      <c r="X222" s="94">
        <f>Corrientes!X222*Constantes!$BA$9</f>
        <v>3970.6032213854296</v>
      </c>
      <c r="Y222" s="94">
        <f>Corrientes!Y222*Constantes!$BA$9</f>
        <v>3126.5669699288828</v>
      </c>
      <c r="Z222" s="94">
        <f>Corrientes!Z222*Constantes!$BA$9</f>
        <v>13175.302223017705</v>
      </c>
      <c r="AA222" s="94">
        <f>Corrientes!AA222*Constantes!$BA$9</f>
        <v>16515.088448242703</v>
      </c>
      <c r="AB222" s="94">
        <f>Corrientes!AB222*Constantes!$BA$9</f>
        <v>2849.1798146727924</v>
      </c>
      <c r="AC222" s="95" t="s">
        <v>94</v>
      </c>
      <c r="AD222" s="94">
        <v>22.883566752913392</v>
      </c>
      <c r="AE222" s="94">
        <v>3.2830710299621493</v>
      </c>
      <c r="AF222" s="95" t="s">
        <v>241</v>
      </c>
      <c r="AG222" s="97" t="s">
        <v>94</v>
      </c>
      <c r="AH222" s="95">
        <f>Corrientes!AH222*Constantes!$BA$9</f>
        <v>663.59547113391579</v>
      </c>
      <c r="AI222" s="95" t="s">
        <v>241</v>
      </c>
      <c r="AJ222" s="95" t="s">
        <v>241</v>
      </c>
      <c r="AK222" s="95" t="s">
        <v>94</v>
      </c>
      <c r="AL222" s="95" t="s">
        <v>241</v>
      </c>
      <c r="AM222" s="95" t="s">
        <v>241</v>
      </c>
      <c r="AN222" s="97" t="s">
        <v>94</v>
      </c>
      <c r="AO222" s="94">
        <f>Corrientes!AO222*Constantes!$BA$9</f>
        <v>503037.80507706857</v>
      </c>
      <c r="AP222" s="94">
        <f>Corrientes!AP222*Constantes!$BA$9</f>
        <v>72170.080069096337</v>
      </c>
      <c r="AQ222" s="94">
        <v>95.037800665669209</v>
      </c>
      <c r="AR222" s="94">
        <v>4.9621993343307951</v>
      </c>
      <c r="AS222" s="94">
        <v>46.035805104745933</v>
      </c>
      <c r="AT222" s="95" t="s">
        <v>94</v>
      </c>
      <c r="AU222" s="97" t="s">
        <v>94</v>
      </c>
      <c r="AV222" s="94">
        <f t="shared" si="6"/>
        <v>-4.6567624741868823</v>
      </c>
      <c r="AW222" s="97" t="s">
        <v>94</v>
      </c>
      <c r="AX222" s="98">
        <f>Corrientes!AX222*Constantes!$BA$9</f>
        <v>249.34560111755454</v>
      </c>
      <c r="AZ222" s="118"/>
      <c r="BC222" s="119">
        <f t="shared" si="8"/>
        <v>-1.2505552149377763E-12</v>
      </c>
      <c r="BE222" s="68"/>
    </row>
    <row r="223" spans="1:57" x14ac:dyDescent="0.3">
      <c r="A223" s="89">
        <v>2009</v>
      </c>
      <c r="B223" s="90" t="s">
        <v>20</v>
      </c>
      <c r="C223" s="91">
        <f>Corrientes!C223*Constantes!$BA$9</f>
        <v>1207.2548051342351</v>
      </c>
      <c r="D223" s="91">
        <f>Corrientes!D223*Constantes!$BA$9</f>
        <v>1311.1805066779116</v>
      </c>
      <c r="E223" s="92">
        <f>Corrientes!E223*Constantes!$BA$9</f>
        <v>0</v>
      </c>
      <c r="F223" s="92" t="s">
        <v>241</v>
      </c>
      <c r="G223" s="92" t="s">
        <v>241</v>
      </c>
      <c r="H223" s="91">
        <f>Corrientes!H223*Constantes!$BA$9</f>
        <v>2518.4353118121467</v>
      </c>
      <c r="I223" s="91">
        <f>Corrientes!I223*Constantes!$BA$9</f>
        <v>380.80018852691467</v>
      </c>
      <c r="J223" s="91">
        <f>Corrientes!J223*Constantes!$BA$9</f>
        <v>2899.2355003390612</v>
      </c>
      <c r="K223" s="93">
        <f>Corrientes!K223*Constantes!$BA$9</f>
        <v>2862.4015146194188</v>
      </c>
      <c r="L223" s="94">
        <f>Corrientes!L223*Constantes!$BA$9</f>
        <v>1372.1408552921239</v>
      </c>
      <c r="M223" s="94">
        <f>Corrientes!M223*Constantes!$BA$9</f>
        <v>1490.2606593272947</v>
      </c>
      <c r="N223" s="94">
        <f>Corrientes!N223*Constantes!$BA$9</f>
        <v>432.80962242484043</v>
      </c>
      <c r="O223" s="94">
        <f>Corrientes!O223*Constantes!$BA$9</f>
        <v>3295.2111064405312</v>
      </c>
      <c r="P223" s="94">
        <v>45.062334359899594</v>
      </c>
      <c r="Q223" s="94">
        <f>Corrientes!Q223*Constantes!$BA$9</f>
        <v>2823.0956680319964</v>
      </c>
      <c r="R223" s="94">
        <f>Corrientes!R223*Constantes!$BA$9</f>
        <v>625.47980741676156</v>
      </c>
      <c r="S223" s="94">
        <f>Corrientes!S223*Constantes!$BA$9</f>
        <v>86.02238309616871</v>
      </c>
      <c r="T223" s="95" t="s">
        <v>241</v>
      </c>
      <c r="U223" s="95" t="s">
        <v>241</v>
      </c>
      <c r="V223" s="96">
        <f>Corrientes!V223*Constantes!$BA$9</f>
        <v>3534.5978585449266</v>
      </c>
      <c r="W223" s="94">
        <f>Corrientes!W223*Constantes!$BA$9</f>
        <v>3777.7892646687101</v>
      </c>
      <c r="X223" s="94">
        <f>Corrientes!X223*Constantes!$BA$9</f>
        <v>2581.9729592833974</v>
      </c>
      <c r="Y223" s="94">
        <f>Corrientes!Y223*Constantes!$BA$9</f>
        <v>5100.1704793480176</v>
      </c>
      <c r="Z223" s="94">
        <f>Corrientes!Z223*Constantes!$BA$9</f>
        <v>26234.334582546115</v>
      </c>
      <c r="AA223" s="94">
        <f>Corrientes!AA223*Constantes!$BA$9</f>
        <v>6433.8333588839878</v>
      </c>
      <c r="AB223" s="94">
        <f>Corrientes!AB223*Constantes!$BA$9</f>
        <v>3543.9155381002756</v>
      </c>
      <c r="AC223" s="95" t="s">
        <v>94</v>
      </c>
      <c r="AD223" s="94">
        <v>19.059369057494735</v>
      </c>
      <c r="AE223" s="94">
        <v>2.0447738413671606</v>
      </c>
      <c r="AF223" s="95" t="s">
        <v>241</v>
      </c>
      <c r="AG223" s="97" t="s">
        <v>94</v>
      </c>
      <c r="AH223" s="95">
        <f>Corrientes!AH223*Constantes!$BA$9</f>
        <v>719.29225474278189</v>
      </c>
      <c r="AI223" s="95" t="s">
        <v>241</v>
      </c>
      <c r="AJ223" s="95" t="s">
        <v>241</v>
      </c>
      <c r="AK223" s="95" t="s">
        <v>94</v>
      </c>
      <c r="AL223" s="95" t="s">
        <v>241</v>
      </c>
      <c r="AM223" s="95" t="s">
        <v>241</v>
      </c>
      <c r="AN223" s="97" t="s">
        <v>94</v>
      </c>
      <c r="AO223" s="94">
        <f>Corrientes!AO223*Constantes!$BA$9</f>
        <v>314647.67539192742</v>
      </c>
      <c r="AP223" s="94">
        <f>Corrientes!AP223*Constantes!$BA$9</f>
        <v>33756.801389781605</v>
      </c>
      <c r="AQ223" s="94">
        <v>86.865496490975616</v>
      </c>
      <c r="AR223" s="94">
        <v>13.134503509024384</v>
      </c>
      <c r="AS223" s="94">
        <v>54.937665640100406</v>
      </c>
      <c r="AT223" s="95" t="s">
        <v>94</v>
      </c>
      <c r="AU223" s="97" t="s">
        <v>94</v>
      </c>
      <c r="AV223" s="94">
        <f t="shared" si="6"/>
        <v>12.301609925365508</v>
      </c>
      <c r="AW223" s="97" t="s">
        <v>94</v>
      </c>
      <c r="AX223" s="98">
        <f>Corrientes!AX223*Constantes!$BA$9</f>
        <v>70.220006025439133</v>
      </c>
      <c r="AZ223" s="118"/>
      <c r="BC223" s="119">
        <f t="shared" si="8"/>
        <v>-5.6843418860808015E-13</v>
      </c>
      <c r="BE223" s="68"/>
    </row>
    <row r="224" spans="1:57" x14ac:dyDescent="0.3">
      <c r="A224" s="89">
        <v>2009</v>
      </c>
      <c r="B224" s="90" t="s">
        <v>21</v>
      </c>
      <c r="C224" s="91">
        <f>Corrientes!C224*Constantes!$BA$9</f>
        <v>910.91750322552616</v>
      </c>
      <c r="D224" s="91">
        <f>Corrientes!D224*Constantes!$BA$9</f>
        <v>1144.5414788575788</v>
      </c>
      <c r="E224" s="92">
        <f>Corrientes!E224*Constantes!$BA$9</f>
        <v>0</v>
      </c>
      <c r="F224" s="92" t="s">
        <v>241</v>
      </c>
      <c r="G224" s="92" t="s">
        <v>241</v>
      </c>
      <c r="H224" s="91">
        <f>Corrientes!H224*Constantes!$BA$9</f>
        <v>2055.4589820831052</v>
      </c>
      <c r="I224" s="91">
        <f>Corrientes!I224*Constantes!$BA$9</f>
        <v>375.19659665432613</v>
      </c>
      <c r="J224" s="91">
        <f>Corrientes!J224*Constantes!$BA$9</f>
        <v>2430.6555787374309</v>
      </c>
      <c r="K224" s="93">
        <f>Corrientes!K224*Constantes!$BA$9</f>
        <v>3579.2242080590395</v>
      </c>
      <c r="L224" s="94">
        <f>Corrientes!L224*Constantes!$BA$9</f>
        <v>1586.204350225112</v>
      </c>
      <c r="M224" s="94">
        <f>Corrientes!M224*Constantes!$BA$9</f>
        <v>1993.0198578339273</v>
      </c>
      <c r="N224" s="94">
        <f>Corrientes!N224*Constantes!$BA$9</f>
        <v>653.33959628109562</v>
      </c>
      <c r="O224" s="94">
        <f>Corrientes!O224*Constantes!$BA$9</f>
        <v>4232.563804340135</v>
      </c>
      <c r="P224" s="94">
        <v>44.438490314195718</v>
      </c>
      <c r="Q224" s="94">
        <f>Corrientes!Q224*Constantes!$BA$9</f>
        <v>2666.8273490082297</v>
      </c>
      <c r="R224" s="94">
        <f>Corrientes!R224*Constantes!$BA$9</f>
        <v>372.22488985084902</v>
      </c>
      <c r="S224" s="95">
        <f>Corrientes!S224*Constantes!$BA$9</f>
        <v>0</v>
      </c>
      <c r="T224" s="95" t="s">
        <v>241</v>
      </c>
      <c r="U224" s="95" t="s">
        <v>241</v>
      </c>
      <c r="V224" s="96">
        <f>Corrientes!V224*Constantes!$BA$9</f>
        <v>3039.0522388590789</v>
      </c>
      <c r="W224" s="94">
        <f>Corrientes!W224*Constantes!$BA$9</f>
        <v>4153.9238649814497</v>
      </c>
      <c r="X224" s="94">
        <f>Corrientes!X224*Constantes!$BA$9</f>
        <v>3730.5223894909536</v>
      </c>
      <c r="Y224" s="94">
        <f>Corrientes!Y224*Constantes!$BA$9</f>
        <v>3018.8800383689163</v>
      </c>
      <c r="Z224" s="94">
        <f>Corrientes!Z224*Constantes!$BA$9</f>
        <v>0</v>
      </c>
      <c r="AA224" s="94">
        <f>Corrientes!AA224*Constantes!$BA$9</f>
        <v>5469.7078175965098</v>
      </c>
      <c r="AB224" s="94">
        <f>Corrientes!AB224*Constantes!$BA$9</f>
        <v>4188.5065052408982</v>
      </c>
      <c r="AC224" s="95" t="s">
        <v>94</v>
      </c>
      <c r="AD224" s="94">
        <v>23.72142477622921</v>
      </c>
      <c r="AE224" s="94">
        <v>2.422494013356717</v>
      </c>
      <c r="AF224" s="95" t="s">
        <v>241</v>
      </c>
      <c r="AG224" s="97" t="s">
        <v>94</v>
      </c>
      <c r="AH224" s="95">
        <f>Corrientes!AH224*Constantes!$BA$9</f>
        <v>295.15121756276807</v>
      </c>
      <c r="AI224" s="95" t="s">
        <v>241</v>
      </c>
      <c r="AJ224" s="95" t="s">
        <v>241</v>
      </c>
      <c r="AK224" s="95" t="s">
        <v>94</v>
      </c>
      <c r="AL224" s="95" t="s">
        <v>241</v>
      </c>
      <c r="AM224" s="95" t="s">
        <v>241</v>
      </c>
      <c r="AN224" s="97" t="s">
        <v>94</v>
      </c>
      <c r="AO224" s="94">
        <f>Corrientes!AO224*Constantes!$BA$9</f>
        <v>225788.29039158017</v>
      </c>
      <c r="AP224" s="94">
        <f>Corrientes!AP224*Constantes!$BA$9</f>
        <v>23058.091447684044</v>
      </c>
      <c r="AQ224" s="94">
        <v>84.563975252749856</v>
      </c>
      <c r="AR224" s="94">
        <v>15.436024747250146</v>
      </c>
      <c r="AS224" s="94">
        <v>55.561509685804275</v>
      </c>
      <c r="AT224" s="95" t="s">
        <v>94</v>
      </c>
      <c r="AU224" s="97" t="s">
        <v>94</v>
      </c>
      <c r="AV224" s="94">
        <f t="shared" si="6"/>
        <v>14.443860071006087</v>
      </c>
      <c r="AW224" s="97" t="s">
        <v>94</v>
      </c>
      <c r="AX224" s="98">
        <f>Corrientes!AX224*Constantes!$BA$9</f>
        <v>87.851625949859837</v>
      </c>
      <c r="AZ224" s="118"/>
      <c r="BC224" s="119">
        <f t="shared" si="8"/>
        <v>-2.8421709430404007E-13</v>
      </c>
      <c r="BE224" s="68"/>
    </row>
    <row r="225" spans="1:57" x14ac:dyDescent="0.3">
      <c r="A225" s="89">
        <v>2009</v>
      </c>
      <c r="B225" s="90" t="s">
        <v>22</v>
      </c>
      <c r="C225" s="91">
        <f>Corrientes!C225*Constantes!$BA$9</f>
        <v>2048.8911909723006</v>
      </c>
      <c r="D225" s="91">
        <f>Corrientes!D225*Constantes!$BA$9</f>
        <v>1418.6111743680588</v>
      </c>
      <c r="E225" s="91">
        <f>Corrientes!E225*Constantes!$BA$9</f>
        <v>451.68952529779693</v>
      </c>
      <c r="F225" s="92" t="s">
        <v>241</v>
      </c>
      <c r="G225" s="92" t="s">
        <v>241</v>
      </c>
      <c r="H225" s="91">
        <f>Corrientes!H225*Constantes!$BA$9</f>
        <v>3919.1918906381561</v>
      </c>
      <c r="I225" s="91">
        <f>Corrientes!I225*Constantes!$BA$9</f>
        <v>236.73637167621425</v>
      </c>
      <c r="J225" s="91">
        <f>Corrientes!J225*Constantes!$BA$9</f>
        <v>4155.9282623143699</v>
      </c>
      <c r="K225" s="93">
        <f>Corrientes!K225*Constantes!$BA$9</f>
        <v>2686.7353415141342</v>
      </c>
      <c r="L225" s="94">
        <f>Corrientes!L225*Constantes!$BA$9</f>
        <v>1404.5825076469839</v>
      </c>
      <c r="M225" s="94">
        <f>Corrientes!M225*Constantes!$BA$9</f>
        <v>972.50476230724257</v>
      </c>
      <c r="N225" s="94">
        <f>Corrientes!N225*Constantes!$BA$9</f>
        <v>162.29059309998308</v>
      </c>
      <c r="O225" s="94">
        <f>Corrientes!O225*Constantes!$BA$9</f>
        <v>2849.025934614117</v>
      </c>
      <c r="P225" s="94">
        <v>48.05959788993745</v>
      </c>
      <c r="Q225" s="94">
        <f>Corrientes!Q225*Constantes!$BA$9</f>
        <v>3583.388564100339</v>
      </c>
      <c r="R225" s="94">
        <f>Corrientes!R225*Constantes!$BA$9</f>
        <v>793.55798519615985</v>
      </c>
      <c r="S225" s="94">
        <f>Corrientes!S225*Constantes!$BA$9</f>
        <v>114.57220164124035</v>
      </c>
      <c r="T225" s="95" t="s">
        <v>241</v>
      </c>
      <c r="U225" s="95" t="s">
        <v>241</v>
      </c>
      <c r="V225" s="96">
        <f>Corrientes!V225*Constantes!$BA$9</f>
        <v>4491.5187509377392</v>
      </c>
      <c r="W225" s="94">
        <f>Corrientes!W225*Constantes!$BA$9</f>
        <v>3973.677098779051</v>
      </c>
      <c r="X225" s="94">
        <f>Corrientes!X225*Constantes!$BA$9</f>
        <v>3258.2154081514195</v>
      </c>
      <c r="Y225" s="94">
        <f>Corrientes!Y225*Constantes!$BA$9</f>
        <v>2904.9330292418063</v>
      </c>
      <c r="Z225" s="94">
        <f>Corrientes!Z225*Constantes!$BA$9</f>
        <v>20278.265777210683</v>
      </c>
      <c r="AA225" s="94">
        <f>Corrientes!AA225*Constantes!$BA$9</f>
        <v>8647.447013252111</v>
      </c>
      <c r="AB225" s="94">
        <f>Corrientes!AB225*Constantes!$BA$9</f>
        <v>3340.0245007128551</v>
      </c>
      <c r="AC225" s="95" t="s">
        <v>94</v>
      </c>
      <c r="AD225" s="94">
        <v>16.653002584903849</v>
      </c>
      <c r="AE225" s="94">
        <v>2.8798853388539167</v>
      </c>
      <c r="AF225" s="95" t="s">
        <v>241</v>
      </c>
      <c r="AG225" s="97" t="s">
        <v>94</v>
      </c>
      <c r="AH225" s="95">
        <f>Corrientes!AH225*Constantes!$BA$9</f>
        <v>495.92620764229918</v>
      </c>
      <c r="AI225" s="95" t="s">
        <v>241</v>
      </c>
      <c r="AJ225" s="95" t="s">
        <v>241</v>
      </c>
      <c r="AK225" s="95" t="s">
        <v>94</v>
      </c>
      <c r="AL225" s="95" t="s">
        <v>241</v>
      </c>
      <c r="AM225" s="95" t="s">
        <v>241</v>
      </c>
      <c r="AN225" s="97" t="s">
        <v>94</v>
      </c>
      <c r="AO225" s="94">
        <f>Corrientes!AO225*Constantes!$BA$9</f>
        <v>300270.53148905782</v>
      </c>
      <c r="AP225" s="94">
        <f>Corrientes!AP225*Constantes!$BA$9</f>
        <v>51927.254374482145</v>
      </c>
      <c r="AQ225" s="94">
        <v>94.303646340026575</v>
      </c>
      <c r="AR225" s="94">
        <v>5.6963536599734166</v>
      </c>
      <c r="AS225" s="94">
        <v>51.940402110062543</v>
      </c>
      <c r="AT225" s="95" t="s">
        <v>94</v>
      </c>
      <c r="AU225" s="97" t="s">
        <v>94</v>
      </c>
      <c r="AV225" s="94">
        <f t="shared" si="6"/>
        <v>2.7158410959557067</v>
      </c>
      <c r="AW225" s="97" t="s">
        <v>94</v>
      </c>
      <c r="AX225" s="98">
        <f>Corrientes!AX225*Constantes!$BA$9</f>
        <v>52.667145149631395</v>
      </c>
      <c r="AZ225" s="118"/>
      <c r="BC225" s="119">
        <f t="shared" si="8"/>
        <v>1.5347723092418164E-12</v>
      </c>
      <c r="BE225" s="68"/>
    </row>
    <row r="226" spans="1:57" x14ac:dyDescent="0.3">
      <c r="A226" s="89">
        <v>2009</v>
      </c>
      <c r="B226" s="90" t="s">
        <v>23</v>
      </c>
      <c r="C226" s="91">
        <f>Corrientes!C226*Constantes!$BA$9</f>
        <v>1758.6611080285759</v>
      </c>
      <c r="D226" s="91">
        <f>Corrientes!D226*Constantes!$BA$9</f>
        <v>1853.9618994271029</v>
      </c>
      <c r="E226" s="91">
        <f>Corrientes!E226*Constantes!$BA$9</f>
        <v>263.69251096991638</v>
      </c>
      <c r="F226" s="92" t="s">
        <v>241</v>
      </c>
      <c r="G226" s="92" t="s">
        <v>241</v>
      </c>
      <c r="H226" s="91">
        <f>Corrientes!H226*Constantes!$BA$9</f>
        <v>3876.3155184255952</v>
      </c>
      <c r="I226" s="91">
        <f>Corrientes!I226*Constantes!$BA$9</f>
        <v>1032.6253015972727</v>
      </c>
      <c r="J226" s="91">
        <f>Corrientes!J226*Constantes!$BA$9</f>
        <v>4908.9408200228672</v>
      </c>
      <c r="K226" s="93">
        <f>Corrientes!K226*Constantes!$BA$9</f>
        <v>3123.5091964593398</v>
      </c>
      <c r="L226" s="94">
        <f>Corrientes!L226*Constantes!$BA$9</f>
        <v>1417.117393636147</v>
      </c>
      <c r="M226" s="94">
        <f>Corrientes!M226*Constantes!$BA$9</f>
        <v>1493.9101358544212</v>
      </c>
      <c r="N226" s="94">
        <f>Corrientes!N226*Constantes!$BA$9</f>
        <v>832.08258221088147</v>
      </c>
      <c r="O226" s="94">
        <f>Corrientes!O226*Constantes!$BA$9</f>
        <v>3955.5917786702221</v>
      </c>
      <c r="P226" s="94">
        <v>40.932320602369657</v>
      </c>
      <c r="Q226" s="94">
        <f>Corrientes!Q226*Constantes!$BA$9</f>
        <v>5772.2026634828035</v>
      </c>
      <c r="R226" s="94">
        <f>Corrientes!R226*Constantes!$BA$9</f>
        <v>1200.7196081527798</v>
      </c>
      <c r="S226" s="94">
        <f>Corrientes!S226*Constantes!$BA$9</f>
        <v>110.96005587323003</v>
      </c>
      <c r="T226" s="95" t="s">
        <v>241</v>
      </c>
      <c r="U226" s="95" t="s">
        <v>241</v>
      </c>
      <c r="V226" s="96">
        <f>Corrientes!V226*Constantes!$BA$9</f>
        <v>7083.8823275088134</v>
      </c>
      <c r="W226" s="94">
        <f>Corrientes!W226*Constantes!$BA$9</f>
        <v>4483.7677994479463</v>
      </c>
      <c r="X226" s="94">
        <f>Corrientes!X226*Constantes!$BA$9</f>
        <v>3828.3044917214188</v>
      </c>
      <c r="Y226" s="94">
        <f>Corrientes!Y226*Constantes!$BA$9</f>
        <v>3491.4078752476098</v>
      </c>
      <c r="Z226" s="94">
        <f>Corrientes!Z226*Constantes!$BA$9</f>
        <v>26194.536325125122</v>
      </c>
      <c r="AA226" s="94">
        <f>Corrientes!AA226*Constantes!$BA$9</f>
        <v>11992.823147531681</v>
      </c>
      <c r="AB226" s="94">
        <f>Corrientes!AB226*Constantes!$BA$9</f>
        <v>4251.405273596899</v>
      </c>
      <c r="AC226" s="95" t="s">
        <v>94</v>
      </c>
      <c r="AD226" s="94">
        <v>18.882856255577675</v>
      </c>
      <c r="AE226" s="94">
        <v>3.4072886425374391</v>
      </c>
      <c r="AF226" s="95" t="s">
        <v>241</v>
      </c>
      <c r="AG226" s="97" t="s">
        <v>94</v>
      </c>
      <c r="AH226" s="95">
        <f>Corrientes!AH226*Constantes!$BA$9</f>
        <v>404.3906911432224</v>
      </c>
      <c r="AI226" s="95" t="s">
        <v>241</v>
      </c>
      <c r="AJ226" s="95" t="s">
        <v>241</v>
      </c>
      <c r="AK226" s="95" t="s">
        <v>94</v>
      </c>
      <c r="AL226" s="95" t="s">
        <v>241</v>
      </c>
      <c r="AM226" s="95" t="s">
        <v>241</v>
      </c>
      <c r="AN226" s="97" t="s">
        <v>94</v>
      </c>
      <c r="AO226" s="94">
        <f>Corrientes!AO226*Constantes!$BA$9</f>
        <v>351975.55610083317</v>
      </c>
      <c r="AP226" s="94">
        <f>Corrientes!AP226*Constantes!$BA$9</f>
        <v>63511.700694057901</v>
      </c>
      <c r="AQ226" s="94">
        <v>78.96439701645329</v>
      </c>
      <c r="AR226" s="94">
        <v>21.03560298354671</v>
      </c>
      <c r="AS226" s="94">
        <v>59.067679397630336</v>
      </c>
      <c r="AT226" s="95" t="s">
        <v>94</v>
      </c>
      <c r="AU226" s="97" t="s">
        <v>94</v>
      </c>
      <c r="AV226" s="94">
        <f t="shared" si="6"/>
        <v>7.6379757902599987</v>
      </c>
      <c r="AW226" s="97" t="s">
        <v>94</v>
      </c>
      <c r="AX226" s="98">
        <f>Corrientes!AX226*Constantes!$BA$9</f>
        <v>115.10937874203653</v>
      </c>
      <c r="AZ226" s="118"/>
      <c r="BC226" s="119">
        <f t="shared" si="8"/>
        <v>0</v>
      </c>
      <c r="BE226" s="68"/>
    </row>
    <row r="227" spans="1:57" x14ac:dyDescent="0.3">
      <c r="A227" s="89">
        <v>2009</v>
      </c>
      <c r="B227" s="90" t="s">
        <v>24</v>
      </c>
      <c r="C227" s="91">
        <f>Corrientes!C227*Constantes!$BA$9</f>
        <v>1312.0012971322258</v>
      </c>
      <c r="D227" s="91">
        <f>Corrientes!D227*Constantes!$BA$9</f>
        <v>1803.6793090077676</v>
      </c>
      <c r="E227" s="92">
        <f>Corrientes!E227*Constantes!$BA$9</f>
        <v>0</v>
      </c>
      <c r="F227" s="92" t="s">
        <v>241</v>
      </c>
      <c r="G227" s="92" t="s">
        <v>241</v>
      </c>
      <c r="H227" s="91">
        <f>Corrientes!H227*Constantes!$BA$9</f>
        <v>3115.6806061399934</v>
      </c>
      <c r="I227" s="91">
        <f>Corrientes!I227*Constantes!$BA$9</f>
        <v>1029.2788498163352</v>
      </c>
      <c r="J227" s="91">
        <f>Corrientes!J227*Constantes!$BA$9</f>
        <v>4144.9594559563284</v>
      </c>
      <c r="K227" s="93">
        <f>Corrientes!K227*Constantes!$BA$9</f>
        <v>3126.9313049752946</v>
      </c>
      <c r="L227" s="94">
        <f>Corrientes!L227*Constantes!$BA$9</f>
        <v>1316.7389237799864</v>
      </c>
      <c r="M227" s="94">
        <f>Corrientes!M227*Constantes!$BA$9</f>
        <v>1810.1923811953081</v>
      </c>
      <c r="N227" s="94">
        <f>Corrientes!N227*Constantes!$BA$9</f>
        <v>1032.9955678695296</v>
      </c>
      <c r="O227" s="94">
        <f>Corrientes!O227*Constantes!$BA$9</f>
        <v>4159.9268728448251</v>
      </c>
      <c r="P227" s="94">
        <v>35.462887195545079</v>
      </c>
      <c r="Q227" s="94">
        <f>Corrientes!Q227*Constantes!$BA$9</f>
        <v>6672.0394821120017</v>
      </c>
      <c r="R227" s="94">
        <f>Corrientes!R227*Constantes!$BA$9</f>
        <v>774.60915047562878</v>
      </c>
      <c r="S227" s="94">
        <f>Corrientes!S227*Constantes!$BA$9</f>
        <v>96.553208365410924</v>
      </c>
      <c r="T227" s="95" t="s">
        <v>241</v>
      </c>
      <c r="U227" s="95" t="s">
        <v>241</v>
      </c>
      <c r="V227" s="96">
        <f>Corrientes!V227*Constantes!$BA$9</f>
        <v>7543.201840953041</v>
      </c>
      <c r="W227" s="94">
        <f>Corrientes!W227*Constantes!$BA$9</f>
        <v>4481.7338973839578</v>
      </c>
      <c r="X227" s="94">
        <f>Corrientes!X227*Constantes!$BA$9</f>
        <v>4809.9597601609094</v>
      </c>
      <c r="Y227" s="94">
        <f>Corrientes!Y227*Constantes!$BA$9</f>
        <v>3217.7508016268389</v>
      </c>
      <c r="Z227" s="94">
        <f>Corrientes!Z227*Constantes!$BA$9</f>
        <v>19580.857506674289</v>
      </c>
      <c r="AA227" s="94">
        <f>Corrientes!AA227*Constantes!$BA$9</f>
        <v>11688.161296909369</v>
      </c>
      <c r="AB227" s="94">
        <f>Corrientes!AB227*Constantes!$BA$9</f>
        <v>4362.0664059872979</v>
      </c>
      <c r="AC227" s="95" t="s">
        <v>94</v>
      </c>
      <c r="AD227" s="94">
        <v>16.789118834111072</v>
      </c>
      <c r="AE227" s="94">
        <v>2.4519277312369776</v>
      </c>
      <c r="AF227" s="95" t="s">
        <v>241</v>
      </c>
      <c r="AG227" s="97" t="s">
        <v>94</v>
      </c>
      <c r="AH227" s="95">
        <f>Corrientes!AH227*Constantes!$BA$9</f>
        <v>797.45892760550294</v>
      </c>
      <c r="AI227" s="95" t="s">
        <v>241</v>
      </c>
      <c r="AJ227" s="95" t="s">
        <v>241</v>
      </c>
      <c r="AK227" s="95" t="s">
        <v>94</v>
      </c>
      <c r="AL227" s="95" t="s">
        <v>241</v>
      </c>
      <c r="AM227" s="95" t="s">
        <v>241</v>
      </c>
      <c r="AN227" s="97" t="s">
        <v>94</v>
      </c>
      <c r="AO227" s="94">
        <f>Corrientes!AO227*Constantes!$BA$9</f>
        <v>476692.73233484692</v>
      </c>
      <c r="AP227" s="94">
        <f>Corrientes!AP227*Constantes!$BA$9</f>
        <v>69617.479108922053</v>
      </c>
      <c r="AQ227" s="94">
        <v>75.167939258434586</v>
      </c>
      <c r="AR227" s="94">
        <v>24.832060741565424</v>
      </c>
      <c r="AS227" s="94">
        <v>64.537112804454921</v>
      </c>
      <c r="AT227" s="95" t="s">
        <v>94</v>
      </c>
      <c r="AU227" s="97" t="s">
        <v>94</v>
      </c>
      <c r="AV227" s="94">
        <f t="shared" si="6"/>
        <v>5.3704267913850634</v>
      </c>
      <c r="AW227" s="97" t="s">
        <v>94</v>
      </c>
      <c r="AX227" s="98">
        <f>Corrientes!AX227*Constantes!$BA$9</f>
        <v>42.741162447566339</v>
      </c>
      <c r="AZ227" s="118"/>
      <c r="BC227" s="119">
        <f t="shared" si="8"/>
        <v>-3.5527136788005009E-13</v>
      </c>
      <c r="BE227" s="68"/>
    </row>
    <row r="228" spans="1:57" x14ac:dyDescent="0.3">
      <c r="A228" s="89">
        <v>2009</v>
      </c>
      <c r="B228" s="90" t="s">
        <v>25</v>
      </c>
      <c r="C228" s="91">
        <f>Corrientes!C228*Constantes!$BA$9</f>
        <v>3568.7110278008254</v>
      </c>
      <c r="D228" s="91">
        <f>Corrientes!D228*Constantes!$BA$9</f>
        <v>1589.6628226150992</v>
      </c>
      <c r="E228" s="92">
        <f>Corrientes!E228*Constantes!$BA$9</f>
        <v>0</v>
      </c>
      <c r="F228" s="92" t="s">
        <v>241</v>
      </c>
      <c r="G228" s="92" t="s">
        <v>241</v>
      </c>
      <c r="H228" s="91">
        <f>Corrientes!H228*Constantes!$BA$9</f>
        <v>5158.3738504159246</v>
      </c>
      <c r="I228" s="91">
        <f>Corrientes!I228*Constantes!$BA$9</f>
        <v>2491.838434947887</v>
      </c>
      <c r="J228" s="91">
        <f>Corrientes!J228*Constantes!$BA$9</f>
        <v>7650.2122853638111</v>
      </c>
      <c r="K228" s="93">
        <f>Corrientes!K228*Constantes!$BA$9</f>
        <v>3453.348595172708</v>
      </c>
      <c r="L228" s="94">
        <f>Corrientes!L228*Constantes!$BA$9</f>
        <v>2389.1256376153569</v>
      </c>
      <c r="M228" s="94">
        <f>Corrientes!M228*Constantes!$BA$9</f>
        <v>1064.2229575573508</v>
      </c>
      <c r="N228" s="94">
        <f>Corrientes!N228*Constantes!$BA$9</f>
        <v>1668.1975770388958</v>
      </c>
      <c r="O228" s="94">
        <f>Corrientes!O228*Constantes!$BA$9</f>
        <v>5121.5461722116042</v>
      </c>
      <c r="P228" s="94">
        <v>63.69710051027824</v>
      </c>
      <c r="Q228" s="94">
        <f>Corrientes!Q228*Constantes!$BA$9</f>
        <v>2135.50476506722</v>
      </c>
      <c r="R228" s="94">
        <f>Corrientes!R228*Constantes!$BA$9</f>
        <v>415.40053298505427</v>
      </c>
      <c r="S228" s="94">
        <f>Corrientes!S228*Constantes!$BA$9</f>
        <v>1809.1815103854663</v>
      </c>
      <c r="T228" s="95" t="s">
        <v>241</v>
      </c>
      <c r="U228" s="95" t="s">
        <v>241</v>
      </c>
      <c r="V228" s="96">
        <f>Corrientes!V228*Constantes!$BA$9</f>
        <v>4360.0868084377407</v>
      </c>
      <c r="W228" s="94">
        <f>Corrientes!W228*Constantes!$BA$9</f>
        <v>5924.5461676528121</v>
      </c>
      <c r="X228" s="94">
        <f>Corrientes!X228*Constantes!$BA$9</f>
        <v>3122.0419103655363</v>
      </c>
      <c r="Y228" s="94">
        <f>Corrientes!Y228*Constantes!$BA$9</f>
        <v>2528.3051307672199</v>
      </c>
      <c r="Z228" s="94">
        <f>Corrientes!Z228*Constantes!$BA$9</f>
        <v>16016.97602905135</v>
      </c>
      <c r="AA228" s="94">
        <f>Corrientes!AA228*Constantes!$BA$9</f>
        <v>12010.299093801552</v>
      </c>
      <c r="AB228" s="94">
        <f>Corrientes!AB228*Constantes!$BA$9</f>
        <v>5386.588712037068</v>
      </c>
      <c r="AC228" s="95" t="s">
        <v>94</v>
      </c>
      <c r="AD228" s="94">
        <v>10.868834887344828</v>
      </c>
      <c r="AE228" s="94">
        <v>2.3523422484008001</v>
      </c>
      <c r="AF228" s="95" t="s">
        <v>241</v>
      </c>
      <c r="AG228" s="97" t="s">
        <v>94</v>
      </c>
      <c r="AH228" s="95">
        <f>Corrientes!AH228*Constantes!$BA$9</f>
        <v>219.27326918965485</v>
      </c>
      <c r="AI228" s="95" t="s">
        <v>241</v>
      </c>
      <c r="AJ228" s="95" t="s">
        <v>241</v>
      </c>
      <c r="AK228" s="95" t="s">
        <v>94</v>
      </c>
      <c r="AL228" s="95" t="s">
        <v>241</v>
      </c>
      <c r="AM228" s="95" t="s">
        <v>241</v>
      </c>
      <c r="AN228" s="97" t="s">
        <v>94</v>
      </c>
      <c r="AO228" s="94">
        <f>Corrientes!AO228*Constantes!$BA$9</f>
        <v>510567.67364385643</v>
      </c>
      <c r="AP228" s="94">
        <f>Corrientes!AP228*Constantes!$BA$9</f>
        <v>110502.17634445614</v>
      </c>
      <c r="AQ228" s="94">
        <v>67.427852430772305</v>
      </c>
      <c r="AR228" s="94">
        <v>32.572147569227702</v>
      </c>
      <c r="AS228" s="94">
        <v>36.30289948972176</v>
      </c>
      <c r="AT228" s="95" t="s">
        <v>94</v>
      </c>
      <c r="AU228" s="97" t="s">
        <v>94</v>
      </c>
      <c r="AV228" s="94">
        <f t="shared" si="6"/>
        <v>-2.8371412826701303</v>
      </c>
      <c r="AW228" s="97" t="s">
        <v>94</v>
      </c>
      <c r="AX228" s="98">
        <f>Corrientes!AX228*Constantes!$BA$9</f>
        <v>20.858304099125405</v>
      </c>
      <c r="AZ228" s="118"/>
      <c r="BC228" s="119">
        <f t="shared" si="8"/>
        <v>-6.8212102632969618E-13</v>
      </c>
      <c r="BE228" s="68"/>
    </row>
    <row r="229" spans="1:57" x14ac:dyDescent="0.3">
      <c r="A229" s="89">
        <v>2009</v>
      </c>
      <c r="B229" s="90" t="s">
        <v>26</v>
      </c>
      <c r="C229" s="91">
        <f>Corrientes!C229*Constantes!$BA$9</f>
        <v>2107.3168611793817</v>
      </c>
      <c r="D229" s="91">
        <f>Corrientes!D229*Constantes!$BA$9</f>
        <v>2297.8053405973933</v>
      </c>
      <c r="E229" s="91">
        <f>Corrientes!E229*Constantes!$BA$9</f>
        <v>232.28396783264279</v>
      </c>
      <c r="F229" s="92" t="s">
        <v>241</v>
      </c>
      <c r="G229" s="92" t="s">
        <v>241</v>
      </c>
      <c r="H229" s="91">
        <f>Corrientes!H229*Constantes!$BA$9</f>
        <v>4637.4061696094186</v>
      </c>
      <c r="I229" s="91">
        <f>Corrientes!I229*Constantes!$BA$9</f>
        <v>871.44665881190474</v>
      </c>
      <c r="J229" s="91">
        <f>Corrientes!J229*Constantes!$BA$9</f>
        <v>5508.8528284213235</v>
      </c>
      <c r="K229" s="93">
        <f>Corrientes!K229*Constantes!$BA$9</f>
        <v>3388.3885481543912</v>
      </c>
      <c r="L229" s="94">
        <f>Corrientes!L229*Constantes!$BA$9</f>
        <v>1539.7418424434168</v>
      </c>
      <c r="M229" s="94">
        <f>Corrientes!M229*Constantes!$BA$9</f>
        <v>1678.925032056005</v>
      </c>
      <c r="N229" s="94">
        <f>Corrientes!N229*Constantes!$BA$9</f>
        <v>636.7352289295726</v>
      </c>
      <c r="O229" s="94">
        <f>Corrientes!O229*Constantes!$BA$9</f>
        <v>4025.1237770839634</v>
      </c>
      <c r="P229" s="94">
        <v>37.91839266824207</v>
      </c>
      <c r="Q229" s="94">
        <f>Corrientes!Q229*Constantes!$BA$9</f>
        <v>5880.6679692731059</v>
      </c>
      <c r="R229" s="94">
        <f>Corrientes!R229*Constantes!$BA$9</f>
        <v>1174.747741557376</v>
      </c>
      <c r="S229" s="94">
        <f>Corrientes!S229*Constantes!$BA$9</f>
        <v>1963.9127489681828</v>
      </c>
      <c r="T229" s="95" t="s">
        <v>241</v>
      </c>
      <c r="U229" s="95" t="s">
        <v>241</v>
      </c>
      <c r="V229" s="96">
        <f>Corrientes!V229*Constantes!$BA$9</f>
        <v>9019.328459798664</v>
      </c>
      <c r="W229" s="94">
        <f>Corrientes!W229*Constantes!$BA$9</f>
        <v>4693.7019359572478</v>
      </c>
      <c r="X229" s="94">
        <f>Corrientes!X229*Constantes!$BA$9</f>
        <v>3289.5290014969601</v>
      </c>
      <c r="Y229" s="94">
        <f>Corrientes!Y229*Constantes!$BA$9</f>
        <v>3153.2280999730942</v>
      </c>
      <c r="Z229" s="94">
        <f>Corrientes!Z229*Constantes!$BA$9</f>
        <v>19669.615393541819</v>
      </c>
      <c r="AA229" s="94">
        <f>Corrientes!AA229*Constantes!$BA$9</f>
        <v>14528.181288219987</v>
      </c>
      <c r="AB229" s="94">
        <f>Corrientes!AB229*Constantes!$BA$9</f>
        <v>4415.5948329614166</v>
      </c>
      <c r="AC229" s="95" t="s">
        <v>94</v>
      </c>
      <c r="AD229" s="94">
        <v>11.034071496203406</v>
      </c>
      <c r="AE229" s="94">
        <v>2.7819988601746481</v>
      </c>
      <c r="AF229" s="95" t="s">
        <v>241</v>
      </c>
      <c r="AG229" s="97" t="s">
        <v>94</v>
      </c>
      <c r="AH229" s="95">
        <f>Corrientes!AH229*Constantes!$BA$9</f>
        <v>1112.6566790801883</v>
      </c>
      <c r="AI229" s="95" t="s">
        <v>241</v>
      </c>
      <c r="AJ229" s="95" t="s">
        <v>241</v>
      </c>
      <c r="AK229" s="95" t="s">
        <v>94</v>
      </c>
      <c r="AL229" s="95" t="s">
        <v>241</v>
      </c>
      <c r="AM229" s="95" t="s">
        <v>241</v>
      </c>
      <c r="AN229" s="97" t="s">
        <v>94</v>
      </c>
      <c r="AO229" s="94">
        <f>Corrientes!AO229*Constantes!$BA$9</f>
        <v>522220.96479607967</v>
      </c>
      <c r="AP229" s="94">
        <f>Corrientes!AP229*Constantes!$BA$9</f>
        <v>131666.55022326828</v>
      </c>
      <c r="AQ229" s="94">
        <v>84.180977674409291</v>
      </c>
      <c r="AR229" s="94">
        <v>15.819022325590716</v>
      </c>
      <c r="AS229" s="94">
        <v>62.081607331757937</v>
      </c>
      <c r="AT229" s="95" t="s">
        <v>94</v>
      </c>
      <c r="AU229" s="97" t="s">
        <v>94</v>
      </c>
      <c r="AV229" s="94">
        <f t="shared" ref="AV229:AV292" si="9">((AA229/AA196)-1)*100</f>
        <v>6.6239191777953232</v>
      </c>
      <c r="AW229" s="97" t="s">
        <v>94</v>
      </c>
      <c r="AX229" s="98">
        <f>Corrientes!AX229*Constantes!$BA$9</f>
        <v>669.42902596536908</v>
      </c>
      <c r="AZ229" s="118"/>
      <c r="BC229" s="119">
        <f t="shared" si="8"/>
        <v>-1.4495071809506044E-12</v>
      </c>
      <c r="BE229" s="68"/>
    </row>
    <row r="230" spans="1:57" x14ac:dyDescent="0.3">
      <c r="A230" s="89">
        <v>2009</v>
      </c>
      <c r="B230" s="90" t="s">
        <v>27</v>
      </c>
      <c r="C230" s="91">
        <f>Corrientes!C230*Constantes!$BA$9</f>
        <v>1558.2379756816085</v>
      </c>
      <c r="D230" s="91">
        <f>Corrientes!D230*Constantes!$BA$9</f>
        <v>923.80587627608725</v>
      </c>
      <c r="E230" s="92">
        <f>Corrientes!E230*Constantes!$BA$9</f>
        <v>0</v>
      </c>
      <c r="F230" s="92" t="s">
        <v>241</v>
      </c>
      <c r="G230" s="92" t="s">
        <v>241</v>
      </c>
      <c r="H230" s="91">
        <f>Corrientes!H230*Constantes!$BA$9</f>
        <v>2482.043851957696</v>
      </c>
      <c r="I230" s="91">
        <f>Corrientes!I230*Constantes!$BA$9</f>
        <v>143.61747518597116</v>
      </c>
      <c r="J230" s="91">
        <f>Corrientes!J230*Constantes!$BA$9</f>
        <v>2625.6613271436668</v>
      </c>
      <c r="K230" s="93">
        <f>Corrientes!K230*Constantes!$BA$9</f>
        <v>3097.9079530175932</v>
      </c>
      <c r="L230" s="94">
        <f>Corrientes!L230*Constantes!$BA$9</f>
        <v>1944.8801493779436</v>
      </c>
      <c r="M230" s="94">
        <f>Corrientes!M230*Constantes!$BA$9</f>
        <v>1153.0278036396496</v>
      </c>
      <c r="N230" s="94">
        <f>Corrientes!N230*Constantes!$BA$9</f>
        <v>179.25296453566045</v>
      </c>
      <c r="O230" s="94">
        <f>Corrientes!O230*Constantes!$BA$9</f>
        <v>3277.1608839459518</v>
      </c>
      <c r="P230" s="94">
        <v>60.421547064864669</v>
      </c>
      <c r="Q230" s="94">
        <f>Corrientes!Q230*Constantes!$BA$9</f>
        <v>1418.7386563221296</v>
      </c>
      <c r="R230" s="94">
        <f>Corrientes!R230*Constantes!$BA$9</f>
        <v>301.17118227235716</v>
      </c>
      <c r="S230" s="95">
        <f>Corrientes!S230*Constantes!$BA$9</f>
        <v>0</v>
      </c>
      <c r="T230" s="95" t="s">
        <v>241</v>
      </c>
      <c r="U230" s="95" t="s">
        <v>241</v>
      </c>
      <c r="V230" s="96">
        <f>Corrientes!V230*Constantes!$BA$9</f>
        <v>1719.9098385944867</v>
      </c>
      <c r="W230" s="94">
        <f>Corrientes!W230*Constantes!$BA$9</f>
        <v>4678.1682341015185</v>
      </c>
      <c r="X230" s="94">
        <f>Corrientes!X230*Constantes!$BA$9</f>
        <v>4806.7742816364662</v>
      </c>
      <c r="Y230" s="94">
        <f>Corrientes!Y230*Constantes!$BA$9</f>
        <v>2654.7068460647797</v>
      </c>
      <c r="Z230" s="94">
        <f>Corrientes!Z230*Constantes!$BA$9</f>
        <v>0</v>
      </c>
      <c r="AA230" s="94">
        <f>Corrientes!AA230*Constantes!$BA$9</f>
        <v>4345.5711657381535</v>
      </c>
      <c r="AB230" s="94">
        <f>Corrientes!AB230*Constantes!$BA$9</f>
        <v>3717.8303777727383</v>
      </c>
      <c r="AC230" s="95" t="s">
        <v>94</v>
      </c>
      <c r="AD230" s="94">
        <v>23.968334719458227</v>
      </c>
      <c r="AE230" s="94">
        <v>4.6619391567377884</v>
      </c>
      <c r="AF230" s="95" t="s">
        <v>241</v>
      </c>
      <c r="AG230" s="97" t="s">
        <v>94</v>
      </c>
      <c r="AH230" s="95">
        <f>Corrientes!AH230*Constantes!$BA$9</f>
        <v>27.882049517515515</v>
      </c>
      <c r="AI230" s="95" t="s">
        <v>241</v>
      </c>
      <c r="AJ230" s="95" t="s">
        <v>241</v>
      </c>
      <c r="AK230" s="95" t="s">
        <v>94</v>
      </c>
      <c r="AL230" s="95" t="s">
        <v>241</v>
      </c>
      <c r="AM230" s="95" t="s">
        <v>241</v>
      </c>
      <c r="AN230" s="97" t="s">
        <v>94</v>
      </c>
      <c r="AO230" s="94">
        <f>Corrientes!AO230*Constantes!$BA$9</f>
        <v>93213.811241135656</v>
      </c>
      <c r="AP230" s="94">
        <f>Corrientes!AP230*Constantes!$BA$9</f>
        <v>18130.467621558568</v>
      </c>
      <c r="AQ230" s="94">
        <v>94.530236108470021</v>
      </c>
      <c r="AR230" s="94">
        <v>5.4697638915299809</v>
      </c>
      <c r="AS230" s="94">
        <v>39.578452935135324</v>
      </c>
      <c r="AT230" s="95" t="s">
        <v>94</v>
      </c>
      <c r="AU230" s="97" t="s">
        <v>94</v>
      </c>
      <c r="AV230" s="94">
        <f t="shared" si="9"/>
        <v>7.7941081755521058</v>
      </c>
      <c r="AW230" s="97" t="s">
        <v>94</v>
      </c>
      <c r="AX230" s="98">
        <f>Corrientes!AX230*Constantes!$BA$9</f>
        <v>38.661941863567989</v>
      </c>
      <c r="AZ230" s="118"/>
      <c r="BC230" s="119">
        <f t="shared" si="8"/>
        <v>-2.8421709430404007E-13</v>
      </c>
      <c r="BE230" s="68"/>
    </row>
    <row r="231" spans="1:57" x14ac:dyDescent="0.3">
      <c r="A231" s="89">
        <v>2009</v>
      </c>
      <c r="B231" s="90" t="s">
        <v>28</v>
      </c>
      <c r="C231" s="91">
        <f>Corrientes!C231*Constantes!$BA$9</f>
        <v>7696.7007225658717</v>
      </c>
      <c r="D231" s="91">
        <f>Corrientes!D231*Constantes!$BA$9</f>
        <v>4220.1949189759534</v>
      </c>
      <c r="E231" s="91">
        <f>Corrientes!E231*Constantes!$BA$9</f>
        <v>1041.8579354098385</v>
      </c>
      <c r="F231" s="92" t="s">
        <v>241</v>
      </c>
      <c r="G231" s="92" t="s">
        <v>241</v>
      </c>
      <c r="H231" s="91">
        <f>Corrientes!H231*Constantes!$BA$9</f>
        <v>12958.753576951663</v>
      </c>
      <c r="I231" s="91">
        <f>Corrientes!I231*Constantes!$BA$9</f>
        <v>1924.8007765545317</v>
      </c>
      <c r="J231" s="91">
        <f>Corrientes!J231*Constantes!$BA$9</f>
        <v>14883.554353506195</v>
      </c>
      <c r="K231" s="93">
        <f>Corrientes!K231*Constantes!$BA$9</f>
        <v>2424.9949665196241</v>
      </c>
      <c r="L231" s="94">
        <f>Corrientes!L231*Constantes!$BA$9</f>
        <v>1440.2975101113623</v>
      </c>
      <c r="M231" s="94">
        <f>Corrientes!M231*Constantes!$BA$9</f>
        <v>789.7326988646812</v>
      </c>
      <c r="N231" s="94">
        <f>Corrientes!N231*Constantes!$BA$9</f>
        <v>360.19144642117567</v>
      </c>
      <c r="O231" s="94">
        <f>Corrientes!O231*Constantes!$BA$9</f>
        <v>2785.1864129408</v>
      </c>
      <c r="P231" s="94">
        <v>49.787779285697717</v>
      </c>
      <c r="Q231" s="94">
        <f>Corrientes!Q231*Constantes!$BA$9</f>
        <v>9913.7480291179836</v>
      </c>
      <c r="R231" s="94">
        <f>Corrientes!R231*Constantes!$BA$9</f>
        <v>1879.3264731738166</v>
      </c>
      <c r="S231" s="94">
        <f>Corrientes!S231*Constantes!$BA$9</f>
        <v>3217.3623344893763</v>
      </c>
      <c r="T231" s="95" t="s">
        <v>241</v>
      </c>
      <c r="U231" s="95" t="s">
        <v>241</v>
      </c>
      <c r="V231" s="96">
        <f>Corrientes!V231*Constantes!$BA$9</f>
        <v>15010.436836781177</v>
      </c>
      <c r="W231" s="94">
        <f>Corrientes!W231*Constantes!$BA$9</f>
        <v>6519.3153905139452</v>
      </c>
      <c r="X231" s="94">
        <f>Corrientes!X231*Constantes!$BA$9</f>
        <v>3853.0906852324947</v>
      </c>
      <c r="Y231" s="94">
        <f>Corrientes!Y231*Constantes!$BA$9</f>
        <v>3948.8783124132024</v>
      </c>
      <c r="Z231" s="94">
        <f>Corrientes!Z231*Constantes!$BA$9</f>
        <v>14227.303150656124</v>
      </c>
      <c r="AA231" s="94">
        <f>Corrientes!AA231*Constantes!$BA$9</f>
        <v>29893.991190287368</v>
      </c>
      <c r="AB231" s="94">
        <f>Corrientes!AB231*Constantes!$BA$9</f>
        <v>3909.6108776365422</v>
      </c>
      <c r="AC231" s="95" t="s">
        <v>94</v>
      </c>
      <c r="AD231" s="94">
        <v>11.66158990979295</v>
      </c>
      <c r="AE231" s="94">
        <v>3.840971207566731</v>
      </c>
      <c r="AF231" s="95" t="s">
        <v>241</v>
      </c>
      <c r="AG231" s="97" t="s">
        <v>94</v>
      </c>
      <c r="AH231" s="95">
        <f>Corrientes!AH231*Constantes!$BA$9</f>
        <v>444.95496695021137</v>
      </c>
      <c r="AI231" s="95" t="s">
        <v>241</v>
      </c>
      <c r="AJ231" s="95" t="s">
        <v>241</v>
      </c>
      <c r="AK231" s="95" t="s">
        <v>94</v>
      </c>
      <c r="AL231" s="95" t="s">
        <v>241</v>
      </c>
      <c r="AM231" s="95" t="s">
        <v>241</v>
      </c>
      <c r="AN231" s="97" t="s">
        <v>94</v>
      </c>
      <c r="AO231" s="94">
        <f>Corrientes!AO231*Constantes!$BA$9</f>
        <v>778292.50923297904</v>
      </c>
      <c r="AP231" s="94">
        <f>Corrientes!AP231*Constantes!$BA$9</f>
        <v>256345.75921061644</v>
      </c>
      <c r="AQ231" s="94">
        <v>87.067600044735983</v>
      </c>
      <c r="AR231" s="94">
        <v>12.932399955264023</v>
      </c>
      <c r="AS231" s="94">
        <v>50.212220714302291</v>
      </c>
      <c r="AT231" s="95" t="s">
        <v>94</v>
      </c>
      <c r="AU231" s="97" t="s">
        <v>94</v>
      </c>
      <c r="AV231" s="94">
        <f t="shared" si="9"/>
        <v>3.2814778344538498</v>
      </c>
      <c r="AW231" s="97" t="s">
        <v>94</v>
      </c>
      <c r="AX231" s="98">
        <f>Corrientes!AX231*Constantes!$BA$9</f>
        <v>319.4119664143148</v>
      </c>
      <c r="AZ231" s="118"/>
      <c r="BC231" s="119">
        <f t="shared" si="8"/>
        <v>-3.4106051316484809E-12</v>
      </c>
      <c r="BE231" s="68"/>
    </row>
    <row r="232" spans="1:57" x14ac:dyDescent="0.3">
      <c r="A232" s="89">
        <v>2009</v>
      </c>
      <c r="B232" s="90" t="s">
        <v>29</v>
      </c>
      <c r="C232" s="91">
        <f>Corrientes!C232*Constantes!$BA$9</f>
        <v>1634.3007722149709</v>
      </c>
      <c r="D232" s="91">
        <f>Corrientes!D232*Constantes!$BA$9</f>
        <v>1536.8669703706405</v>
      </c>
      <c r="E232" s="91">
        <f>Corrientes!E232*Constantes!$BA$9</f>
        <v>366.28729229671529</v>
      </c>
      <c r="F232" s="92" t="s">
        <v>241</v>
      </c>
      <c r="G232" s="92" t="s">
        <v>241</v>
      </c>
      <c r="H232" s="91">
        <f>Corrientes!H232*Constantes!$BA$9</f>
        <v>3537.4550348823263</v>
      </c>
      <c r="I232" s="91">
        <f>Corrientes!I232*Constantes!$BA$9</f>
        <v>271.76201499686391</v>
      </c>
      <c r="J232" s="91">
        <f>Corrientes!J232*Constantes!$BA$9</f>
        <v>3809.2170498791902</v>
      </c>
      <c r="K232" s="93">
        <f>Corrientes!K232*Constantes!$BA$9</f>
        <v>3656.5715083379437</v>
      </c>
      <c r="L232" s="94">
        <f>Corrientes!L232*Constantes!$BA$9</f>
        <v>1689.3324666485128</v>
      </c>
      <c r="M232" s="94">
        <f>Corrientes!M232*Constantes!$BA$9</f>
        <v>1588.6177832787284</v>
      </c>
      <c r="N232" s="94">
        <f>Corrientes!N232*Constantes!$BA$9</f>
        <v>280.91303812688534</v>
      </c>
      <c r="O232" s="94">
        <f>Corrientes!O232*Constantes!$BA$9</f>
        <v>3937.4845464648288</v>
      </c>
      <c r="P232" s="94">
        <v>40.778687165140077</v>
      </c>
      <c r="Q232" s="94">
        <f>Corrientes!Q232*Constantes!$BA$9</f>
        <v>4596.9549702553004</v>
      </c>
      <c r="R232" s="94">
        <f>Corrientes!R232*Constantes!$BA$9</f>
        <v>766.29236996220698</v>
      </c>
      <c r="S232" s="94">
        <f>Corrientes!S232*Constantes!$BA$9</f>
        <v>168.73150091649936</v>
      </c>
      <c r="T232" s="95" t="s">
        <v>241</v>
      </c>
      <c r="U232" s="95" t="s">
        <v>241</v>
      </c>
      <c r="V232" s="96">
        <f>Corrientes!V232*Constantes!$BA$9</f>
        <v>5531.978841134006</v>
      </c>
      <c r="W232" s="94">
        <f>Corrientes!W232*Constantes!$BA$9</f>
        <v>5608.2226277583823</v>
      </c>
      <c r="X232" s="94">
        <f>Corrientes!X232*Constantes!$BA$9</f>
        <v>5241.5623021770325</v>
      </c>
      <c r="Y232" s="94">
        <f>Corrientes!Y232*Constantes!$BA$9</f>
        <v>4820.5403107760685</v>
      </c>
      <c r="Z232" s="94">
        <f>Corrientes!Z232*Constantes!$BA$9</f>
        <v>34883.502360243823</v>
      </c>
      <c r="AA232" s="94">
        <f>Corrientes!AA232*Constantes!$BA$9</f>
        <v>9341.1958910131962</v>
      </c>
      <c r="AB232" s="94">
        <f>Corrientes!AB232*Constantes!$BA$9</f>
        <v>4780.9690054826688</v>
      </c>
      <c r="AC232" s="95" t="s">
        <v>94</v>
      </c>
      <c r="AD232" s="94">
        <v>18.59476665344539</v>
      </c>
      <c r="AE232" s="94">
        <v>4.2146218478308928</v>
      </c>
      <c r="AF232" s="95" t="s">
        <v>241</v>
      </c>
      <c r="AG232" s="97" t="s">
        <v>94</v>
      </c>
      <c r="AH232" s="95">
        <f>Corrientes!AH232*Constantes!$BA$9</f>
        <v>426.01240602739909</v>
      </c>
      <c r="AI232" s="95" t="s">
        <v>241</v>
      </c>
      <c r="AJ232" s="95" t="s">
        <v>241</v>
      </c>
      <c r="AK232" s="95" t="s">
        <v>94</v>
      </c>
      <c r="AL232" s="95" t="s">
        <v>241</v>
      </c>
      <c r="AM232" s="95" t="s">
        <v>241</v>
      </c>
      <c r="AN232" s="97" t="s">
        <v>94</v>
      </c>
      <c r="AO232" s="94">
        <f>Corrientes!AO232*Constantes!$BA$9</f>
        <v>221637.8177752948</v>
      </c>
      <c r="AP232" s="94">
        <f>Corrientes!AP232*Constantes!$BA$9</f>
        <v>50235.617714957356</v>
      </c>
      <c r="AQ232" s="94">
        <v>92.865672618852656</v>
      </c>
      <c r="AR232" s="94">
        <v>7.1343273811473376</v>
      </c>
      <c r="AS232" s="94">
        <v>59.22131283485993</v>
      </c>
      <c r="AT232" s="95" t="s">
        <v>94</v>
      </c>
      <c r="AU232" s="97" t="s">
        <v>94</v>
      </c>
      <c r="AV232" s="94">
        <f t="shared" si="9"/>
        <v>5.5108284550970943</v>
      </c>
      <c r="AW232" s="97" t="s">
        <v>94</v>
      </c>
      <c r="AX232" s="98">
        <f>Corrientes!AX232*Constantes!$BA$9</f>
        <v>38.559420469518791</v>
      </c>
      <c r="AZ232" s="118"/>
      <c r="BC232" s="119">
        <f t="shared" si="8"/>
        <v>-7.3896444519050419E-13</v>
      </c>
      <c r="BE232" s="68"/>
    </row>
    <row r="233" spans="1:57" ht="15" thickBot="1" x14ac:dyDescent="0.35">
      <c r="A233" s="103">
        <v>2009</v>
      </c>
      <c r="B233" s="104" t="s">
        <v>30</v>
      </c>
      <c r="C233" s="106">
        <f>Corrientes!C233*Constantes!$BA$9</f>
        <v>1275.3058677393844</v>
      </c>
      <c r="D233" s="106">
        <f>Corrientes!D233*Constantes!$BA$9</f>
        <v>1360.6670921828465</v>
      </c>
      <c r="E233" s="106">
        <f>Corrientes!E233*Constantes!$BA$9</f>
        <v>411.72675321284737</v>
      </c>
      <c r="F233" s="107" t="s">
        <v>241</v>
      </c>
      <c r="G233" s="107" t="s">
        <v>241</v>
      </c>
      <c r="H233" s="106">
        <f>Corrientes!H233*Constantes!$BA$9</f>
        <v>3047.6997131350786</v>
      </c>
      <c r="I233" s="106">
        <f>Corrientes!I233*Constantes!$BA$9</f>
        <v>209.28283869857947</v>
      </c>
      <c r="J233" s="106">
        <f>Corrientes!J233*Constantes!$BA$9</f>
        <v>3256.9825518336575</v>
      </c>
      <c r="K233" s="108">
        <f>Corrientes!K233*Constantes!$BA$9</f>
        <v>3234.9276189362517</v>
      </c>
      <c r="L233" s="109">
        <f>Corrientes!L233*Constantes!$BA$9</f>
        <v>1353.6511344478213</v>
      </c>
      <c r="M233" s="109">
        <f>Corrientes!M233*Constantes!$BA$9</f>
        <v>1444.2563149215616</v>
      </c>
      <c r="N233" s="109">
        <f>Corrientes!N233*Constantes!$BA$9</f>
        <v>222.13961308510613</v>
      </c>
      <c r="O233" s="109">
        <f>Corrientes!O233*Constantes!$BA$9</f>
        <v>3457.067232021358</v>
      </c>
      <c r="P233" s="109">
        <v>58.935779769846519</v>
      </c>
      <c r="Q233" s="109">
        <f>Corrientes!Q233*Constantes!$BA$9</f>
        <v>1817.0633793935215</v>
      </c>
      <c r="R233" s="109">
        <f>Corrientes!R233*Constantes!$BA$9</f>
        <v>452.2787641491891</v>
      </c>
      <c r="S233" s="111">
        <f>Corrientes!S233*Constantes!$BA$9</f>
        <v>0</v>
      </c>
      <c r="T233" s="111" t="s">
        <v>241</v>
      </c>
      <c r="U233" s="111" t="s">
        <v>241</v>
      </c>
      <c r="V233" s="110">
        <f>Corrientes!V233*Constantes!$BA$9</f>
        <v>2269.3421435427108</v>
      </c>
      <c r="W233" s="109">
        <f>Corrientes!W233*Constantes!$BA$9</f>
        <v>4110.7845062598235</v>
      </c>
      <c r="X233" s="109">
        <f>Corrientes!X233*Constantes!$BA$9</f>
        <v>2697.5486557167951</v>
      </c>
      <c r="Y233" s="109">
        <f>Corrientes!Y233*Constantes!$BA$9</f>
        <v>2987.665403741456</v>
      </c>
      <c r="Z233" s="109">
        <f>Corrientes!Z233*Constantes!$BA$9</f>
        <v>0</v>
      </c>
      <c r="AA233" s="109">
        <f>Corrientes!AA233*Constantes!$BA$9</f>
        <v>5526.3246953763683</v>
      </c>
      <c r="AB233" s="109">
        <f>Corrientes!AB233*Constantes!$BA$9</f>
        <v>3698.5941318394161</v>
      </c>
      <c r="AC233" s="111" t="s">
        <v>94</v>
      </c>
      <c r="AD233" s="109">
        <v>18.377416469303057</v>
      </c>
      <c r="AE233" s="109">
        <v>3.6849711943170549</v>
      </c>
      <c r="AF233" s="111" t="s">
        <v>241</v>
      </c>
      <c r="AG233" s="112" t="s">
        <v>94</v>
      </c>
      <c r="AH233" s="95">
        <f>Corrientes!AH233*Constantes!$BA$9</f>
        <v>39.406450476952152</v>
      </c>
      <c r="AI233" s="111" t="s">
        <v>241</v>
      </c>
      <c r="AJ233" s="111" t="s">
        <v>241</v>
      </c>
      <c r="AK233" s="111" t="s">
        <v>94</v>
      </c>
      <c r="AL233" s="111" t="s">
        <v>241</v>
      </c>
      <c r="AM233" s="111" t="s">
        <v>241</v>
      </c>
      <c r="AN233" s="112" t="s">
        <v>94</v>
      </c>
      <c r="AO233" s="109">
        <f>Corrientes!AO233*Constantes!$BA$9</f>
        <v>149969.27802038289</v>
      </c>
      <c r="AP233" s="109">
        <f>Corrientes!AP233*Constantes!$BA$9</f>
        <v>30071.281807251486</v>
      </c>
      <c r="AQ233" s="109">
        <v>93.574333439988663</v>
      </c>
      <c r="AR233" s="109">
        <v>6.4256665600113436</v>
      </c>
      <c r="AS233" s="109">
        <v>41.064220230153495</v>
      </c>
      <c r="AT233" s="111" t="s">
        <v>94</v>
      </c>
      <c r="AU233" s="112" t="s">
        <v>94</v>
      </c>
      <c r="AV233" s="109">
        <f t="shared" si="9"/>
        <v>3.301975785118838</v>
      </c>
      <c r="AW233" s="112" t="s">
        <v>94</v>
      </c>
      <c r="AX233" s="98">
        <f>Corrientes!AX233*Constantes!$BA$9</f>
        <v>38.528024554755469</v>
      </c>
      <c r="AZ233" s="118"/>
      <c r="BC233" s="119">
        <f t="shared" si="8"/>
        <v>0</v>
      </c>
      <c r="BE233" s="68"/>
    </row>
    <row r="234" spans="1:57" x14ac:dyDescent="0.3">
      <c r="A234" s="80">
        <v>2010</v>
      </c>
      <c r="B234" s="81" t="s">
        <v>205</v>
      </c>
      <c r="C234" s="82">
        <f>Corrientes!C234*Constantes!$BA$10</f>
        <v>111890.06904964223</v>
      </c>
      <c r="D234" s="82">
        <f>Corrientes!D234*Constantes!$BA$10</f>
        <v>66915.746973316578</v>
      </c>
      <c r="E234" s="82">
        <f>Corrientes!E234*Constantes!$BA$10</f>
        <v>10280.027554091426</v>
      </c>
      <c r="F234" s="83">
        <f>Corrientes!F234*Constantes!$BA$10</f>
        <v>6576.4818766369735</v>
      </c>
      <c r="G234" s="83">
        <f>Corrientes!G234*Constantes!$BA$10</f>
        <v>1909.7504153404759</v>
      </c>
      <c r="H234" s="82">
        <f>Corrientes!H234*Constantes!$BA$10</f>
        <v>197572.07586902764</v>
      </c>
      <c r="I234" s="82">
        <f>Corrientes!I234*Constantes!$BA$10</f>
        <v>43472.950315278271</v>
      </c>
      <c r="J234" s="82">
        <f>Corrientes!J234*Constantes!$BA$10</f>
        <v>241045.0261843059</v>
      </c>
      <c r="K234" s="84">
        <f>Corrientes!K234*Constantes!$BA$10</f>
        <v>3127.6544835232135</v>
      </c>
      <c r="L234" s="85">
        <f>Corrientes!L234*Constantes!$BA$10</f>
        <v>1771.2699253439589</v>
      </c>
      <c r="M234" s="85">
        <f>Corrientes!M234*Constantes!$BA$10</f>
        <v>1059.3062561537556</v>
      </c>
      <c r="N234" s="85">
        <f>Corrientes!N234*Constantes!$BA$10</f>
        <v>688.19628152397502</v>
      </c>
      <c r="O234" s="85">
        <f>Corrientes!O234*Constantes!$BA$10</f>
        <v>3815.8507650471888</v>
      </c>
      <c r="P234" s="85">
        <v>45.294445711004172</v>
      </c>
      <c r="Q234" s="85">
        <f>Corrientes!Q234*Constantes!$BA$10</f>
        <v>224292.67153838862</v>
      </c>
      <c r="R234" s="85">
        <f>Corrientes!R234*Constantes!$BA$10</f>
        <v>50952.257483995723</v>
      </c>
      <c r="S234" s="85">
        <f>Corrientes!S234*Constantes!$BA$10</f>
        <v>13702.985264112218</v>
      </c>
      <c r="T234" s="86" t="s">
        <v>241</v>
      </c>
      <c r="U234" s="86">
        <f>Corrientes!U234*Constantes!$BA$10</f>
        <v>2180.5355493370785</v>
      </c>
      <c r="V234" s="87">
        <f>Corrientes!V234*Constantes!$BA$10</f>
        <v>291128.44983583363</v>
      </c>
      <c r="W234" s="85">
        <f>Corrientes!W234*Constantes!$BA$10</f>
        <v>5698.7744063128512</v>
      </c>
      <c r="X234" s="85">
        <f>Corrientes!X234*Constantes!$BA$10</f>
        <v>4287.7519172571929</v>
      </c>
      <c r="Y234" s="85">
        <f>Corrientes!Y234*Constantes!$BA$10</f>
        <v>4250.8912071183322</v>
      </c>
      <c r="Z234" s="85">
        <f>Corrientes!Z234*Constantes!$BA$10</f>
        <v>18453.807206610974</v>
      </c>
      <c r="AA234" s="85">
        <f>Corrientes!AA234*Constantes!$BA$10</f>
        <v>532173.47602013953</v>
      </c>
      <c r="AB234" s="85">
        <f>Corrientes!AB234*Constantes!$BA$10</f>
        <v>4657.7469842321125</v>
      </c>
      <c r="AC234" s="85">
        <v>52.046335488926857</v>
      </c>
      <c r="AD234" s="85">
        <v>15.627962665811109</v>
      </c>
      <c r="AE234" s="85">
        <v>3.0874178926609304</v>
      </c>
      <c r="AF234" s="86">
        <f>Corrientes!AF234*Constantes!$BA$10</f>
        <v>423284.94099686958</v>
      </c>
      <c r="AG234" s="86">
        <f>Corrientes!AG234*Constantes!$BA$10</f>
        <v>17865.213634933993</v>
      </c>
      <c r="AH234" s="86">
        <f>Corrientes!AH234*Constantes!$BA$10</f>
        <v>42220.51627452008</v>
      </c>
      <c r="AI234" s="86">
        <f>Corrientes!AI234*Constantes!$BA$10</f>
        <v>490325.93920451618</v>
      </c>
      <c r="AJ234" s="86">
        <f>Corrientes!AJ234*Constantes!$BA$10</f>
        <v>4291.4873747696247</v>
      </c>
      <c r="AK234" s="86">
        <v>2.8446383484894104</v>
      </c>
      <c r="AL234" s="86">
        <f>Corrientes!AL234*Constantes!$BA$10</f>
        <v>1022499.4152246558</v>
      </c>
      <c r="AM234" s="86">
        <f>Corrientes!AM234*Constantes!$BA$10</f>
        <v>8949.231373079092</v>
      </c>
      <c r="AN234" s="86">
        <v>5.9320562411503417</v>
      </c>
      <c r="AO234" s="85">
        <f>Corrientes!AO234*Constantes!$BA$10</f>
        <v>17236846.274848755</v>
      </c>
      <c r="AP234" s="85">
        <f>Corrientes!AP234*Constantes!$BA$10</f>
        <v>3405264.5724111712</v>
      </c>
      <c r="AQ234" s="85">
        <v>81.964800932238148</v>
      </c>
      <c r="AR234" s="85">
        <v>18.035199067761862</v>
      </c>
      <c r="AS234" s="85">
        <v>54.705554288995828</v>
      </c>
      <c r="AT234" s="86">
        <v>47.953664511073143</v>
      </c>
      <c r="AU234" s="86">
        <v>42.07730614666427</v>
      </c>
      <c r="AV234" s="85">
        <f t="shared" si="9"/>
        <v>5.4555978907082192</v>
      </c>
      <c r="AW234" s="85">
        <f>((AI234/AI201)-1)*100</f>
        <v>2.734208150062245</v>
      </c>
      <c r="AX234" s="88">
        <f>Corrientes!AX234*Constantes!$BA$10</f>
        <v>6955.268295060675</v>
      </c>
      <c r="AZ234" s="118"/>
      <c r="BC234" s="119">
        <f>AA234-C234-D234-F234-I234-Q234-R234-S234-U234-E234-G234</f>
        <v>-8.2536644185893238E-11</v>
      </c>
      <c r="BE234" s="68"/>
    </row>
    <row r="235" spans="1:57" x14ac:dyDescent="0.3">
      <c r="A235" s="89">
        <v>2010</v>
      </c>
      <c r="B235" s="90" t="s">
        <v>0</v>
      </c>
      <c r="C235" s="91">
        <f>Corrientes!C235*Constantes!$BA$10</f>
        <v>831.71016415334145</v>
      </c>
      <c r="D235" s="91">
        <f>Corrientes!D235*Constantes!$BA$10</f>
        <v>1161.2724730575767</v>
      </c>
      <c r="E235" s="92">
        <f>Corrientes!E235*Constantes!$BA$10</f>
        <v>0</v>
      </c>
      <c r="F235" s="92" t="s">
        <v>241</v>
      </c>
      <c r="G235" s="92" t="s">
        <v>241</v>
      </c>
      <c r="H235" s="91">
        <f>Corrientes!H235*Constantes!$BA$10</f>
        <v>1992.9826372109183</v>
      </c>
      <c r="I235" s="91">
        <f>Corrientes!I235*Constantes!$BA$10</f>
        <v>154.97629510444293</v>
      </c>
      <c r="J235" s="91">
        <f>Corrientes!J235*Constantes!$BA$10</f>
        <v>2147.9589323153609</v>
      </c>
      <c r="K235" s="93">
        <f>Corrientes!K235*Constantes!$BA$10</f>
        <v>3608.0573478120073</v>
      </c>
      <c r="L235" s="94">
        <f>Corrientes!L235*Constantes!$BA$10</f>
        <v>1505.7120483613185</v>
      </c>
      <c r="M235" s="94">
        <f>Corrientes!M235*Constantes!$BA$10</f>
        <v>2102.3452994506879</v>
      </c>
      <c r="N235" s="94">
        <f>Corrientes!N235*Constantes!$BA$10</f>
        <v>280.56609718928058</v>
      </c>
      <c r="O235" s="94">
        <f>Corrientes!O235*Constantes!$BA$10</f>
        <v>3888.6234450012871</v>
      </c>
      <c r="P235" s="94">
        <v>38.395230973879499</v>
      </c>
      <c r="Q235" s="94">
        <f>Corrientes!Q235*Constantes!$BA$10</f>
        <v>2859.1873922046575</v>
      </c>
      <c r="R235" s="94">
        <f>Corrientes!R235*Constantes!$BA$10</f>
        <v>419.7707443321994</v>
      </c>
      <c r="S235" s="94">
        <f>Corrientes!S235*Constantes!$BA$10</f>
        <v>167.4207638245289</v>
      </c>
      <c r="T235" s="95" t="s">
        <v>241</v>
      </c>
      <c r="U235" s="95" t="s">
        <v>241</v>
      </c>
      <c r="V235" s="96">
        <f>Corrientes!V235*Constantes!$BA$10</f>
        <v>3446.3789003613861</v>
      </c>
      <c r="W235" s="94">
        <f>Corrientes!W235*Constantes!$BA$10</f>
        <v>5356.3690427225056</v>
      </c>
      <c r="X235" s="94">
        <f>Corrientes!X235*Constantes!$BA$10</f>
        <v>3946.5646049962488</v>
      </c>
      <c r="Y235" s="94">
        <f>Corrientes!Y235*Constantes!$BA$10</f>
        <v>3225.3338071441699</v>
      </c>
      <c r="Z235" s="94">
        <f>Corrientes!Z235*Constantes!$BA$10</f>
        <v>131516.70371133459</v>
      </c>
      <c r="AA235" s="94">
        <f>Corrientes!AA235*Constantes!$BA$10</f>
        <v>5594.337832676747</v>
      </c>
      <c r="AB235" s="94">
        <f>Corrientes!AB235*Constantes!$BA$10</f>
        <v>4678.373182411874</v>
      </c>
      <c r="AC235" s="95" t="s">
        <v>94</v>
      </c>
      <c r="AD235" s="94">
        <v>26.847813693272187</v>
      </c>
      <c r="AE235" s="94">
        <v>3.1356235843923344</v>
      </c>
      <c r="AF235" s="95" t="s">
        <v>241</v>
      </c>
      <c r="AG235" s="97" t="s">
        <v>94</v>
      </c>
      <c r="AH235" s="95">
        <f>Corrientes!AH235*Constantes!$BA$10</f>
        <v>310.9663192607681</v>
      </c>
      <c r="AI235" s="95" t="s">
        <v>241</v>
      </c>
      <c r="AJ235" s="95" t="s">
        <v>241</v>
      </c>
      <c r="AK235" s="95" t="s">
        <v>94</v>
      </c>
      <c r="AL235" s="95" t="s">
        <v>241</v>
      </c>
      <c r="AM235" s="95" t="s">
        <v>241</v>
      </c>
      <c r="AN235" s="97" t="s">
        <v>94</v>
      </c>
      <c r="AO235" s="94">
        <f>Corrientes!AO235*Constantes!$BA$10</f>
        <v>178412.28968051969</v>
      </c>
      <c r="AP235" s="94">
        <f>Corrientes!AP235*Constantes!$BA$10</f>
        <v>20837.219360169485</v>
      </c>
      <c r="AQ235" s="94">
        <v>92.784950737517661</v>
      </c>
      <c r="AR235" s="94">
        <v>7.2150492624823359</v>
      </c>
      <c r="AS235" s="94">
        <v>61.604769026120508</v>
      </c>
      <c r="AT235" s="95" t="s">
        <v>94</v>
      </c>
      <c r="AU235" s="97" t="s">
        <v>94</v>
      </c>
      <c r="AV235" s="94">
        <f t="shared" si="9"/>
        <v>-3.1181593594023282</v>
      </c>
      <c r="AW235" s="97" t="s">
        <v>94</v>
      </c>
      <c r="AX235" s="98">
        <f>Corrientes!AX235*Constantes!$BA$10</f>
        <v>30.938066699999418</v>
      </c>
      <c r="AZ235" s="118"/>
      <c r="BC235" s="119">
        <f>AA235-C235-D235-I235-Q235-R235-S235-E235</f>
        <v>-1.9895196601282805E-13</v>
      </c>
      <c r="BE235" s="68"/>
    </row>
    <row r="236" spans="1:57" x14ac:dyDescent="0.3">
      <c r="A236" s="89">
        <v>2010</v>
      </c>
      <c r="B236" s="90" t="s">
        <v>1</v>
      </c>
      <c r="C236" s="91">
        <f>Corrientes!C236*Constantes!$BA$10</f>
        <v>1800.8674543156178</v>
      </c>
      <c r="D236" s="91">
        <f>Corrientes!D236*Constantes!$BA$10</f>
        <v>1454.8392763444197</v>
      </c>
      <c r="E236" s="91">
        <f>Corrientes!E236*Constantes!$BA$10</f>
        <v>75.41090569314855</v>
      </c>
      <c r="F236" s="92" t="s">
        <v>241</v>
      </c>
      <c r="G236" s="92" t="s">
        <v>241</v>
      </c>
      <c r="H236" s="91">
        <f>Corrientes!H236*Constantes!$BA$10</f>
        <v>3331.1176363531863</v>
      </c>
      <c r="I236" s="91">
        <f>Corrientes!I236*Constantes!$BA$10</f>
        <v>1843.1984763545752</v>
      </c>
      <c r="J236" s="91">
        <f>Corrientes!J236*Constantes!$BA$10</f>
        <v>5174.3161127077619</v>
      </c>
      <c r="K236" s="93">
        <f>Corrientes!K236*Constantes!$BA$10</f>
        <v>2668.6579843036102</v>
      </c>
      <c r="L236" s="94">
        <f>Corrientes!L236*Constantes!$BA$10</f>
        <v>1442.7287881352804</v>
      </c>
      <c r="M236" s="94">
        <f>Corrientes!M236*Constantes!$BA$10</f>
        <v>1165.5152638036045</v>
      </c>
      <c r="N236" s="94">
        <f>Corrientes!N236*Constantes!$BA$10</f>
        <v>1476.6414361652273</v>
      </c>
      <c r="O236" s="94">
        <f>Corrientes!O236*Constantes!$BA$10</f>
        <v>4145.2994204688384</v>
      </c>
      <c r="P236" s="94">
        <v>35.94543713289886</v>
      </c>
      <c r="Q236" s="94">
        <f>Corrientes!Q236*Constantes!$BA$10</f>
        <v>8265.7532539153472</v>
      </c>
      <c r="R236" s="94">
        <f>Corrientes!R236*Constantes!$BA$10</f>
        <v>887.63900544301941</v>
      </c>
      <c r="S236" s="94">
        <f>Corrientes!S236*Constantes!$BA$10</f>
        <v>67.209385025210608</v>
      </c>
      <c r="T236" s="95" t="s">
        <v>241</v>
      </c>
      <c r="U236" s="95" t="s">
        <v>241</v>
      </c>
      <c r="V236" s="96">
        <f>Corrientes!V236*Constantes!$BA$10</f>
        <v>9220.6016443835779</v>
      </c>
      <c r="W236" s="94">
        <f>Corrientes!W236*Constantes!$BA$10</f>
        <v>4664.86339691379</v>
      </c>
      <c r="X236" s="94">
        <f>Corrientes!X236*Constantes!$BA$10</f>
        <v>4489.4244739679725</v>
      </c>
      <c r="Y236" s="94">
        <f>Corrientes!Y236*Constantes!$BA$10</f>
        <v>5518.0497786475244</v>
      </c>
      <c r="Z236" s="94">
        <f>Corrientes!Z236*Constantes!$BA$10</f>
        <v>23707.014118240066</v>
      </c>
      <c r="AA236" s="94">
        <f>Corrientes!AA236*Constantes!$BA$10</f>
        <v>14394.917757091338</v>
      </c>
      <c r="AB236" s="94">
        <f>Corrientes!AB236*Constantes!$BA$10</f>
        <v>4463.756311031274</v>
      </c>
      <c r="AC236" s="95" t="s">
        <v>94</v>
      </c>
      <c r="AD236" s="94">
        <v>23.899391156710184</v>
      </c>
      <c r="AE236" s="94">
        <v>2.8353534525966828</v>
      </c>
      <c r="AF236" s="95" t="s">
        <v>241</v>
      </c>
      <c r="AG236" s="97" t="s">
        <v>94</v>
      </c>
      <c r="AH236" s="95">
        <f>Corrientes!AH236*Constantes!$BA$10</f>
        <v>1031.8474759745527</v>
      </c>
      <c r="AI236" s="95" t="s">
        <v>241</v>
      </c>
      <c r="AJ236" s="95" t="s">
        <v>241</v>
      </c>
      <c r="AK236" s="95" t="s">
        <v>94</v>
      </c>
      <c r="AL236" s="95" t="s">
        <v>241</v>
      </c>
      <c r="AM236" s="95" t="s">
        <v>241</v>
      </c>
      <c r="AN236" s="97" t="s">
        <v>94</v>
      </c>
      <c r="AO236" s="94">
        <f>Corrientes!AO236*Constantes!$BA$10</f>
        <v>507693.94355078152</v>
      </c>
      <c r="AP236" s="94">
        <f>Corrientes!AP236*Constantes!$BA$10</f>
        <v>60231.315779982557</v>
      </c>
      <c r="AQ236" s="94">
        <v>64.377930605596205</v>
      </c>
      <c r="AR236" s="94">
        <v>35.622069394403781</v>
      </c>
      <c r="AS236" s="94">
        <v>64.054562867101154</v>
      </c>
      <c r="AT236" s="95" t="s">
        <v>94</v>
      </c>
      <c r="AU236" s="97" t="s">
        <v>94</v>
      </c>
      <c r="AV236" s="94">
        <f t="shared" si="9"/>
        <v>1.8140624638194991</v>
      </c>
      <c r="AW236" s="97" t="s">
        <v>94</v>
      </c>
      <c r="AX236" s="98">
        <f>Corrientes!AX236*Constantes!$BA$10</f>
        <v>22.692533091544036</v>
      </c>
      <c r="AZ236" s="118"/>
      <c r="BC236" s="119">
        <f t="shared" ref="BC236:BC266" si="10">AA236-C236-D236-I236-Q236-R236-S236-E236</f>
        <v>5.2580162446247414E-13</v>
      </c>
      <c r="BE236" s="68"/>
    </row>
    <row r="237" spans="1:57" x14ac:dyDescent="0.3">
      <c r="A237" s="89">
        <v>2010</v>
      </c>
      <c r="B237" s="90" t="s">
        <v>2</v>
      </c>
      <c r="C237" s="91">
        <f>Corrientes!C237*Constantes!$BA$10</f>
        <v>422.18195194780617</v>
      </c>
      <c r="D237" s="91">
        <f>Corrientes!D237*Constantes!$BA$10</f>
        <v>721.3915804461667</v>
      </c>
      <c r="E237" s="92">
        <f>Corrientes!E237*Constantes!$BA$10</f>
        <v>0</v>
      </c>
      <c r="F237" s="92" t="s">
        <v>241</v>
      </c>
      <c r="G237" s="92" t="s">
        <v>241</v>
      </c>
      <c r="H237" s="91">
        <f>Corrientes!H237*Constantes!$BA$10</f>
        <v>1143.573532393973</v>
      </c>
      <c r="I237" s="91">
        <f>Corrientes!I237*Constantes!$BA$10</f>
        <v>218.3689728401549</v>
      </c>
      <c r="J237" s="91">
        <f>Corrientes!J237*Constantes!$BA$10</f>
        <v>1361.9425052341278</v>
      </c>
      <c r="K237" s="93">
        <f>Corrientes!K237*Constantes!$BA$10</f>
        <v>4415.81920977547</v>
      </c>
      <c r="L237" s="94">
        <f>Corrientes!L237*Constantes!$BA$10</f>
        <v>1630.2223867746557</v>
      </c>
      <c r="M237" s="94">
        <f>Corrientes!M237*Constantes!$BA$10</f>
        <v>2785.5968230008139</v>
      </c>
      <c r="N237" s="94">
        <f>Corrientes!N237*Constantes!$BA$10</f>
        <v>843.21460559502532</v>
      </c>
      <c r="O237" s="94">
        <f>Corrientes!O237*Constantes!$BA$10</f>
        <v>5259.0338153704952</v>
      </c>
      <c r="P237" s="94">
        <v>32.303611498207012</v>
      </c>
      <c r="Q237" s="94">
        <f>Corrientes!Q237*Constantes!$BA$10</f>
        <v>2057.7513351063049</v>
      </c>
      <c r="R237" s="94">
        <f>Corrientes!R237*Constantes!$BA$10</f>
        <v>796.37502028749236</v>
      </c>
      <c r="S237" s="95">
        <f>Corrientes!S237*Constantes!$BA$10</f>
        <v>0</v>
      </c>
      <c r="T237" s="95" t="s">
        <v>241</v>
      </c>
      <c r="U237" s="95" t="s">
        <v>241</v>
      </c>
      <c r="V237" s="96">
        <f>Corrientes!V237*Constantes!$BA$10</f>
        <v>2854.126355393797</v>
      </c>
      <c r="W237" s="94">
        <f>Corrientes!W237*Constantes!$BA$10</f>
        <v>7306.2080958463393</v>
      </c>
      <c r="X237" s="94">
        <f>Corrientes!X237*Constantes!$BA$10</f>
        <v>6268.2620532601804</v>
      </c>
      <c r="Y237" s="94">
        <f>Corrientes!Y237*Constantes!$BA$10</f>
        <v>6791.1264062992341</v>
      </c>
      <c r="Z237" s="94">
        <f>Corrientes!Z237*Constantes!$BA$10</f>
        <v>0</v>
      </c>
      <c r="AA237" s="94">
        <f>Corrientes!AA237*Constantes!$BA$10</f>
        <v>4216.0688606279246</v>
      </c>
      <c r="AB237" s="94">
        <f>Corrientes!AB237*Constantes!$BA$10</f>
        <v>6490.0939333820679</v>
      </c>
      <c r="AC237" s="95" t="s">
        <v>94</v>
      </c>
      <c r="AD237" s="94">
        <v>18.27421344169564</v>
      </c>
      <c r="AE237" s="94">
        <v>3.2437545871560092</v>
      </c>
      <c r="AF237" s="95" t="s">
        <v>241</v>
      </c>
      <c r="AG237" s="97" t="s">
        <v>94</v>
      </c>
      <c r="AH237" s="95">
        <f>Corrientes!AH237*Constantes!$BA$10</f>
        <v>89.54757074507647</v>
      </c>
      <c r="AI237" s="95" t="s">
        <v>241</v>
      </c>
      <c r="AJ237" s="95" t="s">
        <v>241</v>
      </c>
      <c r="AK237" s="95" t="s">
        <v>94</v>
      </c>
      <c r="AL237" s="95" t="s">
        <v>241</v>
      </c>
      <c r="AM237" s="95" t="s">
        <v>241</v>
      </c>
      <c r="AN237" s="97" t="s">
        <v>94</v>
      </c>
      <c r="AO237" s="94">
        <f>Corrientes!AO237*Constantes!$BA$10</f>
        <v>129974.96411479147</v>
      </c>
      <c r="AP237" s="94">
        <f>Corrientes!AP237*Constantes!$BA$10</f>
        <v>23071.137228857504</v>
      </c>
      <c r="AQ237" s="94">
        <v>83.966358932118396</v>
      </c>
      <c r="AR237" s="94">
        <v>16.033641067881621</v>
      </c>
      <c r="AS237" s="94">
        <v>67.696388501792995</v>
      </c>
      <c r="AT237" s="95" t="s">
        <v>94</v>
      </c>
      <c r="AU237" s="97" t="s">
        <v>94</v>
      </c>
      <c r="AV237" s="94">
        <f t="shared" si="9"/>
        <v>-0.20195993334628515</v>
      </c>
      <c r="AW237" s="97" t="s">
        <v>94</v>
      </c>
      <c r="AX237" s="98">
        <f>Corrientes!AX237*Constantes!$BA$10</f>
        <v>33.680667384875548</v>
      </c>
      <c r="AZ237" s="118"/>
      <c r="BC237" s="119">
        <f t="shared" si="10"/>
        <v>-6.8212102632969618E-13</v>
      </c>
      <c r="BE237" s="68"/>
    </row>
    <row r="238" spans="1:57" x14ac:dyDescent="0.3">
      <c r="A238" s="89">
        <v>2010</v>
      </c>
      <c r="B238" s="90" t="s">
        <v>3</v>
      </c>
      <c r="C238" s="91">
        <f>Corrientes!C238*Constantes!$BA$10</f>
        <v>732.99913272129515</v>
      </c>
      <c r="D238" s="91">
        <f>Corrientes!D238*Constantes!$BA$10</f>
        <v>1150.0234463529916</v>
      </c>
      <c r="E238" s="91">
        <f>Corrientes!E238*Constantes!$BA$10</f>
        <v>138.51579063849212</v>
      </c>
      <c r="F238" s="92" t="s">
        <v>241</v>
      </c>
      <c r="G238" s="92" t="s">
        <v>241</v>
      </c>
      <c r="H238" s="91">
        <f>Corrientes!H238*Constantes!$BA$10</f>
        <v>2021.5383697127788</v>
      </c>
      <c r="I238" s="91">
        <f>Corrientes!I238*Constantes!$BA$10</f>
        <v>590.65933584096535</v>
      </c>
      <c r="J238" s="91">
        <f>Corrientes!J238*Constantes!$BA$10</f>
        <v>2612.1977055537441</v>
      </c>
      <c r="K238" s="93">
        <f>Corrientes!K238*Constantes!$BA$10</f>
        <v>4570.5347293290479</v>
      </c>
      <c r="L238" s="94">
        <f>Corrientes!L238*Constantes!$BA$10</f>
        <v>1657.2517459298824</v>
      </c>
      <c r="M238" s="94">
        <f>Corrientes!M238*Constantes!$BA$10</f>
        <v>2600.1099854690542</v>
      </c>
      <c r="N238" s="94">
        <f>Corrientes!N238*Constantes!$BA$10</f>
        <v>1335.4329792152923</v>
      </c>
      <c r="O238" s="94">
        <f>Corrientes!O238*Constantes!$BA$10</f>
        <v>5905.96770854434</v>
      </c>
      <c r="P238" s="94">
        <v>51.23167885826426</v>
      </c>
      <c r="Q238" s="94">
        <f>Corrientes!Q238*Constantes!$BA$10</f>
        <v>1565.7093565104776</v>
      </c>
      <c r="R238" s="94">
        <f>Corrientes!R238*Constantes!$BA$10</f>
        <v>327.99647729672085</v>
      </c>
      <c r="S238" s="94">
        <f>Corrientes!S238*Constantes!$BA$10</f>
        <v>592.89033928698791</v>
      </c>
      <c r="T238" s="95" t="s">
        <v>241</v>
      </c>
      <c r="U238" s="95" t="s">
        <v>241</v>
      </c>
      <c r="V238" s="96">
        <f>Corrientes!V238*Constantes!$BA$10</f>
        <v>2486.5961730941863</v>
      </c>
      <c r="W238" s="94">
        <f>Corrientes!W238*Constantes!$BA$10</f>
        <v>6303.9578478747289</v>
      </c>
      <c r="X238" s="94">
        <f>Corrientes!X238*Constantes!$BA$10</f>
        <v>3627.333198600872</v>
      </c>
      <c r="Y238" s="94">
        <f>Corrientes!Y238*Constantes!$BA$10</f>
        <v>3413.9983481141708</v>
      </c>
      <c r="Z238" s="94">
        <f>Corrientes!Z238*Constantes!$BA$10</f>
        <v>21411.713228132463</v>
      </c>
      <c r="AA238" s="94">
        <f>Corrientes!AA238*Constantes!$BA$10</f>
        <v>5098.7938786479308</v>
      </c>
      <c r="AB238" s="94">
        <f>Corrientes!AB238*Constantes!$BA$10</f>
        <v>6093.5835862743988</v>
      </c>
      <c r="AC238" s="95" t="s">
        <v>94</v>
      </c>
      <c r="AD238" s="94">
        <v>3.3531602086248573</v>
      </c>
      <c r="AE238" s="94">
        <v>0.63717214415977019</v>
      </c>
      <c r="AF238" s="95" t="s">
        <v>241</v>
      </c>
      <c r="AG238" s="97" t="s">
        <v>94</v>
      </c>
      <c r="AH238" s="95">
        <f>Corrientes!AH238*Constantes!$BA$10</f>
        <v>53.001226348252345</v>
      </c>
      <c r="AI238" s="95" t="s">
        <v>241</v>
      </c>
      <c r="AJ238" s="95" t="s">
        <v>241</v>
      </c>
      <c r="AK238" s="95" t="s">
        <v>94</v>
      </c>
      <c r="AL238" s="95" t="s">
        <v>241</v>
      </c>
      <c r="AM238" s="95" t="s">
        <v>241</v>
      </c>
      <c r="AN238" s="97" t="s">
        <v>94</v>
      </c>
      <c r="AO238" s="94">
        <f>Corrientes!AO238*Constantes!$BA$10</f>
        <v>800222.3457793555</v>
      </c>
      <c r="AP238" s="94">
        <f>Corrientes!AP238*Constantes!$BA$10</f>
        <v>152059.35778234003</v>
      </c>
      <c r="AQ238" s="94">
        <v>77.388413802478439</v>
      </c>
      <c r="AR238" s="94">
        <v>22.611586197521561</v>
      </c>
      <c r="AS238" s="94">
        <v>48.76832114173574</v>
      </c>
      <c r="AT238" s="95" t="s">
        <v>94</v>
      </c>
      <c r="AU238" s="97" t="s">
        <v>94</v>
      </c>
      <c r="AV238" s="94">
        <f t="shared" si="9"/>
        <v>-8.0498937316179848</v>
      </c>
      <c r="AW238" s="97" t="s">
        <v>94</v>
      </c>
      <c r="AX238" s="98">
        <f>Corrientes!AX238*Constantes!$BA$10</f>
        <v>11.719589903963923</v>
      </c>
      <c r="AZ238" s="118"/>
      <c r="BC238" s="119">
        <f t="shared" si="10"/>
        <v>7.1054273576010019E-13</v>
      </c>
      <c r="BE238" s="68"/>
    </row>
    <row r="239" spans="1:57" x14ac:dyDescent="0.3">
      <c r="A239" s="89">
        <v>2010</v>
      </c>
      <c r="B239" s="90" t="s">
        <v>4</v>
      </c>
      <c r="C239" s="91">
        <f>Corrientes!C239*Constantes!$BA$10</f>
        <v>1127.923920899799</v>
      </c>
      <c r="D239" s="91">
        <f>Corrientes!D239*Constantes!$BA$10</f>
        <v>1165.5317857219475</v>
      </c>
      <c r="E239" s="91">
        <f>Corrientes!E239*Constantes!$BA$10</f>
        <v>268.7156243845659</v>
      </c>
      <c r="F239" s="92" t="s">
        <v>241</v>
      </c>
      <c r="G239" s="92" t="s">
        <v>241</v>
      </c>
      <c r="H239" s="91">
        <f>Corrientes!H239*Constantes!$BA$10</f>
        <v>2562.1713310063124</v>
      </c>
      <c r="I239" s="91">
        <f>Corrientes!I239*Constantes!$BA$10</f>
        <v>426.99515966670504</v>
      </c>
      <c r="J239" s="91">
        <f>Corrientes!J239*Constantes!$BA$10</f>
        <v>2989.1664906730175</v>
      </c>
      <c r="K239" s="93">
        <f>Corrientes!K239*Constantes!$BA$10</f>
        <v>2987.4079393117672</v>
      </c>
      <c r="L239" s="94">
        <f>Corrientes!L239*Constantes!$BA$10</f>
        <v>1315.1223868047473</v>
      </c>
      <c r="M239" s="94">
        <f>Corrientes!M239*Constantes!$BA$10</f>
        <v>1358.9719266815844</v>
      </c>
      <c r="N239" s="94">
        <f>Corrientes!N239*Constantes!$BA$10</f>
        <v>497.86238515712574</v>
      </c>
      <c r="O239" s="94">
        <f>Corrientes!O239*Constantes!$BA$10</f>
        <v>3485.2703244688933</v>
      </c>
      <c r="P239" s="94">
        <v>24.235237399358542</v>
      </c>
      <c r="Q239" s="94">
        <f>Corrientes!Q239*Constantes!$BA$10</f>
        <v>8050.0970669582875</v>
      </c>
      <c r="R239" s="94">
        <f>Corrientes!R239*Constantes!$BA$10</f>
        <v>1238.4679210148979</v>
      </c>
      <c r="S239" s="94">
        <f>Corrientes!S239*Constantes!$BA$10</f>
        <v>56.236790020869265</v>
      </c>
      <c r="T239" s="95" t="s">
        <v>241</v>
      </c>
      <c r="U239" s="95" t="s">
        <v>241</v>
      </c>
      <c r="V239" s="96">
        <f>Corrientes!V239*Constantes!$BA$10</f>
        <v>9344.8017779940546</v>
      </c>
      <c r="W239" s="94">
        <f>Corrientes!W239*Constantes!$BA$10</f>
        <v>4856.0670572357994</v>
      </c>
      <c r="X239" s="94">
        <f>Corrientes!X239*Constantes!$BA$10</f>
        <v>4090.5858547510375</v>
      </c>
      <c r="Y239" s="94">
        <f>Corrientes!Y239*Constantes!$BA$10</f>
        <v>4160.637771623944</v>
      </c>
      <c r="Z239" s="94">
        <f>Corrientes!Z239*Constantes!$BA$10</f>
        <v>31001.538048990777</v>
      </c>
      <c r="AA239" s="94">
        <f>Corrientes!AA239*Constantes!$BA$10</f>
        <v>12333.968268667073</v>
      </c>
      <c r="AB239" s="94">
        <f>Corrientes!AB239*Constantes!$BA$10</f>
        <v>4433.4689552734199</v>
      </c>
      <c r="AC239" s="95" t="s">
        <v>94</v>
      </c>
      <c r="AD239" s="94">
        <v>23.900299890049478</v>
      </c>
      <c r="AE239" s="94">
        <v>2.2038601603483614</v>
      </c>
      <c r="AF239" s="95" t="s">
        <v>241</v>
      </c>
      <c r="AG239" s="97" t="s">
        <v>94</v>
      </c>
      <c r="AH239" s="95">
        <f>Corrientes!AH239*Constantes!$BA$10</f>
        <v>1149.2368101468496</v>
      </c>
      <c r="AI239" s="95" t="s">
        <v>241</v>
      </c>
      <c r="AJ239" s="95" t="s">
        <v>241</v>
      </c>
      <c r="AK239" s="95" t="s">
        <v>94</v>
      </c>
      <c r="AL239" s="95" t="s">
        <v>241</v>
      </c>
      <c r="AM239" s="95" t="s">
        <v>241</v>
      </c>
      <c r="AN239" s="97" t="s">
        <v>94</v>
      </c>
      <c r="AO239" s="94">
        <f>Corrientes!AO239*Constantes!$BA$10</f>
        <v>559652.94398340851</v>
      </c>
      <c r="AP239" s="94">
        <f>Corrientes!AP239*Constantes!$BA$10</f>
        <v>51605.914258013683</v>
      </c>
      <c r="AQ239" s="94">
        <v>85.715243329568906</v>
      </c>
      <c r="AR239" s="94">
        <v>14.284756670431097</v>
      </c>
      <c r="AS239" s="94">
        <v>75.764762600641461</v>
      </c>
      <c r="AT239" s="95" t="s">
        <v>94</v>
      </c>
      <c r="AU239" s="97" t="s">
        <v>94</v>
      </c>
      <c r="AV239" s="94">
        <f t="shared" si="9"/>
        <v>5.6720372778741979</v>
      </c>
      <c r="AW239" s="97" t="s">
        <v>94</v>
      </c>
      <c r="AX239" s="98">
        <f>Corrientes!AX239*Constantes!$BA$10</f>
        <v>81.959755274684326</v>
      </c>
      <c r="AZ239" s="118"/>
      <c r="BC239" s="119">
        <f t="shared" si="10"/>
        <v>1.5347723092418164E-12</v>
      </c>
      <c r="BE239" s="68"/>
    </row>
    <row r="240" spans="1:57" x14ac:dyDescent="0.3">
      <c r="A240" s="89">
        <v>2010</v>
      </c>
      <c r="B240" s="90" t="s">
        <v>5</v>
      </c>
      <c r="C240" s="91">
        <f>Corrientes!C240*Constantes!$BA$10</f>
        <v>570.8275923003514</v>
      </c>
      <c r="D240" s="91">
        <f>Corrientes!D240*Constantes!$BA$10</f>
        <v>966.02704547155417</v>
      </c>
      <c r="E240" s="92">
        <f>Corrientes!E240*Constantes!$BA$10</f>
        <v>0</v>
      </c>
      <c r="F240" s="92" t="s">
        <v>241</v>
      </c>
      <c r="G240" s="92" t="s">
        <v>241</v>
      </c>
      <c r="H240" s="91">
        <f>Corrientes!H240*Constantes!$BA$10</f>
        <v>1536.8546377719056</v>
      </c>
      <c r="I240" s="91">
        <f>Corrientes!I240*Constantes!$BA$10</f>
        <v>19.643595634915417</v>
      </c>
      <c r="J240" s="91">
        <f>Corrientes!J240*Constantes!$BA$10</f>
        <v>1556.4982334068209</v>
      </c>
      <c r="K240" s="93">
        <f>Corrientes!K240*Constantes!$BA$10</f>
        <v>5273.7664079471051</v>
      </c>
      <c r="L240" s="94">
        <f>Corrientes!L240*Constantes!$BA$10</f>
        <v>1958.81334969151</v>
      </c>
      <c r="M240" s="94">
        <f>Corrientes!M240*Constantes!$BA$10</f>
        <v>3314.9530582555949</v>
      </c>
      <c r="N240" s="94">
        <f>Corrientes!N240*Constantes!$BA$10</f>
        <v>67.4076339066809</v>
      </c>
      <c r="O240" s="94">
        <f>Corrientes!O240*Constantes!$BA$10</f>
        <v>5341.1740418537856</v>
      </c>
      <c r="P240" s="94">
        <v>45.249019820207678</v>
      </c>
      <c r="Q240" s="94">
        <f>Corrientes!Q240*Constantes!$BA$10</f>
        <v>1599.1897540546749</v>
      </c>
      <c r="R240" s="94">
        <f>Corrientes!R240*Constantes!$BA$10</f>
        <v>284.16162605810388</v>
      </c>
      <c r="S240" s="95">
        <f>Corrientes!S240*Constantes!$BA$10</f>
        <v>0</v>
      </c>
      <c r="T240" s="95" t="s">
        <v>241</v>
      </c>
      <c r="U240" s="95" t="s">
        <v>241</v>
      </c>
      <c r="V240" s="96">
        <f>Corrientes!V240*Constantes!$BA$10</f>
        <v>1883.3513801127785</v>
      </c>
      <c r="W240" s="94">
        <f>Corrientes!W240*Constantes!$BA$10</f>
        <v>5124.8353858223336</v>
      </c>
      <c r="X240" s="94">
        <f>Corrientes!X240*Constantes!$BA$10</f>
        <v>4362.6005381120958</v>
      </c>
      <c r="Y240" s="94">
        <f>Corrientes!Y240*Constantes!$BA$10</f>
        <v>3650.4923570579354</v>
      </c>
      <c r="Z240" s="94">
        <f>Corrientes!Z240*Constantes!$BA$10</f>
        <v>0</v>
      </c>
      <c r="AA240" s="94">
        <f>Corrientes!AA240*Constantes!$BA$10</f>
        <v>3439.8496135195996</v>
      </c>
      <c r="AB240" s="94">
        <f>Corrientes!AB240*Constantes!$BA$10</f>
        <v>5220.5151136264421</v>
      </c>
      <c r="AC240" s="95" t="s">
        <v>94</v>
      </c>
      <c r="AD240" s="94">
        <v>12.496401148709106</v>
      </c>
      <c r="AE240" s="94">
        <v>3.6589769665368013</v>
      </c>
      <c r="AF240" s="95" t="s">
        <v>241</v>
      </c>
      <c r="AG240" s="97" t="s">
        <v>94</v>
      </c>
      <c r="AH240" s="95">
        <f>Corrientes!AH240*Constantes!$BA$10</f>
        <v>100.68943438616893</v>
      </c>
      <c r="AI240" s="95" t="s">
        <v>241</v>
      </c>
      <c r="AJ240" s="95" t="s">
        <v>241</v>
      </c>
      <c r="AK240" s="95" t="s">
        <v>94</v>
      </c>
      <c r="AL240" s="95" t="s">
        <v>241</v>
      </c>
      <c r="AM240" s="95" t="s">
        <v>241</v>
      </c>
      <c r="AN240" s="97" t="s">
        <v>94</v>
      </c>
      <c r="AO240" s="94">
        <f>Corrientes!AO240*Constantes!$BA$10</f>
        <v>94011.239889695062</v>
      </c>
      <c r="AP240" s="94">
        <f>Corrientes!AP240*Constantes!$BA$10</f>
        <v>27526.722074498542</v>
      </c>
      <c r="AQ240" s="94">
        <v>98.737962227434068</v>
      </c>
      <c r="AR240" s="94">
        <v>1.2620377725659251</v>
      </c>
      <c r="AS240" s="94">
        <v>54.750980179792322</v>
      </c>
      <c r="AT240" s="95" t="s">
        <v>94</v>
      </c>
      <c r="AU240" s="97" t="s">
        <v>94</v>
      </c>
      <c r="AV240" s="94">
        <f t="shared" si="9"/>
        <v>-3.0857546190428242</v>
      </c>
      <c r="AW240" s="97" t="s">
        <v>94</v>
      </c>
      <c r="AX240" s="98">
        <f>Corrientes!AX240*Constantes!$BA$10</f>
        <v>13.755817067075615</v>
      </c>
      <c r="AZ240" s="118"/>
      <c r="BC240" s="119">
        <f t="shared" si="10"/>
        <v>-5.1159076974727213E-13</v>
      </c>
      <c r="BE240" s="68"/>
    </row>
    <row r="241" spans="1:57" x14ac:dyDescent="0.3">
      <c r="A241" s="89">
        <v>2010</v>
      </c>
      <c r="B241" s="90" t="s">
        <v>6</v>
      </c>
      <c r="C241" s="91">
        <f>Corrientes!C241*Constantes!$BA$10</f>
        <v>6650.9354241445999</v>
      </c>
      <c r="D241" s="91">
        <f>Corrientes!D241*Constantes!$BA$10</f>
        <v>2874.5161721878048</v>
      </c>
      <c r="E241" s="91">
        <f>Corrientes!E241*Constantes!$BA$10</f>
        <v>1484.6817006616939</v>
      </c>
      <c r="F241" s="92" t="s">
        <v>241</v>
      </c>
      <c r="G241" s="92" t="s">
        <v>241</v>
      </c>
      <c r="H241" s="91">
        <f>Corrientes!H241*Constantes!$BA$10</f>
        <v>11010.1332969941</v>
      </c>
      <c r="I241" s="91">
        <f>Corrientes!I241*Constantes!$BA$10</f>
        <v>402.29136543983765</v>
      </c>
      <c r="J241" s="91">
        <f>Corrientes!J241*Constantes!$BA$10</f>
        <v>11412.424662433938</v>
      </c>
      <c r="K241" s="93">
        <f>Corrientes!K241*Constantes!$BA$10</f>
        <v>2863.7022454155567</v>
      </c>
      <c r="L241" s="94">
        <f>Corrientes!L241*Constantes!$BA$10</f>
        <v>1729.8881125659605</v>
      </c>
      <c r="M241" s="94">
        <f>Corrientes!M241*Constantes!$BA$10</f>
        <v>747.65292978105163</v>
      </c>
      <c r="N241" s="94">
        <f>Corrientes!N241*Constantes!$BA$10</f>
        <v>104.63476285394974</v>
      </c>
      <c r="O241" s="94">
        <f>Corrientes!O241*Constantes!$BA$10</f>
        <v>2968.337008269506</v>
      </c>
      <c r="P241" s="94">
        <v>75.140937045300149</v>
      </c>
      <c r="Q241" s="94">
        <f>Corrientes!Q241*Constantes!$BA$10</f>
        <v>2810.0402963962351</v>
      </c>
      <c r="R241" s="94">
        <f>Corrientes!R241*Constantes!$BA$10</f>
        <v>859.01950382575922</v>
      </c>
      <c r="S241" s="94">
        <f>Corrientes!S241*Constantes!$BA$10</f>
        <v>106.5410147928507</v>
      </c>
      <c r="T241" s="95" t="s">
        <v>241</v>
      </c>
      <c r="U241" s="95" t="s">
        <v>241</v>
      </c>
      <c r="V241" s="96">
        <f>Corrientes!V241*Constantes!$BA$10</f>
        <v>3775.600815014845</v>
      </c>
      <c r="W241" s="94">
        <f>Corrientes!W241*Constantes!$BA$10</f>
        <v>3565.133177859886</v>
      </c>
      <c r="X241" s="94">
        <f>Corrientes!X241*Constantes!$BA$10</f>
        <v>3180.1096572052047</v>
      </c>
      <c r="Y241" s="94">
        <f>Corrientes!Y241*Constantes!$BA$10</f>
        <v>2859.9663864221575</v>
      </c>
      <c r="Z241" s="94">
        <f>Corrientes!Z241*Constantes!$BA$10</f>
        <v>10598.986748194458</v>
      </c>
      <c r="AA241" s="94">
        <f>Corrientes!AA241*Constantes!$BA$10</f>
        <v>15188.025477448784</v>
      </c>
      <c r="AB241" s="94">
        <f>Corrientes!AB241*Constantes!$BA$10</f>
        <v>3097.2235516351811</v>
      </c>
      <c r="AC241" s="95" t="s">
        <v>94</v>
      </c>
      <c r="AD241" s="94">
        <v>15.777404251385823</v>
      </c>
      <c r="AE241" s="94">
        <v>4.8971554238937651</v>
      </c>
      <c r="AF241" s="95" t="s">
        <v>241</v>
      </c>
      <c r="AG241" s="97" t="s">
        <v>94</v>
      </c>
      <c r="AH241" s="95">
        <f>Corrientes!AH241*Constantes!$BA$10</f>
        <v>147.823128377133</v>
      </c>
      <c r="AI241" s="95" t="s">
        <v>241</v>
      </c>
      <c r="AJ241" s="95" t="s">
        <v>241</v>
      </c>
      <c r="AK241" s="95" t="s">
        <v>94</v>
      </c>
      <c r="AL241" s="95" t="s">
        <v>241</v>
      </c>
      <c r="AM241" s="95" t="s">
        <v>241</v>
      </c>
      <c r="AN241" s="97" t="s">
        <v>94</v>
      </c>
      <c r="AO241" s="94">
        <f>Corrientes!AO241*Constantes!$BA$10</f>
        <v>310139.74772670522</v>
      </c>
      <c r="AP241" s="94">
        <f>Corrientes!AP241*Constantes!$BA$10</f>
        <v>96264.412291487839</v>
      </c>
      <c r="AQ241" s="94">
        <v>96.474970242177776</v>
      </c>
      <c r="AR241" s="94">
        <v>3.5250297578222138</v>
      </c>
      <c r="AS241" s="94">
        <v>24.859062954699844</v>
      </c>
      <c r="AT241" s="95" t="s">
        <v>94</v>
      </c>
      <c r="AU241" s="97" t="s">
        <v>94</v>
      </c>
      <c r="AV241" s="94">
        <f t="shared" si="9"/>
        <v>7.1302270657525035</v>
      </c>
      <c r="AW241" s="97" t="s">
        <v>94</v>
      </c>
      <c r="AX241" s="98">
        <f>Corrientes!AX241*Constantes!$BA$10</f>
        <v>14.337940755296163</v>
      </c>
      <c r="AZ241" s="118"/>
      <c r="BC241" s="119">
        <f t="shared" si="10"/>
        <v>2.0463630789890885E-12</v>
      </c>
      <c r="BE241" s="68"/>
    </row>
    <row r="242" spans="1:57" x14ac:dyDescent="0.3">
      <c r="A242" s="89">
        <v>2010</v>
      </c>
      <c r="B242" s="90" t="s">
        <v>7</v>
      </c>
      <c r="C242" s="91">
        <f>Corrientes!C242*Constantes!$BA$10</f>
        <v>2284.743169020353</v>
      </c>
      <c r="D242" s="91">
        <f>Corrientes!D242*Constantes!$BA$10</f>
        <v>1796.6590408824873</v>
      </c>
      <c r="E242" s="91">
        <f>Corrientes!E242*Constantes!$BA$10</f>
        <v>395.95578453989498</v>
      </c>
      <c r="F242" s="92" t="s">
        <v>241</v>
      </c>
      <c r="G242" s="92" t="s">
        <v>241</v>
      </c>
      <c r="H242" s="91">
        <f>Corrientes!H242*Constantes!$BA$10</f>
        <v>4477.3579944427356</v>
      </c>
      <c r="I242" s="91">
        <f>Corrientes!I242*Constantes!$BA$10</f>
        <v>1761.1211383105858</v>
      </c>
      <c r="J242" s="91">
        <f>Corrientes!J242*Constantes!$BA$10</f>
        <v>6238.4791327533212</v>
      </c>
      <c r="K242" s="93">
        <f>Corrientes!K242*Constantes!$BA$10</f>
        <v>3096.3983781638276</v>
      </c>
      <c r="L242" s="94">
        <f>Corrientes!L242*Constantes!$BA$10</f>
        <v>1580.055705140463</v>
      </c>
      <c r="M242" s="94">
        <f>Corrientes!M242*Constantes!$BA$10</f>
        <v>1242.5122465540796</v>
      </c>
      <c r="N242" s="94">
        <f>Corrientes!N242*Constantes!$BA$10</f>
        <v>1217.9353634851898</v>
      </c>
      <c r="O242" s="94">
        <f>Corrientes!O242*Constantes!$BA$10</f>
        <v>4314.3337416490176</v>
      </c>
      <c r="P242" s="94">
        <v>38.113199861964823</v>
      </c>
      <c r="Q242" s="94">
        <f>Corrientes!Q242*Constantes!$BA$10</f>
        <v>9078.2798498662596</v>
      </c>
      <c r="R242" s="94">
        <f>Corrientes!R242*Constantes!$BA$10</f>
        <v>925.05722646111019</v>
      </c>
      <c r="S242" s="94">
        <f>Corrientes!S242*Constantes!$BA$10</f>
        <v>126.47392490784469</v>
      </c>
      <c r="T242" s="95" t="s">
        <v>241</v>
      </c>
      <c r="U242" s="95" t="s">
        <v>241</v>
      </c>
      <c r="V242" s="96">
        <f>Corrientes!V242*Constantes!$BA$10</f>
        <v>10129.811001235215</v>
      </c>
      <c r="W242" s="94">
        <f>Corrientes!W242*Constantes!$BA$10</f>
        <v>4871.7784589479907</v>
      </c>
      <c r="X242" s="94">
        <f>Corrientes!X242*Constantes!$BA$10</f>
        <v>4407.6829837832856</v>
      </c>
      <c r="Y242" s="94">
        <f>Corrientes!Y242*Constantes!$BA$10</f>
        <v>3024.7432444858582</v>
      </c>
      <c r="Z242" s="94">
        <f>Corrientes!Z242*Constantes!$BA$10</f>
        <v>25890.26098420567</v>
      </c>
      <c r="AA242" s="94">
        <f>Corrientes!AA242*Constantes!$BA$10</f>
        <v>16368.290133988537</v>
      </c>
      <c r="AB242" s="94">
        <f>Corrientes!AB242*Constantes!$BA$10</f>
        <v>4643.1269674684872</v>
      </c>
      <c r="AC242" s="95" t="s">
        <v>94</v>
      </c>
      <c r="AD242" s="94">
        <v>24.416374050206791</v>
      </c>
      <c r="AE242" s="94">
        <v>3.3208662823856585</v>
      </c>
      <c r="AF242" s="95" t="s">
        <v>241</v>
      </c>
      <c r="AG242" s="97" t="s">
        <v>94</v>
      </c>
      <c r="AH242" s="95">
        <f>Corrientes!AH242*Constantes!$BA$10</f>
        <v>1366.6192122277475</v>
      </c>
      <c r="AI242" s="95" t="s">
        <v>241</v>
      </c>
      <c r="AJ242" s="95" t="s">
        <v>241</v>
      </c>
      <c r="AK242" s="95" t="s">
        <v>94</v>
      </c>
      <c r="AL242" s="95" t="s">
        <v>241</v>
      </c>
      <c r="AM242" s="95" t="s">
        <v>241</v>
      </c>
      <c r="AN242" s="97" t="s">
        <v>94</v>
      </c>
      <c r="AO242" s="94">
        <f>Corrientes!AO242*Constantes!$BA$10</f>
        <v>492892.17758656066</v>
      </c>
      <c r="AP242" s="94">
        <f>Corrientes!AP242*Constantes!$BA$10</f>
        <v>67038.169141457372</v>
      </c>
      <c r="AQ242" s="94">
        <v>71.770024378789188</v>
      </c>
      <c r="AR242" s="94">
        <v>28.229975621210805</v>
      </c>
      <c r="AS242" s="94">
        <v>61.88680013803517</v>
      </c>
      <c r="AT242" s="95" t="s">
        <v>94</v>
      </c>
      <c r="AU242" s="97" t="s">
        <v>94</v>
      </c>
      <c r="AV242" s="94">
        <f t="shared" si="9"/>
        <v>3.5102254243152498</v>
      </c>
      <c r="AW242" s="97" t="s">
        <v>94</v>
      </c>
      <c r="AX242" s="98">
        <f>Corrientes!AX242*Constantes!$BA$10</f>
        <v>58.978371947380076</v>
      </c>
      <c r="AZ242" s="118"/>
      <c r="BC242" s="119">
        <f t="shared" si="10"/>
        <v>1.7621459846850485E-12</v>
      </c>
      <c r="BE242" s="68"/>
    </row>
    <row r="243" spans="1:57" x14ac:dyDescent="0.3">
      <c r="A243" s="89">
        <v>2010</v>
      </c>
      <c r="B243" s="90" t="s">
        <v>250</v>
      </c>
      <c r="C243" s="91">
        <f>Corrientes!C243*Constantes!$BA$10</f>
        <v>17420.223282250179</v>
      </c>
      <c r="D243" s="91">
        <f>Corrientes!D243*Constantes!$BA$10</f>
        <v>3403.6588028966007</v>
      </c>
      <c r="E243" s="91">
        <f>Corrientes!E243*Constantes!$BA$10</f>
        <v>907.62936579241295</v>
      </c>
      <c r="F243" s="92" t="s">
        <v>241</v>
      </c>
      <c r="G243" s="92" t="s">
        <v>241</v>
      </c>
      <c r="H243" s="91">
        <f>Corrientes!H243*Constantes!$BA$10</f>
        <v>21731.511450939193</v>
      </c>
      <c r="I243" s="91">
        <f>Corrientes!I243*Constantes!$BA$10</f>
        <v>6048.6252968285207</v>
      </c>
      <c r="J243" s="91">
        <f>Corrientes!J243*Constantes!$BA$10</f>
        <v>27780.136747767716</v>
      </c>
      <c r="K243" s="93">
        <f>Corrientes!K243*Constantes!$BA$10</f>
        <v>5489.2108894881703</v>
      </c>
      <c r="L243" s="94">
        <f>Corrientes!L243*Constantes!$BA$10</f>
        <v>4400.2130065421843</v>
      </c>
      <c r="M243" s="94">
        <f>Corrientes!M243*Constantes!$BA$10</f>
        <v>859.73775948082209</v>
      </c>
      <c r="N243" s="94">
        <f>Corrientes!N243*Constantes!$BA$10</f>
        <v>1527.8357384732117</v>
      </c>
      <c r="O243" s="94">
        <f>Corrientes!O243*Constantes!$BA$10</f>
        <v>7017.0466279613811</v>
      </c>
      <c r="P243" s="94">
        <v>25.666388898387133</v>
      </c>
      <c r="Q243" s="94">
        <f>Corrientes!Q243*Constantes!$BA$10</f>
        <v>53224.02906066383</v>
      </c>
      <c r="R243" s="94">
        <f>Corrientes!R243*Constantes!$BA$10</f>
        <v>24458.599205585895</v>
      </c>
      <c r="S243" s="94">
        <f>Corrientes!S243*Constantes!$BA$10</f>
        <v>2772.7053427549158</v>
      </c>
      <c r="T243" s="95" t="s">
        <v>241</v>
      </c>
      <c r="U243" s="95" t="s">
        <v>241</v>
      </c>
      <c r="V243" s="96">
        <f>Corrientes!V243*Constantes!$BA$10</f>
        <v>80455.333609004636</v>
      </c>
      <c r="W243" s="94">
        <f>Corrientes!W243*Constantes!$BA$10</f>
        <v>16137.384242052467</v>
      </c>
      <c r="X243" s="94">
        <f>Corrientes!X243*Constantes!$BA$10</f>
        <v>6819.5515735563185</v>
      </c>
      <c r="Y243" s="94">
        <f>Corrientes!Y243*Constantes!$BA$10</f>
        <v>7530.2386586866687</v>
      </c>
      <c r="Z243" s="94">
        <f>Corrientes!Z243*Constantes!$BA$10</f>
        <v>38274.303145299287</v>
      </c>
      <c r="AA243" s="94">
        <f>Corrientes!AA243*Constantes!$BA$10</f>
        <v>108235.47035677235</v>
      </c>
      <c r="AB243" s="94">
        <f>Corrientes!AB243*Constantes!$BA$10</f>
        <v>12100.65094665198</v>
      </c>
      <c r="AC243" s="95" t="s">
        <v>94</v>
      </c>
      <c r="AD243" s="94">
        <v>10.494973928746578</v>
      </c>
      <c r="AE243" s="94">
        <v>3.7650983969969549</v>
      </c>
      <c r="AF243" s="95" t="s">
        <v>241</v>
      </c>
      <c r="AG243" s="97" t="s">
        <v>94</v>
      </c>
      <c r="AH243" s="95">
        <f>Corrientes!AH243*Constantes!$BA$10</f>
        <v>18157.807485294918</v>
      </c>
      <c r="AI243" s="95" t="s">
        <v>241</v>
      </c>
      <c r="AJ243" s="95" t="s">
        <v>241</v>
      </c>
      <c r="AK243" s="95" t="s">
        <v>94</v>
      </c>
      <c r="AL243" s="95" t="s">
        <v>241</v>
      </c>
      <c r="AM243" s="95" t="s">
        <v>241</v>
      </c>
      <c r="AN243" s="97" t="s">
        <v>94</v>
      </c>
      <c r="AO243" s="94">
        <f>Corrientes!AO243*Constantes!$BA$10</f>
        <v>2874704.9597190088</v>
      </c>
      <c r="AP243" s="94">
        <f>Corrientes!AP243*Constantes!$BA$10</f>
        <v>1031307.6629976822</v>
      </c>
      <c r="AQ243" s="94">
        <v>78.226797975303114</v>
      </c>
      <c r="AR243" s="94">
        <v>21.773202024696875</v>
      </c>
      <c r="AS243" s="94">
        <v>74.333611101612874</v>
      </c>
      <c r="AT243" s="95" t="s">
        <v>94</v>
      </c>
      <c r="AU243" s="97" t="s">
        <v>94</v>
      </c>
      <c r="AV243" s="94">
        <f t="shared" si="9"/>
        <v>6.0392003826343688</v>
      </c>
      <c r="AW243" s="97" t="s">
        <v>94</v>
      </c>
      <c r="AX243" s="98">
        <f>Corrientes!AX243*Constantes!$BA$10</f>
        <v>11.943329874071511</v>
      </c>
      <c r="AZ243" s="118"/>
      <c r="BC243" s="119">
        <f t="shared" si="10"/>
        <v>-2.1827872842550278E-11</v>
      </c>
      <c r="BE243" s="68"/>
    </row>
    <row r="244" spans="1:57" x14ac:dyDescent="0.3">
      <c r="A244" s="89">
        <v>2010</v>
      </c>
      <c r="B244" s="90" t="s">
        <v>8</v>
      </c>
      <c r="C244" s="91">
        <f>Corrientes!C244*Constantes!$BA$10</f>
        <v>1191.5581862205252</v>
      </c>
      <c r="D244" s="91">
        <f>Corrientes!D244*Constantes!$BA$10</f>
        <v>1597.650990470057</v>
      </c>
      <c r="E244" s="91">
        <f>Corrientes!E244*Constantes!$BA$10</f>
        <v>345.69958326351463</v>
      </c>
      <c r="F244" s="92" t="s">
        <v>241</v>
      </c>
      <c r="G244" s="92" t="s">
        <v>241</v>
      </c>
      <c r="H244" s="91">
        <f>Corrientes!H244*Constantes!$BA$10</f>
        <v>3134.9087599540967</v>
      </c>
      <c r="I244" s="91">
        <f>Corrientes!I244*Constantes!$BA$10</f>
        <v>187.91729233338589</v>
      </c>
      <c r="J244" s="91">
        <f>Corrientes!J244*Constantes!$BA$10</f>
        <v>3322.8260522874821</v>
      </c>
      <c r="K244" s="93">
        <f>Corrientes!K244*Constantes!$BA$10</f>
        <v>4015.0832689160711</v>
      </c>
      <c r="L244" s="94">
        <f>Corrientes!L244*Constantes!$BA$10</f>
        <v>1526.1067239175611</v>
      </c>
      <c r="M244" s="94">
        <f>Corrientes!M244*Constantes!$BA$10</f>
        <v>2046.2164141253807</v>
      </c>
      <c r="N244" s="94">
        <f>Corrientes!N244*Constantes!$BA$10</f>
        <v>240.67800186913124</v>
      </c>
      <c r="O244" s="94">
        <f>Corrientes!O244*Constantes!$BA$10</f>
        <v>4255.7612707852022</v>
      </c>
      <c r="P244" s="94">
        <v>44.513564014356824</v>
      </c>
      <c r="Q244" s="94">
        <f>Corrientes!Q244*Constantes!$BA$10</f>
        <v>3195.0194108983274</v>
      </c>
      <c r="R244" s="94">
        <f>Corrientes!R244*Constantes!$BA$10</f>
        <v>833.2237682750382</v>
      </c>
      <c r="S244" s="94">
        <f>Corrientes!S244*Constantes!$BA$10</f>
        <v>113.6802799819603</v>
      </c>
      <c r="T244" s="95" t="s">
        <v>241</v>
      </c>
      <c r="U244" s="95" t="s">
        <v>241</v>
      </c>
      <c r="V244" s="96">
        <f>Corrientes!V244*Constantes!$BA$10</f>
        <v>4141.9234591553259</v>
      </c>
      <c r="W244" s="94">
        <f>Corrientes!W244*Constantes!$BA$10</f>
        <v>4658.9138064269064</v>
      </c>
      <c r="X244" s="94">
        <f>Corrientes!X244*Constantes!$BA$10</f>
        <v>4180.6438164117435</v>
      </c>
      <c r="Y244" s="94">
        <f>Corrientes!Y244*Constantes!$BA$10</f>
        <v>2570.0284023683503</v>
      </c>
      <c r="Z244" s="94">
        <f>Corrientes!Z244*Constantes!$BA$10</f>
        <v>66635.568570902862</v>
      </c>
      <c r="AA244" s="94">
        <f>Corrientes!AA244*Constantes!$BA$10</f>
        <v>7464.7495114428075</v>
      </c>
      <c r="AB244" s="94">
        <f>Corrientes!AB244*Constantes!$BA$10</f>
        <v>4470.4051116098535</v>
      </c>
      <c r="AC244" s="95" t="s">
        <v>94</v>
      </c>
      <c r="AD244" s="94">
        <v>15.481759740676548</v>
      </c>
      <c r="AE244" s="94">
        <v>3.9439657256952669</v>
      </c>
      <c r="AF244" s="95" t="s">
        <v>241</v>
      </c>
      <c r="AG244" s="97" t="s">
        <v>94</v>
      </c>
      <c r="AH244" s="95">
        <f>Corrientes!AH244*Constantes!$BA$10</f>
        <v>128.75042429706849</v>
      </c>
      <c r="AI244" s="95" t="s">
        <v>241</v>
      </c>
      <c r="AJ244" s="95" t="s">
        <v>241</v>
      </c>
      <c r="AK244" s="95" t="s">
        <v>94</v>
      </c>
      <c r="AL244" s="95" t="s">
        <v>241</v>
      </c>
      <c r="AM244" s="95" t="s">
        <v>241</v>
      </c>
      <c r="AN244" s="97" t="s">
        <v>94</v>
      </c>
      <c r="AO244" s="94">
        <f>Corrientes!AO244*Constantes!$BA$10</f>
        <v>189270.14154330347</v>
      </c>
      <c r="AP244" s="94">
        <f>Corrientes!AP244*Constantes!$BA$10</f>
        <v>48216.414906827638</v>
      </c>
      <c r="AQ244" s="94">
        <v>94.344654538746596</v>
      </c>
      <c r="AR244" s="94">
        <v>5.6553454612534066</v>
      </c>
      <c r="AS244" s="94">
        <v>55.486435985643176</v>
      </c>
      <c r="AT244" s="95" t="s">
        <v>94</v>
      </c>
      <c r="AU244" s="97" t="s">
        <v>94</v>
      </c>
      <c r="AV244" s="94">
        <f t="shared" si="9"/>
        <v>6.3352559079992377</v>
      </c>
      <c r="AW244" s="97" t="s">
        <v>94</v>
      </c>
      <c r="AX244" s="98">
        <f>Corrientes!AX244*Constantes!$BA$10</f>
        <v>62.829149611577556</v>
      </c>
      <c r="AZ244" s="118"/>
      <c r="BC244" s="119">
        <f t="shared" si="10"/>
        <v>-1.6484591469634324E-12</v>
      </c>
      <c r="BE244" s="68"/>
    </row>
    <row r="245" spans="1:57" x14ac:dyDescent="0.3">
      <c r="A245" s="89">
        <v>2010</v>
      </c>
      <c r="B245" s="90" t="s">
        <v>9</v>
      </c>
      <c r="C245" s="91">
        <f>Corrientes!C245*Constantes!$BA$10</f>
        <v>7044.5272637196358</v>
      </c>
      <c r="D245" s="91">
        <f>Corrientes!D245*Constantes!$BA$10</f>
        <v>2170.7612978752281</v>
      </c>
      <c r="E245" s="92">
        <f>Corrientes!E245*Constantes!$BA$10</f>
        <v>0</v>
      </c>
      <c r="F245" s="92" t="s">
        <v>241</v>
      </c>
      <c r="G245" s="92" t="s">
        <v>241</v>
      </c>
      <c r="H245" s="91">
        <f>Corrientes!H245*Constantes!$BA$10</f>
        <v>9215.2885615948635</v>
      </c>
      <c r="I245" s="91">
        <f>Corrientes!I245*Constantes!$BA$10</f>
        <v>1188.5527587730689</v>
      </c>
      <c r="J245" s="91">
        <f>Corrientes!J245*Constantes!$BA$10</f>
        <v>10403.841320367932</v>
      </c>
      <c r="K245" s="93">
        <f>Corrientes!K245*Constantes!$BA$10</f>
        <v>2753.5777645756853</v>
      </c>
      <c r="L245" s="94">
        <f>Corrientes!L245*Constantes!$BA$10</f>
        <v>2104.9426185270195</v>
      </c>
      <c r="M245" s="94">
        <f>Corrientes!M245*Constantes!$BA$10</f>
        <v>648.63514604866589</v>
      </c>
      <c r="N245" s="94">
        <f>Corrientes!N245*Constantes!$BA$10</f>
        <v>355.14595410739935</v>
      </c>
      <c r="O245" s="94">
        <f>Corrientes!O245*Constantes!$BA$10</f>
        <v>3108.7237186830848</v>
      </c>
      <c r="P245" s="94">
        <v>53.56012284945637</v>
      </c>
      <c r="Q245" s="94">
        <f>Corrientes!Q245*Constantes!$BA$10</f>
        <v>7431.4038221249948</v>
      </c>
      <c r="R245" s="94">
        <f>Corrientes!R245*Constantes!$BA$10</f>
        <v>1082.8358163323674</v>
      </c>
      <c r="S245" s="94">
        <f>Corrientes!S245*Constantes!$BA$10</f>
        <v>506.52221023470656</v>
      </c>
      <c r="T245" s="95" t="s">
        <v>241</v>
      </c>
      <c r="U245" s="95" t="s">
        <v>241</v>
      </c>
      <c r="V245" s="96">
        <f>Corrientes!V245*Constantes!$BA$10</f>
        <v>9020.7618486920692</v>
      </c>
      <c r="W245" s="94">
        <f>Corrientes!W245*Constantes!$BA$10</f>
        <v>4078.3934153940781</v>
      </c>
      <c r="X245" s="94">
        <f>Corrientes!X245*Constantes!$BA$10</f>
        <v>2903.0542808152932</v>
      </c>
      <c r="Y245" s="94">
        <f>Corrientes!Y245*Constantes!$BA$10</f>
        <v>2640.6636467957705</v>
      </c>
      <c r="Z245" s="94">
        <f>Corrientes!Z245*Constantes!$BA$10</f>
        <v>15054.008090905774</v>
      </c>
      <c r="AA245" s="94">
        <f>Corrientes!AA245*Constantes!$BA$10</f>
        <v>19424.603169060003</v>
      </c>
      <c r="AB245" s="94">
        <f>Corrientes!AB245*Constantes!$BA$10</f>
        <v>3494.575187534339</v>
      </c>
      <c r="AC245" s="95" t="s">
        <v>94</v>
      </c>
      <c r="AD245" s="94">
        <v>27.970989771929627</v>
      </c>
      <c r="AE245" s="94">
        <v>3.2754795197427735</v>
      </c>
      <c r="AF245" s="95" t="s">
        <v>241</v>
      </c>
      <c r="AG245" s="97" t="s">
        <v>94</v>
      </c>
      <c r="AH245" s="95">
        <f>Corrientes!AH245*Constantes!$BA$10</f>
        <v>759.72293135148186</v>
      </c>
      <c r="AI245" s="95" t="s">
        <v>241</v>
      </c>
      <c r="AJ245" s="95" t="s">
        <v>241</v>
      </c>
      <c r="AK245" s="95" t="s">
        <v>94</v>
      </c>
      <c r="AL245" s="95" t="s">
        <v>241</v>
      </c>
      <c r="AM245" s="95" t="s">
        <v>241</v>
      </c>
      <c r="AN245" s="97" t="s">
        <v>94</v>
      </c>
      <c r="AO245" s="94">
        <f>Corrientes!AO245*Constantes!$BA$10</f>
        <v>593030.82348643208</v>
      </c>
      <c r="AP245" s="94">
        <f>Corrientes!AP245*Constantes!$BA$10</f>
        <v>69445.533845761936</v>
      </c>
      <c r="AQ245" s="94">
        <v>88.575827695043742</v>
      </c>
      <c r="AR245" s="94">
        <v>11.42417230495626</v>
      </c>
      <c r="AS245" s="94">
        <v>46.439877150543623</v>
      </c>
      <c r="AT245" s="95" t="s">
        <v>94</v>
      </c>
      <c r="AU245" s="97" t="s">
        <v>94</v>
      </c>
      <c r="AV245" s="94">
        <f t="shared" si="9"/>
        <v>2.4391189946724401</v>
      </c>
      <c r="AW245" s="97" t="s">
        <v>94</v>
      </c>
      <c r="AX245" s="98">
        <f>Corrientes!AX245*Constantes!$BA$10</f>
        <v>79.868927821461085</v>
      </c>
      <c r="AZ245" s="118"/>
      <c r="BC245" s="119">
        <f t="shared" si="10"/>
        <v>2.2737367544323206E-12</v>
      </c>
      <c r="BE245" s="68"/>
    </row>
    <row r="246" spans="1:57" x14ac:dyDescent="0.3">
      <c r="A246" s="89">
        <v>2010</v>
      </c>
      <c r="B246" s="90" t="s">
        <v>10</v>
      </c>
      <c r="C246" s="91">
        <f>Corrientes!C246*Constantes!$BA$10</f>
        <v>3818.5365797568679</v>
      </c>
      <c r="D246" s="91">
        <f>Corrientes!D246*Constantes!$BA$10</f>
        <v>3454.7357107538214</v>
      </c>
      <c r="E246" s="91">
        <f>Corrientes!E246*Constantes!$BA$10</f>
        <v>42.076706422214251</v>
      </c>
      <c r="F246" s="92" t="s">
        <v>241</v>
      </c>
      <c r="G246" s="92" t="s">
        <v>241</v>
      </c>
      <c r="H246" s="91">
        <f>Corrientes!H246*Constantes!$BA$10</f>
        <v>7315.348996932903</v>
      </c>
      <c r="I246" s="91">
        <f>Corrientes!I246*Constantes!$BA$10</f>
        <v>253.12368235127539</v>
      </c>
      <c r="J246" s="91">
        <f>Corrientes!J246*Constantes!$BA$10</f>
        <v>7568.4726792841784</v>
      </c>
      <c r="K246" s="93">
        <f>Corrientes!K246*Constantes!$BA$10</f>
        <v>2744.6480965968381</v>
      </c>
      <c r="L246" s="94">
        <f>Corrientes!L246*Constantes!$BA$10</f>
        <v>1432.677943295562</v>
      </c>
      <c r="M246" s="94">
        <f>Corrientes!M246*Constantes!$BA$10</f>
        <v>1296.1833805524682</v>
      </c>
      <c r="N246" s="94">
        <f>Corrientes!N246*Constantes!$BA$10</f>
        <v>94.969554188090171</v>
      </c>
      <c r="O246" s="94">
        <f>Corrientes!O246*Constantes!$BA$10</f>
        <v>2839.6176507849277</v>
      </c>
      <c r="P246" s="94">
        <v>64.035003779515989</v>
      </c>
      <c r="Q246" s="94">
        <f>Corrientes!Q246*Constantes!$BA$10</f>
        <v>3169.8224215615605</v>
      </c>
      <c r="R246" s="94">
        <f>Corrientes!R246*Constantes!$BA$10</f>
        <v>1080.9790969723622</v>
      </c>
      <c r="S246" s="95">
        <f>Corrientes!S246*Constantes!$BA$10</f>
        <v>0</v>
      </c>
      <c r="T246" s="95" t="s">
        <v>241</v>
      </c>
      <c r="U246" s="95" t="s">
        <v>241</v>
      </c>
      <c r="V246" s="96">
        <f>Corrientes!V246*Constantes!$BA$10</f>
        <v>4250.8015185339227</v>
      </c>
      <c r="W246" s="94">
        <f>Corrientes!W246*Constantes!$BA$10</f>
        <v>5457.0916214569907</v>
      </c>
      <c r="X246" s="94">
        <f>Corrientes!X246*Constantes!$BA$10</f>
        <v>4208.1999731318065</v>
      </c>
      <c r="Y246" s="94">
        <f>Corrientes!Y246*Constantes!$BA$10</f>
        <v>2150.5431111109474</v>
      </c>
      <c r="Z246" s="94">
        <f>Corrientes!Z246*Constantes!$BA$10</f>
        <v>0</v>
      </c>
      <c r="AA246" s="94">
        <f>Corrientes!AA246*Constantes!$BA$10</f>
        <v>11819.274197818102</v>
      </c>
      <c r="AB246" s="94">
        <f>Corrientes!AB246*Constantes!$BA$10</f>
        <v>3431.5819570793933</v>
      </c>
      <c r="AC246" s="95" t="s">
        <v>94</v>
      </c>
      <c r="AD246" s="94">
        <v>19.08821226478949</v>
      </c>
      <c r="AE246" s="94">
        <v>4.9177882021810548</v>
      </c>
      <c r="AF246" s="95" t="s">
        <v>241</v>
      </c>
      <c r="AG246" s="97" t="s">
        <v>94</v>
      </c>
      <c r="AH246" s="95">
        <f>Corrientes!AH246*Constantes!$BA$10</f>
        <v>101.01182627393203</v>
      </c>
      <c r="AI246" s="95" t="s">
        <v>241</v>
      </c>
      <c r="AJ246" s="95" t="s">
        <v>241</v>
      </c>
      <c r="AK246" s="95" t="s">
        <v>94</v>
      </c>
      <c r="AL246" s="95" t="s">
        <v>241</v>
      </c>
      <c r="AM246" s="95" t="s">
        <v>241</v>
      </c>
      <c r="AN246" s="97" t="s">
        <v>94</v>
      </c>
      <c r="AO246" s="94">
        <f>Corrientes!AO246*Constantes!$BA$10</f>
        <v>240337.19452529933</v>
      </c>
      <c r="AP246" s="94">
        <f>Corrientes!AP246*Constantes!$BA$10</f>
        <v>61919.230747555004</v>
      </c>
      <c r="AQ246" s="94">
        <v>96.6555513499559</v>
      </c>
      <c r="AR246" s="94">
        <v>3.3444486500440886</v>
      </c>
      <c r="AS246" s="94">
        <v>35.964996220484011</v>
      </c>
      <c r="AT246" s="95" t="s">
        <v>94</v>
      </c>
      <c r="AU246" s="97" t="s">
        <v>94</v>
      </c>
      <c r="AV246" s="94">
        <f t="shared" si="9"/>
        <v>8.1625102593691157</v>
      </c>
      <c r="AW246" s="97" t="s">
        <v>94</v>
      </c>
      <c r="AX246" s="98">
        <f>Corrientes!AX246*Constantes!$BA$10</f>
        <v>195.7597329167333</v>
      </c>
      <c r="AZ246" s="118"/>
      <c r="BC246" s="119">
        <f t="shared" si="10"/>
        <v>3.0553337637684308E-13</v>
      </c>
      <c r="BE246" s="68"/>
    </row>
    <row r="247" spans="1:57" x14ac:dyDescent="0.3">
      <c r="A247" s="89">
        <v>2010</v>
      </c>
      <c r="B247" s="90" t="s">
        <v>11</v>
      </c>
      <c r="C247" s="91">
        <f>Corrientes!C247*Constantes!$BA$10</f>
        <v>2719.2923316962624</v>
      </c>
      <c r="D247" s="91">
        <f>Corrientes!D247*Constantes!$BA$10</f>
        <v>2242.8094369525238</v>
      </c>
      <c r="E247" s="91">
        <f>Corrientes!E247*Constantes!$BA$10</f>
        <v>556.85991218031324</v>
      </c>
      <c r="F247" s="92" t="s">
        <v>241</v>
      </c>
      <c r="G247" s="92" t="s">
        <v>241</v>
      </c>
      <c r="H247" s="91">
        <f>Corrientes!H247*Constantes!$BA$10</f>
        <v>5518.9616808291003</v>
      </c>
      <c r="I247" s="91">
        <f>Corrientes!I247*Constantes!$BA$10</f>
        <v>228.60035020750232</v>
      </c>
      <c r="J247" s="91">
        <f>Corrientes!J247*Constantes!$BA$10</f>
        <v>5747.562031036603</v>
      </c>
      <c r="K247" s="93">
        <f>Corrientes!K247*Constantes!$BA$10</f>
        <v>3058.0251308516367</v>
      </c>
      <c r="L247" s="94">
        <f>Corrientes!L247*Constantes!$BA$10</f>
        <v>1506.7443423905188</v>
      </c>
      <c r="M247" s="94">
        <f>Corrientes!M247*Constantes!$BA$10</f>
        <v>1242.7278931354501</v>
      </c>
      <c r="N247" s="94">
        <f>Corrientes!N247*Constantes!$BA$10</f>
        <v>126.66614777999482</v>
      </c>
      <c r="O247" s="94">
        <f>Corrientes!O247*Constantes!$BA$10</f>
        <v>3184.691278631632</v>
      </c>
      <c r="P247" s="94">
        <v>61.813897357508822</v>
      </c>
      <c r="Q247" s="94">
        <f>Corrientes!Q247*Constantes!$BA$10</f>
        <v>2628.7232300156193</v>
      </c>
      <c r="R247" s="94">
        <f>Corrientes!R247*Constantes!$BA$10</f>
        <v>565.22184215592677</v>
      </c>
      <c r="S247" s="94">
        <f>Corrientes!S247*Constantes!$BA$10</f>
        <v>356.66414426201294</v>
      </c>
      <c r="T247" s="95" t="s">
        <v>241</v>
      </c>
      <c r="U247" s="95" t="s">
        <v>241</v>
      </c>
      <c r="V247" s="96">
        <f>Corrientes!V247*Constantes!$BA$10</f>
        <v>3550.6092164335582</v>
      </c>
      <c r="W247" s="94">
        <f>Corrientes!W247*Constantes!$BA$10</f>
        <v>4010.4516082919181</v>
      </c>
      <c r="X247" s="94">
        <f>Corrientes!X247*Constantes!$BA$10</f>
        <v>3344.0444299904452</v>
      </c>
      <c r="Y247" s="94">
        <f>Corrientes!Y247*Constantes!$BA$10</f>
        <v>2225.8875133635779</v>
      </c>
      <c r="Z247" s="94">
        <f>Corrientes!Z247*Constantes!$BA$10</f>
        <v>17929.128048158294</v>
      </c>
      <c r="AA247" s="94">
        <f>Corrientes!AA247*Constantes!$BA$10</f>
        <v>9298.1712474701617</v>
      </c>
      <c r="AB247" s="94">
        <f>Corrientes!AB247*Constantes!$BA$10</f>
        <v>3456.4587330926079</v>
      </c>
      <c r="AC247" s="95" t="s">
        <v>94</v>
      </c>
      <c r="AD247" s="94">
        <v>13.412344067099838</v>
      </c>
      <c r="AE247" s="94">
        <v>3.9086549523886669</v>
      </c>
      <c r="AF247" s="95" t="s">
        <v>241</v>
      </c>
      <c r="AG247" s="97" t="s">
        <v>94</v>
      </c>
      <c r="AH247" s="95">
        <f>Corrientes!AH247*Constantes!$BA$10</f>
        <v>141.43976899942379</v>
      </c>
      <c r="AI247" s="95" t="s">
        <v>241</v>
      </c>
      <c r="AJ247" s="95" t="s">
        <v>241</v>
      </c>
      <c r="AK247" s="95" t="s">
        <v>94</v>
      </c>
      <c r="AL247" s="95" t="s">
        <v>241</v>
      </c>
      <c r="AM247" s="95" t="s">
        <v>241</v>
      </c>
      <c r="AN247" s="97" t="s">
        <v>94</v>
      </c>
      <c r="AO247" s="94">
        <f>Corrientes!AO247*Constantes!$BA$10</f>
        <v>237886.7247360333</v>
      </c>
      <c r="AP247" s="94">
        <f>Corrientes!AP247*Constantes!$BA$10</f>
        <v>69325.475106758968</v>
      </c>
      <c r="AQ247" s="94">
        <v>96.022655362863944</v>
      </c>
      <c r="AR247" s="94">
        <v>3.9773446371360528</v>
      </c>
      <c r="AS247" s="94">
        <v>38.186102642491178</v>
      </c>
      <c r="AT247" s="95" t="s">
        <v>94</v>
      </c>
      <c r="AU247" s="97" t="s">
        <v>94</v>
      </c>
      <c r="AV247" s="94">
        <f t="shared" si="9"/>
        <v>6.659596049310057</v>
      </c>
      <c r="AW247" s="97" t="s">
        <v>94</v>
      </c>
      <c r="AX247" s="98">
        <f>Corrientes!AX247*Constantes!$BA$10</f>
        <v>317.62977271056599</v>
      </c>
      <c r="AZ247" s="118"/>
      <c r="BC247" s="119">
        <f t="shared" si="10"/>
        <v>0</v>
      </c>
      <c r="BE247" s="68"/>
    </row>
    <row r="248" spans="1:57" x14ac:dyDescent="0.3">
      <c r="A248" s="89">
        <v>2010</v>
      </c>
      <c r="B248" s="90" t="s">
        <v>12</v>
      </c>
      <c r="C248" s="91">
        <f>Corrientes!C248*Constantes!$BA$10</f>
        <v>4875.6458716289799</v>
      </c>
      <c r="D248" s="91">
        <f>Corrientes!D248*Constantes!$BA$10</f>
        <v>3895.0208441054597</v>
      </c>
      <c r="E248" s="92">
        <f>Corrientes!E248*Constantes!$BA$10</f>
        <v>0</v>
      </c>
      <c r="F248" s="92" t="s">
        <v>241</v>
      </c>
      <c r="G248" s="92" t="s">
        <v>241</v>
      </c>
      <c r="H248" s="91">
        <f>Corrientes!H248*Constantes!$BA$10</f>
        <v>8770.66671573444</v>
      </c>
      <c r="I248" s="91">
        <f>Corrientes!I248*Constantes!$BA$10</f>
        <v>2740.9476398151437</v>
      </c>
      <c r="J248" s="91">
        <f>Corrientes!J248*Constantes!$BA$10</f>
        <v>11511.614355549584</v>
      </c>
      <c r="K248" s="93">
        <f>Corrientes!K248*Constantes!$BA$10</f>
        <v>2383.4453945075238</v>
      </c>
      <c r="L248" s="94">
        <f>Corrientes!L248*Constantes!$BA$10</f>
        <v>1324.9660572708933</v>
      </c>
      <c r="M248" s="94">
        <f>Corrientes!M248*Constantes!$BA$10</f>
        <v>1058.479337236631</v>
      </c>
      <c r="N248" s="94">
        <f>Corrientes!N248*Constantes!$BA$10</f>
        <v>744.85774462091399</v>
      </c>
      <c r="O248" s="94">
        <f>Corrientes!O248*Constantes!$BA$10</f>
        <v>3128.303139128438</v>
      </c>
      <c r="P248" s="94">
        <v>38.928394108405101</v>
      </c>
      <c r="Q248" s="94">
        <f>Corrientes!Q248*Constantes!$BA$10</f>
        <v>16590.032112610897</v>
      </c>
      <c r="R248" s="94">
        <f>Corrientes!R248*Constantes!$BA$10</f>
        <v>1303.6474364450237</v>
      </c>
      <c r="S248" s="94">
        <f>Corrientes!S248*Constantes!$BA$10</f>
        <v>165.96023830323352</v>
      </c>
      <c r="T248" s="95" t="s">
        <v>241</v>
      </c>
      <c r="U248" s="95" t="s">
        <v>241</v>
      </c>
      <c r="V248" s="96">
        <f>Corrientes!V248*Constantes!$BA$10</f>
        <v>18059.639787359152</v>
      </c>
      <c r="W248" s="94">
        <f>Corrientes!W248*Constantes!$BA$10</f>
        <v>4799.5241273539414</v>
      </c>
      <c r="X248" s="94">
        <f>Corrientes!X248*Constantes!$BA$10</f>
        <v>3855.4275815711612</v>
      </c>
      <c r="Y248" s="94">
        <f>Corrientes!Y248*Constantes!$BA$10</f>
        <v>3385.1212674917715</v>
      </c>
      <c r="Z248" s="94">
        <f>Corrientes!Z248*Constantes!$BA$10</f>
        <v>32471.187302530532</v>
      </c>
      <c r="AA248" s="94">
        <f>Corrientes!AA248*Constantes!$BA$10</f>
        <v>29571.254142908736</v>
      </c>
      <c r="AB248" s="94">
        <f>Corrientes!AB248*Constantes!$BA$10</f>
        <v>3973.2290882462489</v>
      </c>
      <c r="AC248" s="95" t="s">
        <v>94</v>
      </c>
      <c r="AD248" s="94">
        <v>28.024921838431467</v>
      </c>
      <c r="AE248" s="94">
        <v>2.792088612458774</v>
      </c>
      <c r="AF248" s="95" t="s">
        <v>241</v>
      </c>
      <c r="AG248" s="97" t="s">
        <v>94</v>
      </c>
      <c r="AH248" s="95">
        <f>Corrientes!AH248*Constantes!$BA$10</f>
        <v>3046.3712172020314</v>
      </c>
      <c r="AI248" s="95" t="s">
        <v>241</v>
      </c>
      <c r="AJ248" s="95" t="s">
        <v>241</v>
      </c>
      <c r="AK248" s="95" t="s">
        <v>94</v>
      </c>
      <c r="AL248" s="95" t="s">
        <v>241</v>
      </c>
      <c r="AM248" s="95" t="s">
        <v>241</v>
      </c>
      <c r="AN248" s="97" t="s">
        <v>94</v>
      </c>
      <c r="AO248" s="94">
        <f>Corrientes!AO248*Constantes!$BA$10</f>
        <v>1059108.7263834241</v>
      </c>
      <c r="AP248" s="94">
        <f>Corrientes!AP248*Constantes!$BA$10</f>
        <v>105517.70425406411</v>
      </c>
      <c r="AQ248" s="94">
        <v>76.189719746007896</v>
      </c>
      <c r="AR248" s="94">
        <v>23.810280253992111</v>
      </c>
      <c r="AS248" s="94">
        <v>61.071605891594906</v>
      </c>
      <c r="AT248" s="95" t="s">
        <v>94</v>
      </c>
      <c r="AU248" s="97" t="s">
        <v>94</v>
      </c>
      <c r="AV248" s="94">
        <f t="shared" si="9"/>
        <v>0.58980282702452147</v>
      </c>
      <c r="AW248" s="97" t="s">
        <v>94</v>
      </c>
      <c r="AX248" s="98">
        <f>Corrientes!AX248*Constantes!$BA$10</f>
        <v>44.772431326609627</v>
      </c>
      <c r="AZ248" s="118"/>
      <c r="BC248" s="119">
        <f t="shared" si="10"/>
        <v>1.2221335055073723E-12</v>
      </c>
      <c r="BE248" s="68"/>
    </row>
    <row r="249" spans="1:57" x14ac:dyDescent="0.3">
      <c r="A249" s="89">
        <v>2010</v>
      </c>
      <c r="B249" s="90" t="s">
        <v>13</v>
      </c>
      <c r="C249" s="91">
        <f>Corrientes!C249*Constantes!$BA$10</f>
        <v>15890.802072921455</v>
      </c>
      <c r="D249" s="91">
        <f>Corrientes!D249*Constantes!$BA$10</f>
        <v>7764.6332742741579</v>
      </c>
      <c r="E249" s="91">
        <f>Corrientes!E249*Constantes!$BA$10</f>
        <v>60.747039634999418</v>
      </c>
      <c r="F249" s="92" t="s">
        <v>241</v>
      </c>
      <c r="G249" s="92" t="s">
        <v>241</v>
      </c>
      <c r="H249" s="91">
        <f>Corrientes!H249*Constantes!$BA$10</f>
        <v>23716.182386830616</v>
      </c>
      <c r="I249" s="91">
        <f>Corrientes!I249*Constantes!$BA$10</f>
        <v>15294.486693801575</v>
      </c>
      <c r="J249" s="91">
        <f>Corrientes!J249*Constantes!$BA$10</f>
        <v>39010.669080632193</v>
      </c>
      <c r="K249" s="93">
        <f>Corrientes!K249*Constantes!$BA$10</f>
        <v>2710.48837409099</v>
      </c>
      <c r="L249" s="94">
        <f>Corrientes!L249*Constantes!$BA$10</f>
        <v>1816.1369132306902</v>
      </c>
      <c r="M249" s="94">
        <f>Corrientes!M249*Constantes!$BA$10</f>
        <v>887.40876907266454</v>
      </c>
      <c r="N249" s="94">
        <f>Corrientes!N249*Constantes!$BA$10</f>
        <v>1747.9848862293452</v>
      </c>
      <c r="O249" s="94">
        <f>Corrientes!O249*Constantes!$BA$10</f>
        <v>4458.4732603203356</v>
      </c>
      <c r="P249" s="94">
        <v>67.357311334850678</v>
      </c>
      <c r="Q249" s="94">
        <f>Corrientes!Q249*Constantes!$BA$10</f>
        <v>17678.724886846634</v>
      </c>
      <c r="R249" s="94">
        <f>Corrientes!R249*Constantes!$BA$10</f>
        <v>1158.8467964940471</v>
      </c>
      <c r="S249" s="94">
        <f>Corrientes!S249*Constantes!$BA$10</f>
        <v>67.772074930436787</v>
      </c>
      <c r="T249" s="95" t="s">
        <v>241</v>
      </c>
      <c r="U249" s="95" t="s">
        <v>241</v>
      </c>
      <c r="V249" s="96">
        <f>Corrientes!V249*Constantes!$BA$10</f>
        <v>18905.343758271119</v>
      </c>
      <c r="W249" s="94">
        <f>Corrientes!W249*Constantes!$BA$10</f>
        <v>2771.273702647683</v>
      </c>
      <c r="X249" s="94">
        <f>Corrientes!X249*Constantes!$BA$10</f>
        <v>3788.1128430887425</v>
      </c>
      <c r="Y249" s="94">
        <f>Corrientes!Y249*Constantes!$BA$10</f>
        <v>1160.421488453879</v>
      </c>
      <c r="Z249" s="94">
        <f>Corrientes!Z249*Constantes!$BA$10</f>
        <v>3489.2691618409513</v>
      </c>
      <c r="AA249" s="94">
        <f>Corrientes!AA249*Constantes!$BA$10</f>
        <v>57916.012838903313</v>
      </c>
      <c r="AB249" s="94">
        <f>Corrientes!AB249*Constantes!$BA$10</f>
        <v>3719.3171551316532</v>
      </c>
      <c r="AC249" s="95" t="s">
        <v>94</v>
      </c>
      <c r="AD249" s="94">
        <v>41.214912630554025</v>
      </c>
      <c r="AE249" s="94">
        <v>4.136519346641081</v>
      </c>
      <c r="AF249" s="95" t="s">
        <v>241</v>
      </c>
      <c r="AG249" s="97" t="s">
        <v>94</v>
      </c>
      <c r="AH249" s="95">
        <f>Corrientes!AH249*Constantes!$BA$10</f>
        <v>2668.1410544783716</v>
      </c>
      <c r="AI249" s="95" t="s">
        <v>241</v>
      </c>
      <c r="AJ249" s="95" t="s">
        <v>241</v>
      </c>
      <c r="AK249" s="95" t="s">
        <v>94</v>
      </c>
      <c r="AL249" s="95" t="s">
        <v>241</v>
      </c>
      <c r="AM249" s="95" t="s">
        <v>241</v>
      </c>
      <c r="AN249" s="97" t="s">
        <v>94</v>
      </c>
      <c r="AO249" s="94">
        <f>Corrientes!AO249*Constantes!$BA$10</f>
        <v>1400114.637102617</v>
      </c>
      <c r="AP249" s="94">
        <f>Corrientes!AP249*Constantes!$BA$10</f>
        <v>140521.9837733398</v>
      </c>
      <c r="AQ249" s="94">
        <v>60.794092861650249</v>
      </c>
      <c r="AR249" s="94">
        <v>39.205907138349751</v>
      </c>
      <c r="AS249" s="94">
        <v>32.642688665149322</v>
      </c>
      <c r="AT249" s="95" t="s">
        <v>94</v>
      </c>
      <c r="AU249" s="97" t="s">
        <v>94</v>
      </c>
      <c r="AV249" s="94">
        <f t="shared" si="9"/>
        <v>17.610615751166026</v>
      </c>
      <c r="AW249" s="97" t="s">
        <v>94</v>
      </c>
      <c r="AX249" s="98">
        <f>Corrientes!AX249*Constantes!$BA$10</f>
        <v>277.19313829978012</v>
      </c>
      <c r="AZ249" s="118"/>
      <c r="BC249" s="119">
        <f t="shared" si="10"/>
        <v>5.6914473134384025E-12</v>
      </c>
      <c r="BE249" s="68"/>
    </row>
    <row r="250" spans="1:57" x14ac:dyDescent="0.3">
      <c r="A250" s="89">
        <v>2010</v>
      </c>
      <c r="B250" s="90" t="s">
        <v>14</v>
      </c>
      <c r="C250" s="91">
        <f>Corrientes!C250*Constantes!$BA$10</f>
        <v>3783.4374783355638</v>
      </c>
      <c r="D250" s="91">
        <f>Corrientes!D250*Constantes!$BA$10</f>
        <v>2184.8291902896585</v>
      </c>
      <c r="E250" s="91">
        <f>Corrientes!E250*Constantes!$BA$10</f>
        <v>781.23667074460889</v>
      </c>
      <c r="F250" s="92" t="s">
        <v>241</v>
      </c>
      <c r="G250" s="92" t="s">
        <v>241</v>
      </c>
      <c r="H250" s="91">
        <f>Corrientes!H250*Constantes!$BA$10</f>
        <v>6749.5033393698304</v>
      </c>
      <c r="I250" s="91">
        <f>Corrientes!I250*Constantes!$BA$10</f>
        <v>289.46703591988836</v>
      </c>
      <c r="J250" s="91">
        <f>Corrientes!J250*Constantes!$BA$10</f>
        <v>7038.9703752897176</v>
      </c>
      <c r="K250" s="93">
        <f>Corrientes!K250*Constantes!$BA$10</f>
        <v>2247.6497309181577</v>
      </c>
      <c r="L250" s="94">
        <f>Corrientes!L250*Constantes!$BA$10</f>
        <v>1259.9211827222487</v>
      </c>
      <c r="M250" s="94">
        <f>Corrientes!M250*Constantes!$BA$10</f>
        <v>727.5691995013043</v>
      </c>
      <c r="N250" s="94">
        <f>Corrientes!N250*Constantes!$BA$10</f>
        <v>96.395315726410061</v>
      </c>
      <c r="O250" s="94">
        <f>Corrientes!O250*Constantes!$BA$10</f>
        <v>2344.0450466445682</v>
      </c>
      <c r="P250" s="94">
        <v>54.094574651409452</v>
      </c>
      <c r="Q250" s="94">
        <f>Corrientes!Q250*Constantes!$BA$10</f>
        <v>4505.0395033103869</v>
      </c>
      <c r="R250" s="94">
        <f>Corrientes!R250*Constantes!$BA$10</f>
        <v>1354.9060701615388</v>
      </c>
      <c r="S250" s="94">
        <f>Corrientes!S250*Constantes!$BA$10</f>
        <v>113.42479085874577</v>
      </c>
      <c r="T250" s="95" t="s">
        <v>241</v>
      </c>
      <c r="U250" s="95" t="s">
        <v>241</v>
      </c>
      <c r="V250" s="96">
        <f>Corrientes!V250*Constantes!$BA$10</f>
        <v>5973.3703643306708</v>
      </c>
      <c r="W250" s="94">
        <f>Corrientes!W250*Constantes!$BA$10</f>
        <v>4214.4490013656923</v>
      </c>
      <c r="X250" s="94">
        <f>Corrientes!X250*Constantes!$BA$10</f>
        <v>3070.0284057324775</v>
      </c>
      <c r="Y250" s="94">
        <f>Corrientes!Y250*Constantes!$BA$10</f>
        <v>3295.3015474678873</v>
      </c>
      <c r="Z250" s="94">
        <f>Corrientes!Z250*Constantes!$BA$10</f>
        <v>37645.134702537594</v>
      </c>
      <c r="AA250" s="94">
        <f>Corrientes!AA250*Constantes!$BA$10</f>
        <v>13012.340739620389</v>
      </c>
      <c r="AB250" s="94">
        <f>Corrientes!AB250*Constantes!$BA$10</f>
        <v>2943.788002957373</v>
      </c>
      <c r="AC250" s="95" t="s">
        <v>94</v>
      </c>
      <c r="AD250" s="94">
        <v>21.807280332648237</v>
      </c>
      <c r="AE250" s="94">
        <v>3.4772670060572111</v>
      </c>
      <c r="AF250" s="95" t="s">
        <v>241</v>
      </c>
      <c r="AG250" s="97" t="s">
        <v>94</v>
      </c>
      <c r="AH250" s="95">
        <f>Corrientes!AH250*Constantes!$BA$10</f>
        <v>277.86312022525385</v>
      </c>
      <c r="AI250" s="95" t="s">
        <v>241</v>
      </c>
      <c r="AJ250" s="95" t="s">
        <v>241</v>
      </c>
      <c r="AK250" s="95" t="s">
        <v>94</v>
      </c>
      <c r="AL250" s="95" t="s">
        <v>241</v>
      </c>
      <c r="AM250" s="95" t="s">
        <v>241</v>
      </c>
      <c r="AN250" s="97" t="s">
        <v>94</v>
      </c>
      <c r="AO250" s="94">
        <f>Corrientes!AO250*Constantes!$BA$10</f>
        <v>374211.72193431214</v>
      </c>
      <c r="AP250" s="94">
        <f>Corrientes!AP250*Constantes!$BA$10</f>
        <v>59669.709111499251</v>
      </c>
      <c r="AQ250" s="94">
        <v>95.887650885191107</v>
      </c>
      <c r="AR250" s="94">
        <v>4.1123491148089135</v>
      </c>
      <c r="AS250" s="94">
        <v>45.905425348590526</v>
      </c>
      <c r="AT250" s="95" t="s">
        <v>94</v>
      </c>
      <c r="AU250" s="97" t="s">
        <v>94</v>
      </c>
      <c r="AV250" s="94">
        <f t="shared" si="9"/>
        <v>-6.0630054014820134</v>
      </c>
      <c r="AW250" s="97" t="s">
        <v>94</v>
      </c>
      <c r="AX250" s="98">
        <f>Corrientes!AX250*Constantes!$BA$10</f>
        <v>156.06269128782699</v>
      </c>
      <c r="AZ250" s="118"/>
      <c r="BC250" s="119">
        <f t="shared" si="10"/>
        <v>0</v>
      </c>
      <c r="BE250" s="68"/>
    </row>
    <row r="251" spans="1:57" x14ac:dyDescent="0.3">
      <c r="A251" s="89">
        <v>2010</v>
      </c>
      <c r="B251" s="90" t="s">
        <v>15</v>
      </c>
      <c r="C251" s="91">
        <f>Corrientes!C251*Constantes!$BA$10</f>
        <v>1887.911703634916</v>
      </c>
      <c r="D251" s="91">
        <f>Corrientes!D251*Constantes!$BA$10</f>
        <v>1070.805492231302</v>
      </c>
      <c r="E251" s="92">
        <f>Corrientes!E251*Constantes!$BA$10</f>
        <v>0</v>
      </c>
      <c r="F251" s="92" t="s">
        <v>241</v>
      </c>
      <c r="G251" s="92" t="s">
        <v>241</v>
      </c>
      <c r="H251" s="91">
        <f>Corrientes!H251*Constantes!$BA$10</f>
        <v>2958.7171958662179</v>
      </c>
      <c r="I251" s="91">
        <f>Corrientes!I251*Constantes!$BA$10</f>
        <v>260.92413461516054</v>
      </c>
      <c r="J251" s="91">
        <f>Corrientes!J251*Constantes!$BA$10</f>
        <v>3219.6413304813786</v>
      </c>
      <c r="K251" s="93">
        <f>Corrientes!K251*Constantes!$BA$10</f>
        <v>2757.8132578454361</v>
      </c>
      <c r="L251" s="94">
        <f>Corrientes!L251*Constantes!$BA$10</f>
        <v>1759.7180065740063</v>
      </c>
      <c r="M251" s="94">
        <f>Corrientes!M251*Constantes!$BA$10</f>
        <v>998.09525127142967</v>
      </c>
      <c r="N251" s="94">
        <f>Corrientes!N251*Constantes!$BA$10</f>
        <v>243.20676499224083</v>
      </c>
      <c r="O251" s="94">
        <f>Corrientes!O251*Constantes!$BA$10</f>
        <v>3001.0200228376766</v>
      </c>
      <c r="P251" s="94">
        <v>44.737332012160742</v>
      </c>
      <c r="Q251" s="94">
        <f>Corrientes!Q251*Constantes!$BA$10</f>
        <v>3070.1015813629865</v>
      </c>
      <c r="R251" s="94">
        <f>Corrientes!R251*Constantes!$BA$10</f>
        <v>823.51732227502214</v>
      </c>
      <c r="S251" s="94">
        <f>Corrientes!S251*Constantes!$BA$10</f>
        <v>83.506282055959403</v>
      </c>
      <c r="T251" s="95" t="s">
        <v>241</v>
      </c>
      <c r="U251" s="95" t="s">
        <v>241</v>
      </c>
      <c r="V251" s="96">
        <f>Corrientes!V251*Constantes!$BA$10</f>
        <v>3977.125185693968</v>
      </c>
      <c r="W251" s="94">
        <f>Corrientes!W251*Constantes!$BA$10</f>
        <v>5444.4547375586653</v>
      </c>
      <c r="X251" s="94">
        <f>Corrientes!X251*Constantes!$BA$10</f>
        <v>4670.7909979385095</v>
      </c>
      <c r="Y251" s="94">
        <f>Corrientes!Y251*Constantes!$BA$10</f>
        <v>3979.9788428824495</v>
      </c>
      <c r="Z251" s="94">
        <f>Corrientes!Z251*Constantes!$BA$10</f>
        <v>52919.063406818379</v>
      </c>
      <c r="AA251" s="94">
        <f>Corrientes!AA251*Constantes!$BA$10</f>
        <v>7196.7665161753466</v>
      </c>
      <c r="AB251" s="94">
        <f>Corrientes!AB251*Constantes!$BA$10</f>
        <v>3990.7984718219227</v>
      </c>
      <c r="AC251" s="95" t="s">
        <v>94</v>
      </c>
      <c r="AD251" s="94">
        <v>22.9585306072075</v>
      </c>
      <c r="AE251" s="94">
        <v>3.5713281782916577</v>
      </c>
      <c r="AF251" s="95" t="s">
        <v>241</v>
      </c>
      <c r="AG251" s="97" t="s">
        <v>94</v>
      </c>
      <c r="AH251" s="95">
        <f>Corrientes!AH251*Constantes!$BA$10</f>
        <v>317.27230458541425</v>
      </c>
      <c r="AI251" s="95" t="s">
        <v>241</v>
      </c>
      <c r="AJ251" s="95" t="s">
        <v>241</v>
      </c>
      <c r="AK251" s="95" t="s">
        <v>94</v>
      </c>
      <c r="AL251" s="95" t="s">
        <v>241</v>
      </c>
      <c r="AM251" s="95" t="s">
        <v>241</v>
      </c>
      <c r="AN251" s="97" t="s">
        <v>94</v>
      </c>
      <c r="AO251" s="94">
        <f>Corrientes!AO251*Constantes!$BA$10</f>
        <v>201515.12705891719</v>
      </c>
      <c r="AP251" s="94">
        <f>Corrientes!AP251*Constantes!$BA$10</f>
        <v>31346.808030980974</v>
      </c>
      <c r="AQ251" s="94">
        <v>91.895863301762574</v>
      </c>
      <c r="AR251" s="94">
        <v>8.1041366982374079</v>
      </c>
      <c r="AS251" s="94">
        <v>55.262667987839251</v>
      </c>
      <c r="AT251" s="95" t="s">
        <v>94</v>
      </c>
      <c r="AU251" s="97" t="s">
        <v>94</v>
      </c>
      <c r="AV251" s="94">
        <f t="shared" si="9"/>
        <v>0.2528081635817081</v>
      </c>
      <c r="AW251" s="97" t="s">
        <v>94</v>
      </c>
      <c r="AX251" s="98">
        <f>Corrientes!AX251*Constantes!$BA$10</f>
        <v>41.200651602082331</v>
      </c>
      <c r="AZ251" s="118"/>
      <c r="BC251" s="119">
        <f t="shared" si="10"/>
        <v>-5.2580162446247414E-13</v>
      </c>
      <c r="BE251" s="68"/>
    </row>
    <row r="252" spans="1:57" x14ac:dyDescent="0.3">
      <c r="A252" s="89">
        <v>2010</v>
      </c>
      <c r="B252" s="90" t="s">
        <v>16</v>
      </c>
      <c r="C252" s="91">
        <f>Corrientes!C252*Constantes!$BA$10</f>
        <v>914.26978756574886</v>
      </c>
      <c r="D252" s="91">
        <f>Corrientes!D252*Constantes!$BA$10</f>
        <v>1077.1256112163073</v>
      </c>
      <c r="E252" s="91">
        <f>Corrientes!E252*Constantes!$BA$10</f>
        <v>157.8850694639477</v>
      </c>
      <c r="F252" s="92" t="s">
        <v>241</v>
      </c>
      <c r="G252" s="92" t="s">
        <v>241</v>
      </c>
      <c r="H252" s="91">
        <f>Corrientes!H252*Constantes!$BA$10</f>
        <v>2149.2804682460041</v>
      </c>
      <c r="I252" s="91">
        <f>Corrientes!I252*Constantes!$BA$10</f>
        <v>256.02248835361053</v>
      </c>
      <c r="J252" s="91">
        <f>Corrientes!J252*Constantes!$BA$10</f>
        <v>2405.3029565996144</v>
      </c>
      <c r="K252" s="93">
        <f>Corrientes!K252*Constantes!$BA$10</f>
        <v>3603.9560677334666</v>
      </c>
      <c r="L252" s="94">
        <f>Corrientes!L252*Constantes!$BA$10</f>
        <v>1533.0656920415597</v>
      </c>
      <c r="M252" s="94">
        <f>Corrientes!M252*Constantes!$BA$10</f>
        <v>1806.1455634136487</v>
      </c>
      <c r="N252" s="94">
        <f>Corrientes!N252*Constantes!$BA$10</f>
        <v>429.30358043555486</v>
      </c>
      <c r="O252" s="94">
        <f>Corrientes!O252*Constantes!$BA$10</f>
        <v>4033.2596481690211</v>
      </c>
      <c r="P252" s="94">
        <v>50.015103602243251</v>
      </c>
      <c r="Q252" s="94">
        <f>Corrientes!Q252*Constantes!$BA$10</f>
        <v>1963.0787649998363</v>
      </c>
      <c r="R252" s="94">
        <f>Corrientes!R252*Constantes!$BA$10</f>
        <v>440.77148085784239</v>
      </c>
      <c r="S252" s="95">
        <f>Corrientes!S252*Constantes!$BA$10</f>
        <v>0</v>
      </c>
      <c r="T252" s="95" t="s">
        <v>241</v>
      </c>
      <c r="U252" s="95" t="s">
        <v>241</v>
      </c>
      <c r="V252" s="96">
        <f>Corrientes!V252*Constantes!$BA$10</f>
        <v>2403.8502458576786</v>
      </c>
      <c r="W252" s="94">
        <f>Corrientes!W252*Constantes!$BA$10</f>
        <v>4690.5035695271526</v>
      </c>
      <c r="X252" s="94">
        <f>Corrientes!X252*Constantes!$BA$10</f>
        <v>4329.1875766339899</v>
      </c>
      <c r="Y252" s="94">
        <f>Corrientes!Y252*Constantes!$BA$10</f>
        <v>2681.3526916113633</v>
      </c>
      <c r="Z252" s="94">
        <f>Corrientes!Z252*Constantes!$BA$10</f>
        <v>0</v>
      </c>
      <c r="AA252" s="94">
        <f>Corrientes!AA252*Constantes!$BA$10</f>
        <v>4809.1532024572934</v>
      </c>
      <c r="AB252" s="94">
        <f>Corrientes!AB252*Constantes!$BA$10</f>
        <v>4337.0246942420981</v>
      </c>
      <c r="AC252" s="95" t="s">
        <v>94</v>
      </c>
      <c r="AD252" s="94">
        <v>14.480769105318542</v>
      </c>
      <c r="AE252" s="94">
        <v>4.2371340518665921</v>
      </c>
      <c r="AF252" s="95" t="s">
        <v>241</v>
      </c>
      <c r="AG252" s="97" t="s">
        <v>94</v>
      </c>
      <c r="AH252" s="95">
        <f>Corrientes!AH252*Constantes!$BA$10</f>
        <v>62.776148385229298</v>
      </c>
      <c r="AI252" s="95" t="s">
        <v>241</v>
      </c>
      <c r="AJ252" s="95" t="s">
        <v>241</v>
      </c>
      <c r="AK252" s="95" t="s">
        <v>94</v>
      </c>
      <c r="AL252" s="95" t="s">
        <v>241</v>
      </c>
      <c r="AM252" s="95" t="s">
        <v>241</v>
      </c>
      <c r="AN252" s="97" t="s">
        <v>94</v>
      </c>
      <c r="AO252" s="94">
        <f>Corrientes!AO252*Constantes!$BA$10</f>
        <v>113500.14286988888</v>
      </c>
      <c r="AP252" s="94">
        <f>Corrientes!AP252*Constantes!$BA$10</f>
        <v>33210.620012516963</v>
      </c>
      <c r="AQ252" s="94">
        <v>89.355915118669699</v>
      </c>
      <c r="AR252" s="94">
        <v>10.644084881330311</v>
      </c>
      <c r="AS252" s="94">
        <v>49.984896397756742</v>
      </c>
      <c r="AT252" s="95" t="s">
        <v>94</v>
      </c>
      <c r="AU252" s="97" t="s">
        <v>94</v>
      </c>
      <c r="AV252" s="94">
        <f t="shared" si="9"/>
        <v>2.0100595419933365</v>
      </c>
      <c r="AW252" s="97" t="s">
        <v>94</v>
      </c>
      <c r="AX252" s="98">
        <f>Corrientes!AX252*Constantes!$BA$10</f>
        <v>38.705596304306212</v>
      </c>
      <c r="AZ252" s="118"/>
      <c r="BC252" s="119">
        <f t="shared" si="10"/>
        <v>4.2632564145606011E-13</v>
      </c>
      <c r="BE252" s="68"/>
    </row>
    <row r="253" spans="1:57" x14ac:dyDescent="0.3">
      <c r="A253" s="89">
        <v>2010</v>
      </c>
      <c r="B253" s="90" t="s">
        <v>17</v>
      </c>
      <c r="C253" s="91">
        <f>Corrientes!C253*Constantes!$BA$10</f>
        <v>2023.6912511565588</v>
      </c>
      <c r="D253" s="91">
        <f>Corrientes!D253*Constantes!$BA$10</f>
        <v>1951.7420090147532</v>
      </c>
      <c r="E253" s="92">
        <f>Corrientes!E253*Constantes!$BA$10</f>
        <v>0</v>
      </c>
      <c r="F253" s="92" t="s">
        <v>241</v>
      </c>
      <c r="G253" s="92" t="s">
        <v>241</v>
      </c>
      <c r="H253" s="91">
        <f>Corrientes!H253*Constantes!$BA$10</f>
        <v>3975.4332601713122</v>
      </c>
      <c r="I253" s="91">
        <f>Corrientes!I253*Constantes!$BA$10</f>
        <v>505.49163943060756</v>
      </c>
      <c r="J253" s="91">
        <f>Corrientes!J253*Constantes!$BA$10</f>
        <v>4480.9248996019196</v>
      </c>
      <c r="K253" s="93">
        <f>Corrientes!K253*Constantes!$BA$10</f>
        <v>2672.5386149297028</v>
      </c>
      <c r="L253" s="94">
        <f>Corrientes!L253*Constantes!$BA$10</f>
        <v>1360.4537315709447</v>
      </c>
      <c r="M253" s="94">
        <f>Corrientes!M253*Constantes!$BA$10</f>
        <v>1312.0848833587581</v>
      </c>
      <c r="N253" s="94">
        <f>Corrientes!N253*Constantes!$BA$10</f>
        <v>339.8235707884088</v>
      </c>
      <c r="O253" s="94">
        <f>Corrientes!O253*Constantes!$BA$10</f>
        <v>3012.3621857181115</v>
      </c>
      <c r="P253" s="94">
        <v>21.261475698192907</v>
      </c>
      <c r="Q253" s="94">
        <f>Corrientes!Q253*Constantes!$BA$10</f>
        <v>14960.610768543393</v>
      </c>
      <c r="R253" s="94">
        <f>Corrientes!R253*Constantes!$BA$10</f>
        <v>1152.2534955190267</v>
      </c>
      <c r="S253" s="94">
        <f>Corrientes!S253*Constantes!$BA$10</f>
        <v>481.53487879038943</v>
      </c>
      <c r="T253" s="95" t="s">
        <v>241</v>
      </c>
      <c r="U253" s="95" t="s">
        <v>241</v>
      </c>
      <c r="V253" s="96">
        <f>Corrientes!V253*Constantes!$BA$10</f>
        <v>16594.39914285281</v>
      </c>
      <c r="W253" s="94">
        <f>Corrientes!W253*Constantes!$BA$10</f>
        <v>5128.4378366797828</v>
      </c>
      <c r="X253" s="94">
        <f>Corrientes!X253*Constantes!$BA$10</f>
        <v>4166.2786287107247</v>
      </c>
      <c r="Y253" s="94">
        <f>Corrientes!Y253*Constantes!$BA$10</f>
        <v>4797.5180617587303</v>
      </c>
      <c r="Z253" s="94">
        <f>Corrientes!Z253*Constantes!$BA$10</f>
        <v>19227.554655422031</v>
      </c>
      <c r="AA253" s="94">
        <f>Corrientes!AA253*Constantes!$BA$10</f>
        <v>21075.324042454729</v>
      </c>
      <c r="AB253" s="94">
        <f>Corrientes!AB253*Constantes!$BA$10</f>
        <v>4462.0169197195946</v>
      </c>
      <c r="AC253" s="95" t="s">
        <v>94</v>
      </c>
      <c r="AD253" s="94">
        <v>27.17062238463291</v>
      </c>
      <c r="AE253" s="94">
        <v>1.7323921615097282</v>
      </c>
      <c r="AF253" s="95" t="s">
        <v>241</v>
      </c>
      <c r="AG253" s="97" t="s">
        <v>94</v>
      </c>
      <c r="AH253" s="95">
        <f>Corrientes!AH253*Constantes!$BA$10</f>
        <v>6263.4553868123758</v>
      </c>
      <c r="AI253" s="95" t="s">
        <v>241</v>
      </c>
      <c r="AJ253" s="95" t="s">
        <v>241</v>
      </c>
      <c r="AK253" s="95" t="s">
        <v>94</v>
      </c>
      <c r="AL253" s="95" t="s">
        <v>241</v>
      </c>
      <c r="AM253" s="95" t="s">
        <v>241</v>
      </c>
      <c r="AN253" s="97" t="s">
        <v>94</v>
      </c>
      <c r="AO253" s="94">
        <f>Corrientes!AO253*Constantes!$BA$10</f>
        <v>1216544.6433380428</v>
      </c>
      <c r="AP253" s="94">
        <f>Corrientes!AP253*Constantes!$BA$10</f>
        <v>77566.585498514236</v>
      </c>
      <c r="AQ253" s="94">
        <v>88.719033441611245</v>
      </c>
      <c r="AR253" s="94">
        <v>11.280966558388759</v>
      </c>
      <c r="AS253" s="94">
        <v>78.73852430180709</v>
      </c>
      <c r="AT253" s="95" t="s">
        <v>94</v>
      </c>
      <c r="AU253" s="97" t="s">
        <v>94</v>
      </c>
      <c r="AV253" s="94">
        <f t="shared" si="9"/>
        <v>9.3373877382015422</v>
      </c>
      <c r="AW253" s="97" t="s">
        <v>94</v>
      </c>
      <c r="AX253" s="98">
        <f>Corrientes!AX253*Constantes!$BA$10</f>
        <v>72.625568739630538</v>
      </c>
      <c r="AZ253" s="118"/>
      <c r="BC253" s="119">
        <f t="shared" si="10"/>
        <v>9.6633812063373625E-13</v>
      </c>
      <c r="BE253" s="68"/>
    </row>
    <row r="254" spans="1:57" x14ac:dyDescent="0.3">
      <c r="A254" s="89">
        <v>2010</v>
      </c>
      <c r="B254" s="90" t="s">
        <v>18</v>
      </c>
      <c r="C254" s="91">
        <f>Corrientes!C254*Constantes!$BA$10</f>
        <v>4884.179726750499</v>
      </c>
      <c r="D254" s="91">
        <f>Corrientes!D254*Constantes!$BA$10</f>
        <v>2819.9439688575094</v>
      </c>
      <c r="E254" s="91">
        <f>Corrientes!E254*Constantes!$BA$10</f>
        <v>1282.7197926081744</v>
      </c>
      <c r="F254" s="92" t="s">
        <v>241</v>
      </c>
      <c r="G254" s="92" t="s">
        <v>241</v>
      </c>
      <c r="H254" s="91">
        <f>Corrientes!H254*Constantes!$BA$10</f>
        <v>8986.8434882161819</v>
      </c>
      <c r="I254" s="91">
        <f>Corrientes!I254*Constantes!$BA$10</f>
        <v>703.02160041169702</v>
      </c>
      <c r="J254" s="91">
        <f>Corrientes!J254*Constantes!$BA$10</f>
        <v>9689.8650886278792</v>
      </c>
      <c r="K254" s="93">
        <f>Corrientes!K254*Constantes!$BA$10</f>
        <v>3152.6899148005296</v>
      </c>
      <c r="L254" s="94">
        <f>Corrientes!L254*Constantes!$BA$10</f>
        <v>1713.4274327565872</v>
      </c>
      <c r="M254" s="94">
        <f>Corrientes!M254*Constantes!$BA$10</f>
        <v>989.26936054656096</v>
      </c>
      <c r="N254" s="94">
        <f>Corrientes!N254*Constantes!$BA$10</f>
        <v>246.6282084929048</v>
      </c>
      <c r="O254" s="94">
        <f>Corrientes!O254*Constantes!$BA$10</f>
        <v>3399.3181232934348</v>
      </c>
      <c r="P254" s="94">
        <v>73.332653479503037</v>
      </c>
      <c r="Q254" s="94">
        <f>Corrientes!Q254*Constantes!$BA$10</f>
        <v>2207.3590960173392</v>
      </c>
      <c r="R254" s="94">
        <f>Corrientes!R254*Constantes!$BA$10</f>
        <v>943.16597879676294</v>
      </c>
      <c r="S254" s="94">
        <f>Corrientes!S254*Constantes!$BA$10</f>
        <v>373.18472968016727</v>
      </c>
      <c r="T254" s="95" t="s">
        <v>241</v>
      </c>
      <c r="U254" s="95" t="s">
        <v>241</v>
      </c>
      <c r="V254" s="96">
        <f>Corrientes!V254*Constantes!$BA$10</f>
        <v>3523.7098044942691</v>
      </c>
      <c r="W254" s="94">
        <f>Corrientes!W254*Constantes!$BA$10</f>
        <v>3462.8434059479232</v>
      </c>
      <c r="X254" s="94">
        <f>Corrientes!X254*Constantes!$BA$10</f>
        <v>2791.2105662028125</v>
      </c>
      <c r="Y254" s="94">
        <f>Corrientes!Y254*Constantes!$BA$10</f>
        <v>2478.3764335443298</v>
      </c>
      <c r="Z254" s="94">
        <f>Corrientes!Z254*Constantes!$BA$10</f>
        <v>13388.27328981012</v>
      </c>
      <c r="AA254" s="94">
        <f>Corrientes!AA254*Constantes!$BA$10</f>
        <v>13213.57489312215</v>
      </c>
      <c r="AB254" s="94">
        <f>Corrientes!AB254*Constantes!$BA$10</f>
        <v>3416.0296137265391</v>
      </c>
      <c r="AC254" s="95" t="s">
        <v>94</v>
      </c>
      <c r="AD254" s="94">
        <v>17.443194619881446</v>
      </c>
      <c r="AE254" s="94">
        <v>4.9074824853107071</v>
      </c>
      <c r="AF254" s="95" t="s">
        <v>241</v>
      </c>
      <c r="AG254" s="97" t="s">
        <v>94</v>
      </c>
      <c r="AH254" s="95">
        <f>Corrientes!AH254*Constantes!$BA$10</f>
        <v>68.424454258838679</v>
      </c>
      <c r="AI254" s="95" t="s">
        <v>241</v>
      </c>
      <c r="AJ254" s="95" t="s">
        <v>241</v>
      </c>
      <c r="AK254" s="95" t="s">
        <v>94</v>
      </c>
      <c r="AL254" s="95" t="s">
        <v>241</v>
      </c>
      <c r="AM254" s="95" t="s">
        <v>241</v>
      </c>
      <c r="AN254" s="97" t="s">
        <v>94</v>
      </c>
      <c r="AO254" s="94">
        <f>Corrientes!AO254*Constantes!$BA$10</f>
        <v>269253.63325643254</v>
      </c>
      <c r="AP254" s="94">
        <f>Corrientes!AP254*Constantes!$BA$10</f>
        <v>75752.034997428433</v>
      </c>
      <c r="AQ254" s="94">
        <v>92.744774112110491</v>
      </c>
      <c r="AR254" s="94">
        <v>7.2552258878895017</v>
      </c>
      <c r="AS254" s="94">
        <v>26.66734652049696</v>
      </c>
      <c r="AT254" s="95" t="s">
        <v>94</v>
      </c>
      <c r="AU254" s="97" t="s">
        <v>94</v>
      </c>
      <c r="AV254" s="94">
        <f t="shared" si="9"/>
        <v>4.3973514730404561</v>
      </c>
      <c r="AW254" s="97" t="s">
        <v>94</v>
      </c>
      <c r="AX254" s="98">
        <f>Corrientes!AX254*Constantes!$BA$10</f>
        <v>61.371667469702658</v>
      </c>
      <c r="AZ254" s="118"/>
      <c r="BC254" s="119">
        <f t="shared" si="10"/>
        <v>0</v>
      </c>
      <c r="BE254" s="68"/>
    </row>
    <row r="255" spans="1:57" x14ac:dyDescent="0.3">
      <c r="A255" s="89">
        <v>2010</v>
      </c>
      <c r="B255" s="90" t="s">
        <v>19</v>
      </c>
      <c r="C255" s="91">
        <f>Corrientes!C255*Constantes!$BA$10</f>
        <v>5677.2513263208393</v>
      </c>
      <c r="D255" s="91">
        <f>Corrientes!D255*Constantes!$BA$10</f>
        <v>2201.8011888290589</v>
      </c>
      <c r="E255" s="91">
        <f>Corrientes!E255*Constantes!$BA$10</f>
        <v>833.78162230194789</v>
      </c>
      <c r="F255" s="92" t="s">
        <v>241</v>
      </c>
      <c r="G255" s="92" t="s">
        <v>241</v>
      </c>
      <c r="H255" s="91">
        <f>Corrientes!H255*Constantes!$BA$10</f>
        <v>8712.8341374518459</v>
      </c>
      <c r="I255" s="91">
        <f>Corrientes!I255*Constantes!$BA$10</f>
        <v>608.36952153361437</v>
      </c>
      <c r="J255" s="91">
        <f>Corrientes!J255*Constantes!$BA$10</f>
        <v>9321.2036589854597</v>
      </c>
      <c r="K255" s="93">
        <f>Corrientes!K255*Constantes!$BA$10</f>
        <v>2086.2727529583458</v>
      </c>
      <c r="L255" s="94">
        <f>Corrientes!L255*Constantes!$BA$10</f>
        <v>1359.4078077175216</v>
      </c>
      <c r="M255" s="94">
        <f>Corrientes!M255*Constantes!$BA$10</f>
        <v>527.21740770205815</v>
      </c>
      <c r="N255" s="94">
        <f>Corrientes!N255*Constantes!$BA$10</f>
        <v>145.6730079424056</v>
      </c>
      <c r="O255" s="94">
        <f>Corrientes!O255*Constantes!$BA$10</f>
        <v>2231.9457609007513</v>
      </c>
      <c r="P255" s="94">
        <v>53.053038272272879</v>
      </c>
      <c r="Q255" s="94">
        <f>Corrientes!Q255*Constantes!$BA$10</f>
        <v>7049.1836084416245</v>
      </c>
      <c r="R255" s="94">
        <f>Corrientes!R255*Constantes!$BA$10</f>
        <v>967.84688319959912</v>
      </c>
      <c r="S255" s="94">
        <f>Corrientes!S255*Constantes!$BA$10</f>
        <v>231.36028268026459</v>
      </c>
      <c r="T255" s="95" t="s">
        <v>241</v>
      </c>
      <c r="U255" s="95" t="s">
        <v>241</v>
      </c>
      <c r="V255" s="96">
        <f>Corrientes!V255*Constantes!$BA$10</f>
        <v>8248.3907743214877</v>
      </c>
      <c r="W255" s="94">
        <f>Corrientes!W255*Constantes!$BA$10</f>
        <v>4887.7759683811719</v>
      </c>
      <c r="X255" s="94">
        <f>Corrientes!X255*Constantes!$BA$10</f>
        <v>4123.2193429117888</v>
      </c>
      <c r="Y255" s="94">
        <f>Corrientes!Y255*Constantes!$BA$10</f>
        <v>2853.9027195968492</v>
      </c>
      <c r="Z255" s="94">
        <f>Corrientes!Z255*Constantes!$BA$10</f>
        <v>15207.064721984001</v>
      </c>
      <c r="AA255" s="94">
        <f>Corrientes!AA255*Constantes!$BA$10</f>
        <v>17569.594433306946</v>
      </c>
      <c r="AB255" s="94">
        <f>Corrientes!AB255*Constantes!$BA$10</f>
        <v>2996.2695724797536</v>
      </c>
      <c r="AC255" s="95" t="s">
        <v>94</v>
      </c>
      <c r="AD255" s="94">
        <v>25.128011766875691</v>
      </c>
      <c r="AE255" s="94">
        <v>3.271783393753771</v>
      </c>
      <c r="AF255" s="95" t="s">
        <v>241</v>
      </c>
      <c r="AG255" s="97" t="s">
        <v>94</v>
      </c>
      <c r="AH255" s="95">
        <f>Corrientes!AH255*Constantes!$BA$10</f>
        <v>747.94917961037379</v>
      </c>
      <c r="AI255" s="95" t="s">
        <v>241</v>
      </c>
      <c r="AJ255" s="95" t="s">
        <v>241</v>
      </c>
      <c r="AK255" s="95" t="s">
        <v>94</v>
      </c>
      <c r="AL255" s="95" t="s">
        <v>241</v>
      </c>
      <c r="AM255" s="95" t="s">
        <v>241</v>
      </c>
      <c r="AN255" s="97" t="s">
        <v>94</v>
      </c>
      <c r="AO255" s="94">
        <f>Corrientes!AO255*Constantes!$BA$10</f>
        <v>537003.59464044659</v>
      </c>
      <c r="AP255" s="94">
        <f>Corrientes!AP255*Constantes!$BA$10</f>
        <v>69920.35261805942</v>
      </c>
      <c r="AQ255" s="94">
        <v>93.473272939947421</v>
      </c>
      <c r="AR255" s="94">
        <v>6.5267270600525711</v>
      </c>
      <c r="AS255" s="94">
        <v>46.946961727727128</v>
      </c>
      <c r="AT255" s="95" t="s">
        <v>94</v>
      </c>
      <c r="AU255" s="97" t="s">
        <v>94</v>
      </c>
      <c r="AV255" s="94">
        <f t="shared" si="9"/>
        <v>6.3851064943975411</v>
      </c>
      <c r="AW255" s="97" t="s">
        <v>94</v>
      </c>
      <c r="AX255" s="98">
        <f>Corrientes!AX255*Constantes!$BA$10</f>
        <v>124.97092103141766</v>
      </c>
      <c r="AZ255" s="118"/>
      <c r="BC255" s="119">
        <f t="shared" si="10"/>
        <v>-1.3642420526593924E-12</v>
      </c>
      <c r="BE255" s="68"/>
    </row>
    <row r="256" spans="1:57" x14ac:dyDescent="0.3">
      <c r="A256" s="89">
        <v>2010</v>
      </c>
      <c r="B256" s="90" t="s">
        <v>20</v>
      </c>
      <c r="C256" s="91">
        <f>Corrientes!C256*Constantes!$BA$10</f>
        <v>1475.8164911579313</v>
      </c>
      <c r="D256" s="91">
        <f>Corrientes!D256*Constantes!$BA$10</f>
        <v>1334.6862312664355</v>
      </c>
      <c r="E256" s="92">
        <f>Corrientes!E256*Constantes!$BA$10</f>
        <v>0</v>
      </c>
      <c r="F256" s="92" t="s">
        <v>241</v>
      </c>
      <c r="G256" s="92" t="s">
        <v>241</v>
      </c>
      <c r="H256" s="91">
        <f>Corrientes!H256*Constantes!$BA$10</f>
        <v>2810.5027224243672</v>
      </c>
      <c r="I256" s="91">
        <f>Corrientes!I256*Constantes!$BA$10</f>
        <v>247.59121833077708</v>
      </c>
      <c r="J256" s="91">
        <f>Corrientes!J256*Constantes!$BA$10</f>
        <v>3058.0939407551441</v>
      </c>
      <c r="K256" s="93">
        <f>Corrientes!K256*Constantes!$BA$10</f>
        <v>3120.3503964405136</v>
      </c>
      <c r="L256" s="94">
        <f>Corrientes!L256*Constantes!$BA$10</f>
        <v>1638.5198763606695</v>
      </c>
      <c r="M256" s="94">
        <f>Corrientes!M256*Constantes!$BA$10</f>
        <v>1481.8305200798443</v>
      </c>
      <c r="N256" s="94">
        <f>Corrientes!N256*Constantes!$BA$10</f>
        <v>274.88724707841675</v>
      </c>
      <c r="O256" s="94">
        <f>Corrientes!O256*Constantes!$BA$10</f>
        <v>3395.2376435189299</v>
      </c>
      <c r="P256" s="94">
        <v>45.394754477145163</v>
      </c>
      <c r="Q256" s="94">
        <f>Corrientes!Q256*Constantes!$BA$10</f>
        <v>2954.4753439464885</v>
      </c>
      <c r="R256" s="94">
        <f>Corrientes!R256*Constantes!$BA$10</f>
        <v>601.25906528359531</v>
      </c>
      <c r="S256" s="94">
        <f>Corrientes!S256*Constantes!$BA$10</f>
        <v>122.83974300952197</v>
      </c>
      <c r="T256" s="95" t="s">
        <v>241</v>
      </c>
      <c r="U256" s="95" t="s">
        <v>241</v>
      </c>
      <c r="V256" s="96">
        <f>Corrientes!V256*Constantes!$BA$10</f>
        <v>3678.5741522396056</v>
      </c>
      <c r="W256" s="94">
        <f>Corrientes!W256*Constantes!$BA$10</f>
        <v>3882.4411363070913</v>
      </c>
      <c r="X256" s="94">
        <f>Corrientes!X256*Constantes!$BA$10</f>
        <v>2488.081903123993</v>
      </c>
      <c r="Y256" s="94">
        <f>Corrientes!Y256*Constantes!$BA$10</f>
        <v>4741.3046397734879</v>
      </c>
      <c r="Z256" s="94">
        <f>Corrientes!Z256*Constantes!$BA$10</f>
        <v>37291.968126752268</v>
      </c>
      <c r="AA256" s="94">
        <f>Corrientes!AA256*Constantes!$BA$10</f>
        <v>6736.6680929947506</v>
      </c>
      <c r="AB256" s="94">
        <f>Corrientes!AB256*Constantes!$BA$10</f>
        <v>3645.0064376434852</v>
      </c>
      <c r="AC256" s="95" t="s">
        <v>94</v>
      </c>
      <c r="AD256" s="94">
        <v>21.636471423897152</v>
      </c>
      <c r="AE256" s="94">
        <v>2.0396280457780347</v>
      </c>
      <c r="AF256" s="95" t="s">
        <v>241</v>
      </c>
      <c r="AG256" s="97" t="s">
        <v>94</v>
      </c>
      <c r="AH256" s="95">
        <f>Corrientes!AH256*Constantes!$BA$10</f>
        <v>772.30911064975294</v>
      </c>
      <c r="AI256" s="95" t="s">
        <v>241</v>
      </c>
      <c r="AJ256" s="95" t="s">
        <v>241</v>
      </c>
      <c r="AK256" s="95" t="s">
        <v>94</v>
      </c>
      <c r="AL256" s="95" t="s">
        <v>241</v>
      </c>
      <c r="AM256" s="95" t="s">
        <v>241</v>
      </c>
      <c r="AN256" s="97" t="s">
        <v>94</v>
      </c>
      <c r="AO256" s="94">
        <f>Corrientes!AO256*Constantes!$BA$10</f>
        <v>330289.04985590093</v>
      </c>
      <c r="AP256" s="94">
        <f>Corrientes!AP256*Constantes!$BA$10</f>
        <v>31135.705822873701</v>
      </c>
      <c r="AQ256" s="94">
        <v>91.903740593736032</v>
      </c>
      <c r="AR256" s="94">
        <v>8.096259406263977</v>
      </c>
      <c r="AS256" s="94">
        <v>54.60524552285483</v>
      </c>
      <c r="AT256" s="95" t="s">
        <v>94</v>
      </c>
      <c r="AU256" s="97" t="s">
        <v>94</v>
      </c>
      <c r="AV256" s="94">
        <f t="shared" si="9"/>
        <v>4.7069098190521519</v>
      </c>
      <c r="AW256" s="97" t="s">
        <v>94</v>
      </c>
      <c r="AX256" s="98">
        <f>Corrientes!AX256*Constantes!$BA$10</f>
        <v>51.484578847135175</v>
      </c>
      <c r="AZ256" s="118"/>
      <c r="BC256" s="119">
        <f t="shared" si="10"/>
        <v>1.2363443602225743E-12</v>
      </c>
      <c r="BE256" s="68"/>
    </row>
    <row r="257" spans="1:57" x14ac:dyDescent="0.3">
      <c r="A257" s="89">
        <v>2010</v>
      </c>
      <c r="B257" s="90" t="s">
        <v>21</v>
      </c>
      <c r="C257" s="91">
        <f>Corrientes!C257*Constantes!$BA$10</f>
        <v>838.01273212397723</v>
      </c>
      <c r="D257" s="91">
        <f>Corrientes!D257*Constantes!$BA$10</f>
        <v>1157.9308166625347</v>
      </c>
      <c r="E257" s="92">
        <f>Corrientes!E257*Constantes!$BA$10</f>
        <v>0</v>
      </c>
      <c r="F257" s="92" t="s">
        <v>241</v>
      </c>
      <c r="G257" s="92" t="s">
        <v>241</v>
      </c>
      <c r="H257" s="91">
        <f>Corrientes!H257*Constantes!$BA$10</f>
        <v>1995.9435487865119</v>
      </c>
      <c r="I257" s="91">
        <f>Corrientes!I257*Constantes!$BA$10</f>
        <v>444.65926911075502</v>
      </c>
      <c r="J257" s="91">
        <f>Corrientes!J257*Constantes!$BA$10</f>
        <v>2440.602817897267</v>
      </c>
      <c r="K257" s="93">
        <f>Corrientes!K257*Constantes!$BA$10</f>
        <v>3437.8382151439882</v>
      </c>
      <c r="L257" s="94">
        <f>Corrientes!L257*Constantes!$BA$10</f>
        <v>1443.4036458719406</v>
      </c>
      <c r="M257" s="94">
        <f>Corrientes!M257*Constantes!$BA$10</f>
        <v>1994.4345692720476</v>
      </c>
      <c r="N257" s="94">
        <f>Corrientes!N257*Constantes!$BA$10</f>
        <v>765.88670506054279</v>
      </c>
      <c r="O257" s="94">
        <f>Corrientes!O257*Constantes!$BA$10</f>
        <v>4203.7249202045314</v>
      </c>
      <c r="P257" s="94">
        <v>38.259212254937317</v>
      </c>
      <c r="Q257" s="94">
        <f>Corrientes!Q257*Constantes!$BA$10</f>
        <v>3565.7408086424748</v>
      </c>
      <c r="R257" s="94">
        <f>Corrientes!R257*Constantes!$BA$10</f>
        <v>372.78096607993285</v>
      </c>
      <c r="S257" s="95">
        <f>Corrientes!S257*Constantes!$BA$10</f>
        <v>0</v>
      </c>
      <c r="T257" s="95" t="s">
        <v>241</v>
      </c>
      <c r="U257" s="95" t="s">
        <v>241</v>
      </c>
      <c r="V257" s="96">
        <f>Corrientes!V257*Constantes!$BA$10</f>
        <v>3938.5217747224078</v>
      </c>
      <c r="W257" s="94">
        <f>Corrientes!W257*Constantes!$BA$10</f>
        <v>5112.546503629982</v>
      </c>
      <c r="X257" s="94">
        <f>Corrientes!X257*Constantes!$BA$10</f>
        <v>4735.2412129293361</v>
      </c>
      <c r="Y257" s="94">
        <f>Corrientes!Y257*Constantes!$BA$10</f>
        <v>2927.2390523673753</v>
      </c>
      <c r="Z257" s="94">
        <f>Corrientes!Z257*Constantes!$BA$10</f>
        <v>0</v>
      </c>
      <c r="AA257" s="94">
        <f>Corrientes!AA257*Constantes!$BA$10</f>
        <v>6379.1245926196743</v>
      </c>
      <c r="AB257" s="94">
        <f>Corrientes!AB257*Constantes!$BA$10</f>
        <v>4721.9720955476905</v>
      </c>
      <c r="AC257" s="95" t="s">
        <v>94</v>
      </c>
      <c r="AD257" s="94">
        <v>27.503300474260396</v>
      </c>
      <c r="AE257" s="94">
        <v>2.736354237473043</v>
      </c>
      <c r="AF257" s="95" t="s">
        <v>241</v>
      </c>
      <c r="AG257" s="97" t="s">
        <v>94</v>
      </c>
      <c r="AH257" s="95">
        <f>Corrientes!AH257*Constantes!$BA$10</f>
        <v>312.34615654039419</v>
      </c>
      <c r="AI257" s="95" t="s">
        <v>241</v>
      </c>
      <c r="AJ257" s="95" t="s">
        <v>241</v>
      </c>
      <c r="AK257" s="95" t="s">
        <v>94</v>
      </c>
      <c r="AL257" s="95" t="s">
        <v>241</v>
      </c>
      <c r="AM257" s="95" t="s">
        <v>241</v>
      </c>
      <c r="AN257" s="97" t="s">
        <v>94</v>
      </c>
      <c r="AO257" s="94">
        <f>Corrientes!AO257*Constantes!$BA$10</f>
        <v>233124.95528761079</v>
      </c>
      <c r="AP257" s="94">
        <f>Corrientes!AP257*Constantes!$BA$10</f>
        <v>23194.033016472797</v>
      </c>
      <c r="AQ257" s="94">
        <v>81.780760644460088</v>
      </c>
      <c r="AR257" s="94">
        <v>18.219239355539919</v>
      </c>
      <c r="AS257" s="94">
        <v>61.74078774506269</v>
      </c>
      <c r="AT257" s="95" t="s">
        <v>94</v>
      </c>
      <c r="AU257" s="97" t="s">
        <v>94</v>
      </c>
      <c r="AV257" s="94">
        <f t="shared" si="9"/>
        <v>16.626423299933755</v>
      </c>
      <c r="AW257" s="97" t="s">
        <v>94</v>
      </c>
      <c r="AX257" s="98">
        <f>Corrientes!AX257*Constantes!$BA$10</f>
        <v>38.214283963030773</v>
      </c>
      <c r="AZ257" s="118"/>
      <c r="BC257" s="119">
        <f t="shared" si="10"/>
        <v>6.2527760746888816E-13</v>
      </c>
      <c r="BE257" s="68"/>
    </row>
    <row r="258" spans="1:57" x14ac:dyDescent="0.3">
      <c r="A258" s="89">
        <v>2010</v>
      </c>
      <c r="B258" s="90" t="s">
        <v>22</v>
      </c>
      <c r="C258" s="91">
        <f>Corrientes!C258*Constantes!$BA$10</f>
        <v>2345.5629273695567</v>
      </c>
      <c r="D258" s="91">
        <f>Corrientes!D258*Constantes!$BA$10</f>
        <v>1469.8519317381017</v>
      </c>
      <c r="E258" s="91">
        <f>Corrientes!E258*Constantes!$BA$10</f>
        <v>512.52690099672475</v>
      </c>
      <c r="F258" s="92" t="s">
        <v>241</v>
      </c>
      <c r="G258" s="92" t="s">
        <v>241</v>
      </c>
      <c r="H258" s="91">
        <f>Corrientes!H258*Constantes!$BA$10</f>
        <v>4327.9417601043833</v>
      </c>
      <c r="I258" s="91">
        <f>Corrientes!I258*Constantes!$BA$10</f>
        <v>403.74683585633289</v>
      </c>
      <c r="J258" s="91">
        <f>Corrientes!J258*Constantes!$BA$10</f>
        <v>4731.6885959607162</v>
      </c>
      <c r="K258" s="93">
        <f>Corrientes!K258*Constantes!$BA$10</f>
        <v>2965.5481713493105</v>
      </c>
      <c r="L258" s="94">
        <f>Corrientes!L258*Constantes!$BA$10</f>
        <v>1607.2027387627691</v>
      </c>
      <c r="M258" s="94">
        <f>Corrientes!M258*Constantes!$BA$10</f>
        <v>1007.1569697405191</v>
      </c>
      <c r="N258" s="94">
        <f>Corrientes!N258*Constantes!$BA$10</f>
        <v>276.65129457124226</v>
      </c>
      <c r="O258" s="94">
        <f>Corrientes!O258*Constantes!$BA$10</f>
        <v>3242.1994659205534</v>
      </c>
      <c r="P258" s="94">
        <v>50.562680025141013</v>
      </c>
      <c r="Q258" s="94">
        <f>Corrientes!Q258*Constantes!$BA$10</f>
        <v>3736.0661170449407</v>
      </c>
      <c r="R258" s="94">
        <f>Corrientes!R258*Constantes!$BA$10</f>
        <v>779.6448156639143</v>
      </c>
      <c r="S258" s="94">
        <f>Corrientes!S258*Constantes!$BA$10</f>
        <v>110.66573529191822</v>
      </c>
      <c r="T258" s="95" t="s">
        <v>241</v>
      </c>
      <c r="U258" s="95" t="s">
        <v>241</v>
      </c>
      <c r="V258" s="96">
        <f>Corrientes!V258*Constantes!$BA$10</f>
        <v>4626.376668000773</v>
      </c>
      <c r="W258" s="94">
        <f>Corrientes!W258*Constantes!$BA$10</f>
        <v>3998.4172431323518</v>
      </c>
      <c r="X258" s="94">
        <f>Corrientes!X258*Constantes!$BA$10</f>
        <v>3119.2213748417375</v>
      </c>
      <c r="Y258" s="94">
        <f>Corrientes!Y258*Constantes!$BA$10</f>
        <v>2754.208495530901</v>
      </c>
      <c r="Z258" s="94">
        <f>Corrientes!Z258*Constantes!$BA$10</f>
        <v>19473.119002625062</v>
      </c>
      <c r="AA258" s="94">
        <f>Corrientes!AA258*Constantes!$BA$10</f>
        <v>9358.0652639614891</v>
      </c>
      <c r="AB258" s="94">
        <f>Corrientes!AB258*Constantes!$BA$10</f>
        <v>3576.6145251890021</v>
      </c>
      <c r="AC258" s="95" t="s">
        <v>94</v>
      </c>
      <c r="AD258" s="94">
        <v>17.509257646241302</v>
      </c>
      <c r="AE258" s="94">
        <v>2.9645227956756082</v>
      </c>
      <c r="AF258" s="95" t="s">
        <v>241</v>
      </c>
      <c r="AG258" s="97" t="s">
        <v>94</v>
      </c>
      <c r="AH258" s="95">
        <f>Corrientes!AH258*Constantes!$BA$10</f>
        <v>521.1400387312832</v>
      </c>
      <c r="AI258" s="95" t="s">
        <v>241</v>
      </c>
      <c r="AJ258" s="95" t="s">
        <v>241</v>
      </c>
      <c r="AK258" s="95" t="s">
        <v>94</v>
      </c>
      <c r="AL258" s="95" t="s">
        <v>241</v>
      </c>
      <c r="AM258" s="95" t="s">
        <v>241</v>
      </c>
      <c r="AN258" s="97" t="s">
        <v>94</v>
      </c>
      <c r="AO258" s="94">
        <f>Corrientes!AO258*Constantes!$BA$10</f>
        <v>315668.52100487245</v>
      </c>
      <c r="AP258" s="94">
        <f>Corrientes!AP258*Constantes!$BA$10</f>
        <v>53446.38506687562</v>
      </c>
      <c r="AQ258" s="94">
        <v>91.467172285999581</v>
      </c>
      <c r="AR258" s="94">
        <v>8.5328277140004118</v>
      </c>
      <c r="AS258" s="94">
        <v>49.437319974858987</v>
      </c>
      <c r="AT258" s="95" t="s">
        <v>94</v>
      </c>
      <c r="AU258" s="97" t="s">
        <v>94</v>
      </c>
      <c r="AV258" s="94">
        <f t="shared" si="9"/>
        <v>8.2176652787853364</v>
      </c>
      <c r="AW258" s="97" t="s">
        <v>94</v>
      </c>
      <c r="AX258" s="98">
        <f>Corrientes!AX258*Constantes!$BA$10</f>
        <v>139.84741098738431</v>
      </c>
      <c r="AZ258" s="118"/>
      <c r="BC258" s="119">
        <f t="shared" si="10"/>
        <v>0</v>
      </c>
      <c r="BE258" s="68"/>
    </row>
    <row r="259" spans="1:57" x14ac:dyDescent="0.3">
      <c r="A259" s="89">
        <v>2010</v>
      </c>
      <c r="B259" s="90" t="s">
        <v>23</v>
      </c>
      <c r="C259" s="91">
        <f>Corrientes!C259*Constantes!$BA$10</f>
        <v>1691.4910931396198</v>
      </c>
      <c r="D259" s="91">
        <f>Corrientes!D259*Constantes!$BA$10</f>
        <v>1994.3079644701613</v>
      </c>
      <c r="E259" s="91">
        <f>Corrientes!E259*Constantes!$BA$10</f>
        <v>267.06891110024958</v>
      </c>
      <c r="F259" s="92" t="s">
        <v>241</v>
      </c>
      <c r="G259" s="92" t="s">
        <v>241</v>
      </c>
      <c r="H259" s="91">
        <f>Corrientes!H259*Constantes!$BA$10</f>
        <v>3952.8679687100303</v>
      </c>
      <c r="I259" s="91">
        <f>Corrientes!I259*Constantes!$BA$10</f>
        <v>894.74142768719548</v>
      </c>
      <c r="J259" s="91">
        <f>Corrientes!J259*Constantes!$BA$10</f>
        <v>4847.6093963972262</v>
      </c>
      <c r="K259" s="93">
        <f>Corrientes!K259*Constantes!$BA$10</f>
        <v>3050.021850637324</v>
      </c>
      <c r="L259" s="94">
        <f>Corrientes!L259*Constantes!$BA$10</f>
        <v>1305.1497887286778</v>
      </c>
      <c r="M259" s="94">
        <f>Corrientes!M259*Constantes!$BA$10</f>
        <v>1538.8024383012837</v>
      </c>
      <c r="N259" s="94">
        <f>Corrientes!N259*Constantes!$BA$10</f>
        <v>690.37997897181242</v>
      </c>
      <c r="O259" s="94">
        <f>Corrientes!O259*Constantes!$BA$10</f>
        <v>3740.4018296091367</v>
      </c>
      <c r="P259" s="94">
        <v>40.117434031656757</v>
      </c>
      <c r="Q259" s="94">
        <f>Corrientes!Q259*Constantes!$BA$10</f>
        <v>5908.3970765433105</v>
      </c>
      <c r="R259" s="94">
        <f>Corrientes!R259*Constantes!$BA$10</f>
        <v>1206.0332337978491</v>
      </c>
      <c r="S259" s="94">
        <f>Corrientes!S259*Constantes!$BA$10</f>
        <v>121.50829030441143</v>
      </c>
      <c r="T259" s="95" t="s">
        <v>241</v>
      </c>
      <c r="U259" s="95" t="s">
        <v>241</v>
      </c>
      <c r="V259" s="96">
        <f>Corrientes!V259*Constantes!$BA$10</f>
        <v>7235.9386006455707</v>
      </c>
      <c r="W259" s="94">
        <f>Corrientes!W259*Constantes!$BA$10</f>
        <v>4652.3763265882544</v>
      </c>
      <c r="X259" s="94">
        <f>Corrientes!X259*Constantes!$BA$10</f>
        <v>3824.5542645272549</v>
      </c>
      <c r="Y259" s="94">
        <f>Corrientes!Y259*Constantes!$BA$10</f>
        <v>3391.3156417954051</v>
      </c>
      <c r="Z259" s="94">
        <f>Corrientes!Z259*Constantes!$BA$10</f>
        <v>28496.315737432327</v>
      </c>
      <c r="AA259" s="94">
        <f>Corrientes!AA259*Constantes!$BA$10</f>
        <v>12083.547997042799</v>
      </c>
      <c r="AB259" s="94">
        <f>Corrientes!AB259*Constantes!$BA$10</f>
        <v>4237.8577876330155</v>
      </c>
      <c r="AC259" s="95" t="s">
        <v>94</v>
      </c>
      <c r="AD259" s="94">
        <v>21.008830821454037</v>
      </c>
      <c r="AE259" s="94">
        <v>3.3814765093414909</v>
      </c>
      <c r="AF259" s="95" t="s">
        <v>241</v>
      </c>
      <c r="AG259" s="97" t="s">
        <v>94</v>
      </c>
      <c r="AH259" s="95">
        <f>Corrientes!AH259*Constantes!$BA$10</f>
        <v>419.90898597367226</v>
      </c>
      <c r="AI259" s="95" t="s">
        <v>241</v>
      </c>
      <c r="AJ259" s="95" t="s">
        <v>241</v>
      </c>
      <c r="AK259" s="95" t="s">
        <v>94</v>
      </c>
      <c r="AL259" s="95" t="s">
        <v>241</v>
      </c>
      <c r="AM259" s="95" t="s">
        <v>241</v>
      </c>
      <c r="AN259" s="97" t="s">
        <v>94</v>
      </c>
      <c r="AO259" s="94">
        <f>Corrientes!AO259*Constantes!$BA$10</f>
        <v>357345.31834426225</v>
      </c>
      <c r="AP259" s="94">
        <f>Corrientes!AP259*Constantes!$BA$10</f>
        <v>57516.518171507108</v>
      </c>
      <c r="AQ259" s="94">
        <v>81.542625353598552</v>
      </c>
      <c r="AR259" s="94">
        <v>18.457374646401441</v>
      </c>
      <c r="AS259" s="94">
        <v>59.882565968343229</v>
      </c>
      <c r="AT259" s="95" t="s">
        <v>94</v>
      </c>
      <c r="AU259" s="97" t="s">
        <v>94</v>
      </c>
      <c r="AV259" s="94">
        <f t="shared" si="9"/>
        <v>0.75649284905690006</v>
      </c>
      <c r="AW259" s="97" t="s">
        <v>94</v>
      </c>
      <c r="AX259" s="98">
        <f>Corrientes!AX259*Constantes!$BA$10</f>
        <v>204.16624324258655</v>
      </c>
      <c r="AZ259" s="118"/>
      <c r="BC259" s="119">
        <f t="shared" si="10"/>
        <v>3.0127011996228248E-12</v>
      </c>
      <c r="BE259" s="68"/>
    </row>
    <row r="260" spans="1:57" x14ac:dyDescent="0.3">
      <c r="A260" s="89">
        <v>2010</v>
      </c>
      <c r="B260" s="90" t="s">
        <v>24</v>
      </c>
      <c r="C260" s="91">
        <f>Corrientes!C260*Constantes!$BA$10</f>
        <v>1270.8413795646227</v>
      </c>
      <c r="D260" s="91">
        <f>Corrientes!D260*Constantes!$BA$10</f>
        <v>1827.2694542591153</v>
      </c>
      <c r="E260" s="92">
        <f>Corrientes!E260*Constantes!$BA$10</f>
        <v>0</v>
      </c>
      <c r="F260" s="92" t="s">
        <v>241</v>
      </c>
      <c r="G260" s="92" t="s">
        <v>241</v>
      </c>
      <c r="H260" s="91">
        <f>Corrientes!H260*Constantes!$BA$10</f>
        <v>3098.1108338237377</v>
      </c>
      <c r="I260" s="91">
        <f>Corrientes!I260*Constantes!$BA$10</f>
        <v>990.63568250882929</v>
      </c>
      <c r="J260" s="91">
        <f>Corrientes!J260*Constantes!$BA$10</f>
        <v>4088.7465163325674</v>
      </c>
      <c r="K260" s="93">
        <f>Corrientes!K260*Constantes!$BA$10</f>
        <v>2826.4391551126223</v>
      </c>
      <c r="L260" s="94">
        <f>Corrientes!L260*Constantes!$BA$10</f>
        <v>1159.4019800465121</v>
      </c>
      <c r="M260" s="94">
        <f>Corrientes!M260*Constantes!$BA$10</f>
        <v>1667.0371750661106</v>
      </c>
      <c r="N260" s="94">
        <f>Corrientes!N260*Constantes!$BA$10</f>
        <v>903.76737040065882</v>
      </c>
      <c r="O260" s="94">
        <f>Corrientes!O260*Constantes!$BA$10</f>
        <v>3730.2065255132816</v>
      </c>
      <c r="P260" s="94">
        <v>33.593132390195038</v>
      </c>
      <c r="Q260" s="94">
        <f>Corrientes!Q260*Constantes!$BA$10</f>
        <v>7124.2605548260763</v>
      </c>
      <c r="R260" s="94">
        <f>Corrientes!R260*Constantes!$BA$10</f>
        <v>821.94301820869748</v>
      </c>
      <c r="S260" s="94">
        <f>Corrientes!S260*Constantes!$BA$10</f>
        <v>136.42609800471382</v>
      </c>
      <c r="T260" s="95" t="s">
        <v>241</v>
      </c>
      <c r="U260" s="95" t="s">
        <v>241</v>
      </c>
      <c r="V260" s="96">
        <f>Corrientes!V260*Constantes!$BA$10</f>
        <v>8082.6296710394881</v>
      </c>
      <c r="W260" s="94">
        <f>Corrientes!W260*Constantes!$BA$10</f>
        <v>4955.8895631771429</v>
      </c>
      <c r="X260" s="94">
        <f>Corrientes!X260*Constantes!$BA$10</f>
        <v>4809.4552936341024</v>
      </c>
      <c r="Y260" s="94">
        <f>Corrientes!Y260*Constantes!$BA$10</f>
        <v>3297.4666247114415</v>
      </c>
      <c r="Z260" s="94">
        <f>Corrientes!Z260*Constantes!$BA$10</f>
        <v>27533.016751708135</v>
      </c>
      <c r="AA260" s="94">
        <f>Corrientes!AA260*Constantes!$BA$10</f>
        <v>12171.376187372054</v>
      </c>
      <c r="AB260" s="94">
        <f>Corrientes!AB260*Constantes!$BA$10</f>
        <v>4463.2318899712409</v>
      </c>
      <c r="AC260" s="95" t="s">
        <v>94</v>
      </c>
      <c r="AD260" s="94">
        <v>19.241968265553261</v>
      </c>
      <c r="AE260" s="94">
        <v>2.4467450264884065</v>
      </c>
      <c r="AF260" s="95" t="s">
        <v>241</v>
      </c>
      <c r="AG260" s="97" t="s">
        <v>94</v>
      </c>
      <c r="AH260" s="95">
        <f>Corrientes!AH260*Constantes!$BA$10</f>
        <v>825.00084078575276</v>
      </c>
      <c r="AI260" s="95" t="s">
        <v>241</v>
      </c>
      <c r="AJ260" s="95" t="s">
        <v>241</v>
      </c>
      <c r="AK260" s="95" t="s">
        <v>94</v>
      </c>
      <c r="AL260" s="95" t="s">
        <v>241</v>
      </c>
      <c r="AM260" s="95" t="s">
        <v>241</v>
      </c>
      <c r="AN260" s="97" t="s">
        <v>94</v>
      </c>
      <c r="AO260" s="94">
        <f>Corrientes!AO260*Constantes!$BA$10</f>
        <v>497451.75960735633</v>
      </c>
      <c r="AP260" s="94">
        <f>Corrientes!AP260*Constantes!$BA$10</f>
        <v>63254.320033159522</v>
      </c>
      <c r="AQ260" s="94">
        <v>75.771653279269856</v>
      </c>
      <c r="AR260" s="94">
        <v>24.228346720730137</v>
      </c>
      <c r="AS260" s="94">
        <v>66.406867609804962</v>
      </c>
      <c r="AT260" s="95" t="s">
        <v>94</v>
      </c>
      <c r="AU260" s="97" t="s">
        <v>94</v>
      </c>
      <c r="AV260" s="94">
        <f t="shared" si="9"/>
        <v>4.134225034954464</v>
      </c>
      <c r="AW260" s="97" t="s">
        <v>94</v>
      </c>
      <c r="AX260" s="98">
        <f>Corrientes!AX260*Constantes!$BA$10</f>
        <v>147.13505381891798</v>
      </c>
      <c r="AZ260" s="118"/>
      <c r="BC260" s="119">
        <f t="shared" si="10"/>
        <v>-2.1600499167107046E-12</v>
      </c>
      <c r="BE260" s="68"/>
    </row>
    <row r="261" spans="1:57" x14ac:dyDescent="0.3">
      <c r="A261" s="89">
        <v>2010</v>
      </c>
      <c r="B261" s="90" t="s">
        <v>25</v>
      </c>
      <c r="C261" s="91">
        <f>Corrientes!C261*Constantes!$BA$10</f>
        <v>3089.6641147816435</v>
      </c>
      <c r="D261" s="91">
        <f>Corrientes!D261*Constantes!$BA$10</f>
        <v>1726.7346777093439</v>
      </c>
      <c r="E261" s="92">
        <f>Corrientes!E261*Constantes!$BA$10</f>
        <v>0</v>
      </c>
      <c r="F261" s="92" t="s">
        <v>241</v>
      </c>
      <c r="G261" s="92" t="s">
        <v>241</v>
      </c>
      <c r="H261" s="91">
        <f>Corrientes!H261*Constantes!$BA$10</f>
        <v>4816.3987924909879</v>
      </c>
      <c r="I261" s="91">
        <f>Corrientes!I261*Constantes!$BA$10</f>
        <v>2714.4052059653363</v>
      </c>
      <c r="J261" s="91">
        <f>Corrientes!J261*Constantes!$BA$10</f>
        <v>7530.8039984563238</v>
      </c>
      <c r="K261" s="93">
        <f>Corrientes!K261*Constantes!$BA$10</f>
        <v>3318.6766856020822</v>
      </c>
      <c r="L261" s="94">
        <f>Corrientes!L261*Constantes!$BA$10</f>
        <v>2128.8927071514754</v>
      </c>
      <c r="M261" s="94">
        <f>Corrientes!M261*Constantes!$BA$10</f>
        <v>1189.7839784506066</v>
      </c>
      <c r="N261" s="94">
        <f>Corrientes!N261*Constantes!$BA$10</f>
        <v>1870.3254569281883</v>
      </c>
      <c r="O261" s="94">
        <f>Corrientes!O261*Constantes!$BA$10</f>
        <v>5189.0021425302702</v>
      </c>
      <c r="P261" s="94">
        <v>62.531331329990238</v>
      </c>
      <c r="Q261" s="94">
        <f>Corrientes!Q261*Constantes!$BA$10</f>
        <v>2326.6425470086224</v>
      </c>
      <c r="R261" s="94">
        <f>Corrientes!R261*Constantes!$BA$10</f>
        <v>455.75135544437683</v>
      </c>
      <c r="S261" s="94">
        <f>Corrientes!S261*Constantes!$BA$10</f>
        <v>1730.0512004328159</v>
      </c>
      <c r="T261" s="95" t="s">
        <v>241</v>
      </c>
      <c r="U261" s="95" t="s">
        <v>241</v>
      </c>
      <c r="V261" s="96">
        <f>Corrientes!V261*Constantes!$BA$10</f>
        <v>4512.4451028858148</v>
      </c>
      <c r="W261" s="94">
        <f>Corrientes!W261*Constantes!$BA$10</f>
        <v>5631.1242454960629</v>
      </c>
      <c r="X261" s="94">
        <f>Corrientes!X261*Constantes!$BA$10</f>
        <v>3227.4316226038463</v>
      </c>
      <c r="Y261" s="94">
        <f>Corrientes!Y261*Constantes!$BA$10</f>
        <v>2671.3207125320287</v>
      </c>
      <c r="Z261" s="94">
        <f>Corrientes!Z261*Constantes!$BA$10</f>
        <v>15233.346838362382</v>
      </c>
      <c r="AA261" s="94">
        <f>Corrientes!AA261*Constantes!$BA$10</f>
        <v>12043.249101342139</v>
      </c>
      <c r="AB261" s="94">
        <f>Corrientes!AB261*Constantes!$BA$10</f>
        <v>5346.2798117152888</v>
      </c>
      <c r="AC261" s="95" t="s">
        <v>94</v>
      </c>
      <c r="AD261" s="94">
        <v>10.79217001714917</v>
      </c>
      <c r="AE261" s="94">
        <v>2.0780301473178349</v>
      </c>
      <c r="AF261" s="95" t="s">
        <v>241</v>
      </c>
      <c r="AG261" s="97" t="s">
        <v>94</v>
      </c>
      <c r="AH261" s="95">
        <f>Corrientes!AH261*Constantes!$BA$10</f>
        <v>203.59692496014793</v>
      </c>
      <c r="AI261" s="95" t="s">
        <v>241</v>
      </c>
      <c r="AJ261" s="95" t="s">
        <v>241</v>
      </c>
      <c r="AK261" s="95" t="s">
        <v>94</v>
      </c>
      <c r="AL261" s="95" t="s">
        <v>241</v>
      </c>
      <c r="AM261" s="95" t="s">
        <v>241</v>
      </c>
      <c r="AN261" s="97" t="s">
        <v>94</v>
      </c>
      <c r="AO261" s="94">
        <f>Corrientes!AO261*Constantes!$BA$10</f>
        <v>579551.22147225135</v>
      </c>
      <c r="AP261" s="94">
        <f>Corrientes!AP261*Constantes!$BA$10</f>
        <v>111592.47011680651</v>
      </c>
      <c r="AQ261" s="94">
        <v>63.955970617191213</v>
      </c>
      <c r="AR261" s="94">
        <v>36.044029382808787</v>
      </c>
      <c r="AS261" s="94">
        <v>37.468668670009777</v>
      </c>
      <c r="AT261" s="95" t="s">
        <v>94</v>
      </c>
      <c r="AU261" s="97" t="s">
        <v>94</v>
      </c>
      <c r="AV261" s="94">
        <f t="shared" si="9"/>
        <v>0.27434793491190046</v>
      </c>
      <c r="AW261" s="97" t="s">
        <v>94</v>
      </c>
      <c r="AX261" s="98">
        <f>Corrientes!AX261*Constantes!$BA$10</f>
        <v>127.05947884575106</v>
      </c>
      <c r="AZ261" s="118"/>
      <c r="BC261" s="119">
        <f t="shared" si="10"/>
        <v>-2.0463630789890885E-12</v>
      </c>
      <c r="BE261" s="68"/>
    </row>
    <row r="262" spans="1:57" x14ac:dyDescent="0.3">
      <c r="A262" s="89">
        <v>2010</v>
      </c>
      <c r="B262" s="90" t="s">
        <v>26</v>
      </c>
      <c r="C262" s="91">
        <f>Corrientes!C262*Constantes!$BA$10</f>
        <v>2803.5499158074645</v>
      </c>
      <c r="D262" s="91">
        <f>Corrientes!D262*Constantes!$BA$10</f>
        <v>2321.3789191354917</v>
      </c>
      <c r="E262" s="91">
        <f>Corrientes!E262*Constantes!$BA$10</f>
        <v>242.66523792953868</v>
      </c>
      <c r="F262" s="92" t="s">
        <v>241</v>
      </c>
      <c r="G262" s="92" t="s">
        <v>241</v>
      </c>
      <c r="H262" s="91">
        <f>Corrientes!H262*Constantes!$BA$10</f>
        <v>5367.5940728724936</v>
      </c>
      <c r="I262" s="91">
        <f>Corrientes!I262*Constantes!$BA$10</f>
        <v>960.6053166166646</v>
      </c>
      <c r="J262" s="91">
        <f>Corrientes!J262*Constantes!$BA$10</f>
        <v>6328.1993894891584</v>
      </c>
      <c r="K262" s="93">
        <f>Corrientes!K262*Constantes!$BA$10</f>
        <v>3609.398374351762</v>
      </c>
      <c r="L262" s="94">
        <f>Corrientes!L262*Constantes!$BA$10</f>
        <v>1885.2261126956234</v>
      </c>
      <c r="M262" s="94">
        <f>Corrientes!M262*Constantes!$BA$10</f>
        <v>1560.9938425351429</v>
      </c>
      <c r="N262" s="94">
        <f>Corrientes!N262*Constantes!$BA$10</f>
        <v>645.95184008286151</v>
      </c>
      <c r="O262" s="94">
        <f>Corrientes!O262*Constantes!$BA$10</f>
        <v>4255.3502144346239</v>
      </c>
      <c r="P262" s="94">
        <v>41.392999105816578</v>
      </c>
      <c r="Q262" s="94">
        <f>Corrientes!Q262*Constantes!$BA$10</f>
        <v>6038.3780061975922</v>
      </c>
      <c r="R262" s="94">
        <f>Corrientes!R262*Constantes!$BA$10</f>
        <v>1090.8806545428524</v>
      </c>
      <c r="S262" s="94">
        <f>Corrientes!S262*Constantes!$BA$10</f>
        <v>1830.6329946154985</v>
      </c>
      <c r="T262" s="95" t="s">
        <v>241</v>
      </c>
      <c r="U262" s="95" t="s">
        <v>241</v>
      </c>
      <c r="V262" s="96">
        <f>Corrientes!V262*Constantes!$BA$10</f>
        <v>8959.8916553559447</v>
      </c>
      <c r="W262" s="94">
        <f>Corrientes!W262*Constantes!$BA$10</f>
        <v>4849.6123810347253</v>
      </c>
      <c r="X262" s="94">
        <f>Corrientes!X262*Constantes!$BA$10</f>
        <v>3275.201693906376</v>
      </c>
      <c r="Y262" s="94">
        <f>Corrientes!Y262*Constantes!$BA$10</f>
        <v>2821.1384954079786</v>
      </c>
      <c r="Z262" s="94">
        <f>Corrientes!Z262*Constantes!$BA$10</f>
        <v>18234.486071035106</v>
      </c>
      <c r="AA262" s="94">
        <f>Corrientes!AA262*Constantes!$BA$10</f>
        <v>15288.091044845103</v>
      </c>
      <c r="AB262" s="94">
        <f>Corrientes!AB262*Constantes!$BA$10</f>
        <v>4584.5971422743351</v>
      </c>
      <c r="AC262" s="95" t="s">
        <v>94</v>
      </c>
      <c r="AD262" s="94">
        <v>11.18508669587664</v>
      </c>
      <c r="AE262" s="94">
        <v>2.9135675117042505</v>
      </c>
      <c r="AF262" s="95" t="s">
        <v>241</v>
      </c>
      <c r="AG262" s="97" t="s">
        <v>94</v>
      </c>
      <c r="AH262" s="95">
        <f>Corrientes!AH262*Constantes!$BA$10</f>
        <v>1108.7830760703368</v>
      </c>
      <c r="AI262" s="95" t="s">
        <v>241</v>
      </c>
      <c r="AJ262" s="95" t="s">
        <v>241</v>
      </c>
      <c r="AK262" s="95" t="s">
        <v>94</v>
      </c>
      <c r="AL262" s="95" t="s">
        <v>241</v>
      </c>
      <c r="AM262" s="95" t="s">
        <v>241</v>
      </c>
      <c r="AN262" s="97" t="s">
        <v>94</v>
      </c>
      <c r="AO262" s="94">
        <f>Corrientes!AO262*Constantes!$BA$10</f>
        <v>524720.67262661597</v>
      </c>
      <c r="AP262" s="94">
        <f>Corrientes!AP262*Constantes!$BA$10</f>
        <v>136682.8122171018</v>
      </c>
      <c r="AQ262" s="94">
        <v>84.820242576234477</v>
      </c>
      <c r="AR262" s="94">
        <v>15.179757423765516</v>
      </c>
      <c r="AS262" s="94">
        <v>58.607000894183415</v>
      </c>
      <c r="AT262" s="95" t="s">
        <v>94</v>
      </c>
      <c r="AU262" s="97" t="s">
        <v>94</v>
      </c>
      <c r="AV262" s="94">
        <f t="shared" si="9"/>
        <v>5.2305910942980871</v>
      </c>
      <c r="AW262" s="97" t="s">
        <v>94</v>
      </c>
      <c r="AX262" s="98">
        <f>Corrientes!AX262*Constantes!$BA$10</f>
        <v>693.35830334193929</v>
      </c>
      <c r="AZ262" s="118"/>
      <c r="BC262" s="119">
        <f t="shared" si="10"/>
        <v>2.1316282072803006E-12</v>
      </c>
      <c r="BE262" s="68"/>
    </row>
    <row r="263" spans="1:57" x14ac:dyDescent="0.3">
      <c r="A263" s="89">
        <v>2010</v>
      </c>
      <c r="B263" s="90" t="s">
        <v>27</v>
      </c>
      <c r="C263" s="91">
        <f>Corrientes!C263*Constantes!$BA$10</f>
        <v>1615.5107659986281</v>
      </c>
      <c r="D263" s="91">
        <f>Corrientes!D263*Constantes!$BA$10</f>
        <v>935.97844509421748</v>
      </c>
      <c r="E263" s="92">
        <f>Corrientes!E263*Constantes!$BA$10</f>
        <v>0</v>
      </c>
      <c r="F263" s="92" t="s">
        <v>241</v>
      </c>
      <c r="G263" s="92" t="s">
        <v>241</v>
      </c>
      <c r="H263" s="91">
        <f>Corrientes!H263*Constantes!$BA$10</f>
        <v>2551.4892110928458</v>
      </c>
      <c r="I263" s="91">
        <f>Corrientes!I263*Constantes!$BA$10</f>
        <v>161.17402123317819</v>
      </c>
      <c r="J263" s="91">
        <f>Corrientes!J263*Constantes!$BA$10</f>
        <v>2712.6632323260242</v>
      </c>
      <c r="K263" s="93">
        <f>Corrientes!K263*Constantes!$BA$10</f>
        <v>3086.4403038827081</v>
      </c>
      <c r="L263" s="94">
        <f>Corrientes!L263*Constantes!$BA$10</f>
        <v>1954.2224665723472</v>
      </c>
      <c r="M263" s="94">
        <f>Corrientes!M263*Constantes!$BA$10</f>
        <v>1132.2178373103613</v>
      </c>
      <c r="N263" s="94">
        <f>Corrientes!N263*Constantes!$BA$10</f>
        <v>194.96613699568053</v>
      </c>
      <c r="O263" s="94">
        <f>Corrientes!O263*Constantes!$BA$10</f>
        <v>3281.4064408783879</v>
      </c>
      <c r="P263" s="94">
        <v>60.344701199540708</v>
      </c>
      <c r="Q263" s="94">
        <f>Corrientes!Q263*Constantes!$BA$10</f>
        <v>1477.2492780812038</v>
      </c>
      <c r="R263" s="94">
        <f>Corrientes!R263*Constantes!$BA$10</f>
        <v>305.36740382436403</v>
      </c>
      <c r="S263" s="95">
        <f>Corrientes!S263*Constantes!$BA$10</f>
        <v>0</v>
      </c>
      <c r="T263" s="95" t="s">
        <v>241</v>
      </c>
      <c r="U263" s="95" t="s">
        <v>241</v>
      </c>
      <c r="V263" s="96">
        <f>Corrientes!V263*Constantes!$BA$10</f>
        <v>1782.6166819055677</v>
      </c>
      <c r="W263" s="94">
        <f>Corrientes!W263*Constantes!$BA$10</f>
        <v>4959.0689575803208</v>
      </c>
      <c r="X263" s="94">
        <f>Corrientes!X263*Constantes!$BA$10</f>
        <v>4665.0222730052374</v>
      </c>
      <c r="Y263" s="94">
        <f>Corrientes!Y263*Constantes!$BA$10</f>
        <v>2572.8366051139033</v>
      </c>
      <c r="Z263" s="94">
        <f>Corrientes!Z263*Constantes!$BA$10</f>
        <v>0</v>
      </c>
      <c r="AA263" s="94">
        <f>Corrientes!AA263*Constantes!$BA$10</f>
        <v>4495.2799142315916</v>
      </c>
      <c r="AB263" s="94">
        <f>Corrientes!AB263*Constantes!$BA$10</f>
        <v>3789.8296531123069</v>
      </c>
      <c r="AC263" s="95" t="s">
        <v>94</v>
      </c>
      <c r="AD263" s="94">
        <v>22.638094400031168</v>
      </c>
      <c r="AE263" s="94">
        <v>4.4431682414701985</v>
      </c>
      <c r="AF263" s="95" t="s">
        <v>241</v>
      </c>
      <c r="AG263" s="97" t="s">
        <v>94</v>
      </c>
      <c r="AH263" s="95">
        <f>Corrientes!AH263*Constantes!$BA$10</f>
        <v>28.602608282341535</v>
      </c>
      <c r="AI263" s="95" t="s">
        <v>241</v>
      </c>
      <c r="AJ263" s="95" t="s">
        <v>241</v>
      </c>
      <c r="AK263" s="95" t="s">
        <v>94</v>
      </c>
      <c r="AL263" s="95" t="s">
        <v>241</v>
      </c>
      <c r="AM263" s="95" t="s">
        <v>241</v>
      </c>
      <c r="AN263" s="97" t="s">
        <v>94</v>
      </c>
      <c r="AO263" s="94">
        <f>Corrientes!AO263*Constantes!$BA$10</f>
        <v>101172.84941576172</v>
      </c>
      <c r="AP263" s="94">
        <f>Corrientes!AP263*Constantes!$BA$10</f>
        <v>19857.148021369685</v>
      </c>
      <c r="AQ263" s="94">
        <v>94.05845814871104</v>
      </c>
      <c r="AR263" s="94">
        <v>5.9415418512889451</v>
      </c>
      <c r="AS263" s="94">
        <v>39.655298800459285</v>
      </c>
      <c r="AT263" s="95" t="s">
        <v>94</v>
      </c>
      <c r="AU263" s="97" t="s">
        <v>94</v>
      </c>
      <c r="AV263" s="94">
        <f t="shared" si="9"/>
        <v>3.4450879477889718</v>
      </c>
      <c r="AW263" s="97" t="s">
        <v>94</v>
      </c>
      <c r="AX263" s="98">
        <f>Corrientes!AX263*Constantes!$BA$10</f>
        <v>31.864234115165228</v>
      </c>
      <c r="AZ263" s="118"/>
      <c r="BC263" s="119">
        <f t="shared" si="10"/>
        <v>3.4106051316484809E-13</v>
      </c>
      <c r="BE263" s="68"/>
    </row>
    <row r="264" spans="1:57" x14ac:dyDescent="0.3">
      <c r="A264" s="89">
        <v>2010</v>
      </c>
      <c r="B264" s="90" t="s">
        <v>28</v>
      </c>
      <c r="C264" s="91">
        <f>Corrientes!C264*Constantes!$BA$10</f>
        <v>7276.5830875542342</v>
      </c>
      <c r="D264" s="91">
        <f>Corrientes!D264*Constantes!$BA$10</f>
        <v>4125.372607586748</v>
      </c>
      <c r="E264" s="91">
        <f>Corrientes!E264*Constantes!$BA$10</f>
        <v>1116.9099307770689</v>
      </c>
      <c r="F264" s="92" t="s">
        <v>241</v>
      </c>
      <c r="G264" s="92" t="s">
        <v>241</v>
      </c>
      <c r="H264" s="91">
        <f>Corrientes!H264*Constantes!$BA$10</f>
        <v>12518.865625918052</v>
      </c>
      <c r="I264" s="91">
        <f>Corrientes!I264*Constantes!$BA$10</f>
        <v>1964.6080889499801</v>
      </c>
      <c r="J264" s="91">
        <f>Corrientes!J264*Constantes!$BA$10</f>
        <v>14483.473714868032</v>
      </c>
      <c r="K264" s="93">
        <f>Corrientes!K264*Constantes!$BA$10</f>
        <v>2494.4960942092462</v>
      </c>
      <c r="L264" s="94">
        <f>Corrientes!L264*Constantes!$BA$10</f>
        <v>1449.9243488574461</v>
      </c>
      <c r="M264" s="94">
        <f>Corrientes!M264*Constantes!$BA$10</f>
        <v>822.01743866296215</v>
      </c>
      <c r="N264" s="94">
        <f>Corrientes!N264*Constantes!$BA$10</f>
        <v>391.46575664104802</v>
      </c>
      <c r="O264" s="94">
        <f>Corrientes!O264*Constantes!$BA$10</f>
        <v>2885.961850850294</v>
      </c>
      <c r="P264" s="94">
        <v>48.073743386678636</v>
      </c>
      <c r="Q264" s="94">
        <f>Corrientes!Q264*Constantes!$BA$10</f>
        <v>10404.179161274957</v>
      </c>
      <c r="R264" s="94">
        <f>Corrientes!R264*Constantes!$BA$10</f>
        <v>2167.00143472338</v>
      </c>
      <c r="S264" s="94">
        <f>Corrientes!S264*Constantes!$BA$10</f>
        <v>3072.9635831074147</v>
      </c>
      <c r="T264" s="95" t="s">
        <v>241</v>
      </c>
      <c r="U264" s="95" t="s">
        <v>241</v>
      </c>
      <c r="V264" s="96">
        <f>Corrientes!V264*Constantes!$BA$10</f>
        <v>15644.144179105751</v>
      </c>
      <c r="W264" s="94">
        <f>Corrientes!W264*Constantes!$BA$10</f>
        <v>5807.7822150395632</v>
      </c>
      <c r="X264" s="94">
        <f>Corrientes!X264*Constantes!$BA$10</f>
        <v>3845.411203642122</v>
      </c>
      <c r="Y264" s="94">
        <f>Corrientes!Y264*Constantes!$BA$10</f>
        <v>4385.5595070111831</v>
      </c>
      <c r="Z264" s="94">
        <f>Corrientes!Z264*Constantes!$BA$10</f>
        <v>13514.958034557076</v>
      </c>
      <c r="AA264" s="94">
        <f>Corrientes!AA264*Constantes!$BA$10</f>
        <v>30127.617893973784</v>
      </c>
      <c r="AB264" s="94">
        <f>Corrientes!AB264*Constantes!$BA$10</f>
        <v>3906.4643409338141</v>
      </c>
      <c r="AC264" s="95" t="s">
        <v>94</v>
      </c>
      <c r="AD264" s="94">
        <v>11.308715914828033</v>
      </c>
      <c r="AE264" s="94">
        <v>3.6547509457585359</v>
      </c>
      <c r="AF264" s="95" t="s">
        <v>241</v>
      </c>
      <c r="AG264" s="97" t="s">
        <v>94</v>
      </c>
      <c r="AH264" s="95">
        <f>Corrientes!AH264*Constantes!$BA$10</f>
        <v>500.41668818587164</v>
      </c>
      <c r="AI264" s="95" t="s">
        <v>241</v>
      </c>
      <c r="AJ264" s="95" t="s">
        <v>241</v>
      </c>
      <c r="AK264" s="95" t="s">
        <v>94</v>
      </c>
      <c r="AL264" s="95" t="s">
        <v>241</v>
      </c>
      <c r="AM264" s="95" t="s">
        <v>241</v>
      </c>
      <c r="AN264" s="97" t="s">
        <v>94</v>
      </c>
      <c r="AO264" s="94">
        <f>Corrientes!AO264*Constantes!$BA$10</f>
        <v>824341.20248160604</v>
      </c>
      <c r="AP264" s="94">
        <f>Corrientes!AP264*Constantes!$BA$10</f>
        <v>266410.59976111288</v>
      </c>
      <c r="AQ264" s="94">
        <v>86.43551866336314</v>
      </c>
      <c r="AR264" s="94">
        <v>13.564481336636867</v>
      </c>
      <c r="AS264" s="94">
        <v>51.926256613321357</v>
      </c>
      <c r="AT264" s="95" t="s">
        <v>94</v>
      </c>
      <c r="AU264" s="97" t="s">
        <v>94</v>
      </c>
      <c r="AV264" s="94">
        <f t="shared" si="9"/>
        <v>0.78151726947159883</v>
      </c>
      <c r="AW264" s="97" t="s">
        <v>94</v>
      </c>
      <c r="AX264" s="98">
        <f>Corrientes!AX264*Constantes!$BA$10</f>
        <v>320.96480072839552</v>
      </c>
      <c r="AZ264" s="118"/>
      <c r="BC264" s="119">
        <f t="shared" si="10"/>
        <v>0</v>
      </c>
      <c r="BE264" s="68"/>
    </row>
    <row r="265" spans="1:57" x14ac:dyDescent="0.3">
      <c r="A265" s="89">
        <v>2010</v>
      </c>
      <c r="B265" s="90" t="s">
        <v>29</v>
      </c>
      <c r="C265" s="91">
        <f>Corrientes!C265*Constantes!$BA$10</f>
        <v>1719.4754053639335</v>
      </c>
      <c r="D265" s="91">
        <f>Corrientes!D265*Constantes!$BA$10</f>
        <v>1518.0415752225697</v>
      </c>
      <c r="E265" s="91">
        <f>Corrientes!E265*Constantes!$BA$10</f>
        <v>369.85734879791545</v>
      </c>
      <c r="F265" s="92" t="s">
        <v>241</v>
      </c>
      <c r="G265" s="92" t="s">
        <v>241</v>
      </c>
      <c r="H265" s="91">
        <f>Corrientes!H265*Constantes!$BA$10</f>
        <v>3607.3743293844182</v>
      </c>
      <c r="I265" s="91">
        <f>Corrientes!I265*Constantes!$BA$10</f>
        <v>345.3655336850901</v>
      </c>
      <c r="J265" s="91">
        <f>Corrientes!J265*Constantes!$BA$10</f>
        <v>3952.7398630695084</v>
      </c>
      <c r="K265" s="93">
        <f>Corrientes!K265*Constantes!$BA$10</f>
        <v>3629.9562874486369</v>
      </c>
      <c r="L265" s="94">
        <f>Corrientes!L265*Constantes!$BA$10</f>
        <v>1730.2392235737859</v>
      </c>
      <c r="M265" s="94">
        <f>Corrientes!M265*Constantes!$BA$10</f>
        <v>1527.5444291161011</v>
      </c>
      <c r="N265" s="94">
        <f>Corrientes!N265*Constantes!$BA$10</f>
        <v>347.52750227675375</v>
      </c>
      <c r="O265" s="94">
        <f>Corrientes!O265*Constantes!$BA$10</f>
        <v>3977.4837897253906</v>
      </c>
      <c r="P265" s="94">
        <v>40.358200107737225</v>
      </c>
      <c r="Q265" s="94">
        <f>Corrientes!Q265*Constantes!$BA$10</f>
        <v>4847.5691489939572</v>
      </c>
      <c r="R265" s="94">
        <f>Corrientes!R265*Constantes!$BA$10</f>
        <v>799.02392099410895</v>
      </c>
      <c r="S265" s="94">
        <f>Corrientes!S265*Constantes!$BA$10</f>
        <v>194.81014695484038</v>
      </c>
      <c r="T265" s="95" t="s">
        <v>241</v>
      </c>
      <c r="U265" s="95" t="s">
        <v>241</v>
      </c>
      <c r="V265" s="96">
        <f>Corrientes!V265*Constantes!$BA$10</f>
        <v>5841.4032169429065</v>
      </c>
      <c r="W265" s="94">
        <f>Corrientes!W265*Constantes!$BA$10</f>
        <v>5918.8753767491753</v>
      </c>
      <c r="X265" s="94">
        <f>Corrientes!X265*Constantes!$BA$10</f>
        <v>5264.2274906515358</v>
      </c>
      <c r="Y265" s="94">
        <f>Corrientes!Y265*Constantes!$BA$10</f>
        <v>4831.822074501617</v>
      </c>
      <c r="Z265" s="94">
        <f>Corrientes!Z265*Constantes!$BA$10</f>
        <v>40076.146256910179</v>
      </c>
      <c r="AA265" s="94">
        <f>Corrientes!AA265*Constantes!$BA$10</f>
        <v>9794.1430800124162</v>
      </c>
      <c r="AB265" s="94">
        <f>Corrientes!AB265*Constantes!$BA$10</f>
        <v>4944.8137164384207</v>
      </c>
      <c r="AC265" s="95" t="s">
        <v>94</v>
      </c>
      <c r="AD265" s="94">
        <v>20.446311353161612</v>
      </c>
      <c r="AE265" s="94">
        <v>4.3208475851024186</v>
      </c>
      <c r="AF265" s="95" t="s">
        <v>241</v>
      </c>
      <c r="AG265" s="97" t="s">
        <v>94</v>
      </c>
      <c r="AH265" s="95">
        <f>Corrientes!AH265*Constantes!$BA$10</f>
        <v>466.84924483197841</v>
      </c>
      <c r="AI265" s="95" t="s">
        <v>241</v>
      </c>
      <c r="AJ265" s="95" t="s">
        <v>241</v>
      </c>
      <c r="AK265" s="95" t="s">
        <v>94</v>
      </c>
      <c r="AL265" s="95" t="s">
        <v>241</v>
      </c>
      <c r="AM265" s="95" t="s">
        <v>241</v>
      </c>
      <c r="AN265" s="97" t="s">
        <v>94</v>
      </c>
      <c r="AO265" s="94">
        <f>Corrientes!AO265*Constantes!$BA$10</f>
        <v>226671.80193490349</v>
      </c>
      <c r="AP265" s="94">
        <f>Corrientes!AP265*Constantes!$BA$10</f>
        <v>47901.760424370856</v>
      </c>
      <c r="AQ265" s="94">
        <v>91.262629324235476</v>
      </c>
      <c r="AR265" s="94">
        <v>8.7373706757645255</v>
      </c>
      <c r="AS265" s="94">
        <v>59.641799892262767</v>
      </c>
      <c r="AT265" s="95" t="s">
        <v>94</v>
      </c>
      <c r="AU265" s="97" t="s">
        <v>94</v>
      </c>
      <c r="AV265" s="94">
        <f t="shared" si="9"/>
        <v>4.8489207836331039</v>
      </c>
      <c r="AW265" s="97" t="s">
        <v>94</v>
      </c>
      <c r="AX265" s="98">
        <f>Corrientes!AX265*Constantes!$BA$10</f>
        <v>24.278236935020075</v>
      </c>
      <c r="AZ265" s="118"/>
      <c r="BC265" s="119">
        <f t="shared" si="10"/>
        <v>1.0231815394945443E-12</v>
      </c>
      <c r="BE265" s="68"/>
    </row>
    <row r="266" spans="1:57" ht="15" thickBot="1" x14ac:dyDescent="0.35">
      <c r="A266" s="103">
        <v>2010</v>
      </c>
      <c r="B266" s="104" t="s">
        <v>30</v>
      </c>
      <c r="C266" s="106">
        <f>Corrientes!C266*Constantes!$BA$10</f>
        <v>1210.0454653194386</v>
      </c>
      <c r="D266" s="106">
        <f>Corrientes!D266*Constantes!$BA$10</f>
        <v>1378.415711940456</v>
      </c>
      <c r="E266" s="106">
        <f>Corrientes!E266*Constantes!$BA$10</f>
        <v>439.0836561599985</v>
      </c>
      <c r="F266" s="107" t="s">
        <v>241</v>
      </c>
      <c r="G266" s="107" t="s">
        <v>241</v>
      </c>
      <c r="H266" s="106">
        <f>Corrientes!H266*Constantes!$BA$10</f>
        <v>3027.5448334198936</v>
      </c>
      <c r="I266" s="106">
        <f>Corrientes!I266*Constantes!$BA$10</f>
        <v>362.61324176690528</v>
      </c>
      <c r="J266" s="106">
        <f>Corrientes!J266*Constantes!$BA$10</f>
        <v>3390.1580751867991</v>
      </c>
      <c r="K266" s="108">
        <f>Corrientes!K266*Constantes!$BA$10</f>
        <v>3203.9104944054284</v>
      </c>
      <c r="L266" s="109">
        <f>Corrientes!L266*Constantes!$BA$10</f>
        <v>1280.5350798605207</v>
      </c>
      <c r="M266" s="109">
        <f>Corrientes!M266*Constantes!$BA$10</f>
        <v>1458.7135147890488</v>
      </c>
      <c r="N266" s="109">
        <f>Corrientes!N266*Constantes!$BA$10</f>
        <v>383.73680147785683</v>
      </c>
      <c r="O266" s="109">
        <f>Corrientes!O266*Constantes!$BA$10</f>
        <v>3587.6472958832851</v>
      </c>
      <c r="P266" s="109">
        <v>58.562027871209352</v>
      </c>
      <c r="Q266" s="109">
        <f>Corrientes!Q266*Constantes!$BA$10</f>
        <v>1950.576923419404</v>
      </c>
      <c r="R266" s="109">
        <f>Corrientes!R266*Constantes!$BA$10</f>
        <v>448.26889764290576</v>
      </c>
      <c r="S266" s="111">
        <f>Corrientes!S266*Constantes!$BA$10</f>
        <v>0</v>
      </c>
      <c r="T266" s="111" t="s">
        <v>241</v>
      </c>
      <c r="U266" s="111" t="s">
        <v>241</v>
      </c>
      <c r="V266" s="110">
        <f>Corrientes!V266*Constantes!$BA$10</f>
        <v>2398.8458210623094</v>
      </c>
      <c r="W266" s="109">
        <f>Corrientes!W266*Constantes!$BA$10</f>
        <v>4252.7750672125421</v>
      </c>
      <c r="X266" s="109">
        <f>Corrientes!X266*Constantes!$BA$10</f>
        <v>2682.5217645214266</v>
      </c>
      <c r="Y266" s="109">
        <f>Corrientes!Y266*Constantes!$BA$10</f>
        <v>2843.858587950705</v>
      </c>
      <c r="Z266" s="109">
        <f>Corrientes!Z266*Constantes!$BA$10</f>
        <v>0</v>
      </c>
      <c r="AA266" s="109">
        <f>Corrientes!AA266*Constantes!$BA$10</f>
        <v>5789.0038962491089</v>
      </c>
      <c r="AB266" s="109">
        <f>Corrientes!AB266*Constantes!$BA$10</f>
        <v>3836.2697197643688</v>
      </c>
      <c r="AC266" s="111" t="s">
        <v>94</v>
      </c>
      <c r="AD266" s="109">
        <v>17.37861504692</v>
      </c>
      <c r="AE266" s="109">
        <v>3.4482894103161814</v>
      </c>
      <c r="AF266" s="111" t="s">
        <v>241</v>
      </c>
      <c r="AG266" s="112" t="s">
        <v>94</v>
      </c>
      <c r="AH266" s="95">
        <f>Corrientes!AH266*Constantes!$BA$10</f>
        <v>46.901571831774639</v>
      </c>
      <c r="AI266" s="111" t="s">
        <v>241</v>
      </c>
      <c r="AJ266" s="111" t="s">
        <v>241</v>
      </c>
      <c r="AK266" s="111" t="s">
        <v>94</v>
      </c>
      <c r="AL266" s="111" t="s">
        <v>241</v>
      </c>
      <c r="AM266" s="111" t="s">
        <v>241</v>
      </c>
      <c r="AN266" s="112" t="s">
        <v>94</v>
      </c>
      <c r="AO266" s="109">
        <f>Corrientes!AO266*Constantes!$BA$10</f>
        <v>167880.45339031745</v>
      </c>
      <c r="AP266" s="109">
        <f>Corrientes!AP266*Constantes!$BA$10</f>
        <v>33311.077324743943</v>
      </c>
      <c r="AQ266" s="109">
        <v>89.303942951187452</v>
      </c>
      <c r="AR266" s="109">
        <v>10.696057048812545</v>
      </c>
      <c r="AS266" s="109">
        <v>41.437972128790634</v>
      </c>
      <c r="AT266" s="111" t="s">
        <v>94</v>
      </c>
      <c r="AU266" s="112" t="s">
        <v>94</v>
      </c>
      <c r="AV266" s="109">
        <f t="shared" si="9"/>
        <v>4.7532350224103403</v>
      </c>
      <c r="AW266" s="112" t="s">
        <v>94</v>
      </c>
      <c r="AX266" s="98">
        <f>Corrientes!AX266*Constantes!$BA$10</f>
        <v>21.61120490863561</v>
      </c>
      <c r="AZ266" s="118"/>
      <c r="BC266" s="119">
        <f t="shared" si="10"/>
        <v>1.0231815394945443E-12</v>
      </c>
      <c r="BE266" s="68"/>
    </row>
    <row r="267" spans="1:57" x14ac:dyDescent="0.3">
      <c r="A267" s="80">
        <v>2011</v>
      </c>
      <c r="B267" s="81" t="s">
        <v>205</v>
      </c>
      <c r="C267" s="82">
        <f>Corrientes!C267*Constantes!$BA$11</f>
        <v>123971.46435224969</v>
      </c>
      <c r="D267" s="82">
        <f>Corrientes!D267*Constantes!$BA$11</f>
        <v>72633.762183819636</v>
      </c>
      <c r="E267" s="82">
        <f>Corrientes!E267*Constantes!$BA$11</f>
        <v>10811.476769884874</v>
      </c>
      <c r="F267" s="83">
        <f>Corrientes!F267*Constantes!$BA$11</f>
        <v>6946.9804321902548</v>
      </c>
      <c r="G267" s="83">
        <f>Corrientes!G267*Constantes!$BA$11</f>
        <v>2091.8029187862044</v>
      </c>
      <c r="H267" s="82">
        <f>Corrientes!H267*Constantes!$BA$11</f>
        <v>216455.48665693065</v>
      </c>
      <c r="I267" s="82">
        <f>Corrientes!I267*Constantes!$BA$11</f>
        <v>33163.9888555129</v>
      </c>
      <c r="J267" s="82">
        <f>Corrientes!J267*Constantes!$BA$11</f>
        <v>249619.47551244355</v>
      </c>
      <c r="K267" s="84">
        <f>Corrientes!K267*Constantes!$BA$11</f>
        <v>3389.6073221779579</v>
      </c>
      <c r="L267" s="85">
        <f>Corrientes!L267*Constantes!$BA$11</f>
        <v>1941.3441062550419</v>
      </c>
      <c r="M267" s="85">
        <f>Corrientes!M267*Constantes!$BA$11</f>
        <v>1137.4159924278238</v>
      </c>
      <c r="N267" s="85">
        <f>Corrientes!N267*Constantes!$BA$11</f>
        <v>519.33495060838868</v>
      </c>
      <c r="O267" s="85">
        <f>Corrientes!O267*Constantes!$BA$11</f>
        <v>3908.9422727863466</v>
      </c>
      <c r="P267" s="85">
        <v>45.032944664476432</v>
      </c>
      <c r="Q267" s="85">
        <f>Corrientes!Q267*Constantes!$BA$11</f>
        <v>228018.18137075409</v>
      </c>
      <c r="R267" s="85">
        <f>Corrientes!R267*Constantes!$BA$11</f>
        <v>59732.324560788024</v>
      </c>
      <c r="S267" s="85">
        <f>Corrientes!S267*Constantes!$BA$11</f>
        <v>14408.725018803938</v>
      </c>
      <c r="T267" s="86" t="s">
        <v>241</v>
      </c>
      <c r="U267" s="86">
        <f>Corrientes!U267*Constantes!$BA$11</f>
        <v>2525.4310353566702</v>
      </c>
      <c r="V267" s="87">
        <f>Corrientes!V267*Constantes!$BA$11</f>
        <v>304684.6619857027</v>
      </c>
      <c r="W267" s="85">
        <f>Corrientes!W267*Constantes!$BA$11</f>
        <v>5879.1859976723881</v>
      </c>
      <c r="X267" s="85">
        <f>Corrientes!X267*Constantes!$BA$11</f>
        <v>4152.8528182901337</v>
      </c>
      <c r="Y267" s="85">
        <f>Corrientes!Y267*Constantes!$BA$11</f>
        <v>4896.1701685373109</v>
      </c>
      <c r="Z267" s="85">
        <f>Corrientes!Z267*Constantes!$BA$11</f>
        <v>19263.078620374061</v>
      </c>
      <c r="AA267" s="85">
        <f>Corrientes!AA267*Constantes!$BA$11</f>
        <v>554304.13749814616</v>
      </c>
      <c r="AB267" s="85">
        <f>Corrientes!AB267*Constantes!$BA$11</f>
        <v>4791.5836792794171</v>
      </c>
      <c r="AC267" s="85">
        <v>53.974202981730123</v>
      </c>
      <c r="AD267" s="85">
        <v>15.468631941026207</v>
      </c>
      <c r="AE267" s="85">
        <v>3.0428875930620269</v>
      </c>
      <c r="AF267" s="86">
        <f>Corrientes!AF267*Constantes!$BA$11</f>
        <v>402970.5286117855</v>
      </c>
      <c r="AG267" s="86">
        <f>Corrientes!AG267*Constantes!$BA$11</f>
        <v>18203.577534264579</v>
      </c>
      <c r="AH267" s="86">
        <f>Corrientes!AH267*Constantes!$BA$11</f>
        <v>44957.779472096809</v>
      </c>
      <c r="AI267" s="86">
        <f>Corrientes!AI267*Constantes!$BA$11</f>
        <v>472675.61741509277</v>
      </c>
      <c r="AJ267" s="86">
        <f>Corrientes!AJ267*Constantes!$BA$11</f>
        <v>4085.9616209422816</v>
      </c>
      <c r="AK267" s="86">
        <v>2.5947826734021615</v>
      </c>
      <c r="AL267" s="86">
        <f>Corrientes!AL267*Constantes!$BA$11</f>
        <v>1026979.754913239</v>
      </c>
      <c r="AM267" s="86">
        <f>Corrientes!AM267*Constantes!$BA$11</f>
        <v>8877.5441268987815</v>
      </c>
      <c r="AN267" s="86">
        <v>5.6376702664641885</v>
      </c>
      <c r="AO267" s="85">
        <f>Corrientes!AO267*Constantes!$BA$11</f>
        <v>18216385.605633087</v>
      </c>
      <c r="AP267" s="85">
        <f>Corrientes!AP267*Constantes!$BA$11</f>
        <v>3583407.6316685458</v>
      </c>
      <c r="AQ267" s="85">
        <v>86.714182141665603</v>
      </c>
      <c r="AR267" s="85">
        <v>13.285817858334404</v>
      </c>
      <c r="AS267" s="85">
        <v>54.967055335523575</v>
      </c>
      <c r="AT267" s="86">
        <v>46.02579701826987</v>
      </c>
      <c r="AU267" s="86">
        <v>39.875592331133205</v>
      </c>
      <c r="AV267" s="85">
        <f t="shared" si="9"/>
        <v>4.1585427450294699</v>
      </c>
      <c r="AW267" s="85">
        <f>((AI267/AI234)-1)*100</f>
        <v>-3.5997120238139058</v>
      </c>
      <c r="AX267" s="88">
        <f>Corrientes!AX267*Constantes!$BA$11</f>
        <v>6543.7317806885876</v>
      </c>
      <c r="AZ267" s="118"/>
      <c r="BC267" s="119">
        <f>AA267-C267-D267-F267-I267-Q267-R267-S267-U267-E267-G267</f>
        <v>-1.014086592476815E-10</v>
      </c>
      <c r="BE267" s="68"/>
    </row>
    <row r="268" spans="1:57" x14ac:dyDescent="0.3">
      <c r="A268" s="89">
        <v>2011</v>
      </c>
      <c r="B268" s="90" t="s">
        <v>0</v>
      </c>
      <c r="C268" s="91">
        <f>Corrientes!C268*Constantes!$BA$11</f>
        <v>921.51455060680257</v>
      </c>
      <c r="D268" s="91">
        <f>Corrientes!D268*Constantes!$BA$11</f>
        <v>1259.7166334310491</v>
      </c>
      <c r="E268" s="92">
        <f>Corrientes!E268*Constantes!$BA$11</f>
        <v>0</v>
      </c>
      <c r="F268" s="92" t="s">
        <v>241</v>
      </c>
      <c r="G268" s="92" t="s">
        <v>241</v>
      </c>
      <c r="H268" s="91">
        <f>Corrientes!H268*Constantes!$BA$11</f>
        <v>2181.2311840378516</v>
      </c>
      <c r="I268" s="91">
        <f>Corrientes!I268*Constantes!$BA$11</f>
        <v>231.31694337296977</v>
      </c>
      <c r="J268" s="91">
        <f>Corrientes!J268*Constantes!$BA$11</f>
        <v>2412.5481274108215</v>
      </c>
      <c r="K268" s="93">
        <f>Corrientes!K268*Constantes!$BA$11</f>
        <v>3893.4496378062822</v>
      </c>
      <c r="L268" s="94">
        <f>Corrientes!L268*Constantes!$BA$11</f>
        <v>1644.8831831990778</v>
      </c>
      <c r="M268" s="94">
        <f>Corrientes!M268*Constantes!$BA$11</f>
        <v>2248.5664546072048</v>
      </c>
      <c r="N268" s="94">
        <f>Corrientes!N268*Constantes!$BA$11</f>
        <v>412.89565085289775</v>
      </c>
      <c r="O268" s="94">
        <f>Corrientes!O268*Constantes!$BA$11</f>
        <v>4306.3452886591804</v>
      </c>
      <c r="P268" s="94">
        <v>39.059165813646835</v>
      </c>
      <c r="Q268" s="94">
        <f>Corrientes!Q268*Constantes!$BA$11</f>
        <v>3107.2483773777876</v>
      </c>
      <c r="R268" s="94">
        <f>Corrientes!R268*Constantes!$BA$11</f>
        <v>530.34154540227041</v>
      </c>
      <c r="S268" s="94">
        <f>Corrientes!S268*Constantes!$BA$11</f>
        <v>126.51236503100553</v>
      </c>
      <c r="T268" s="95" t="s">
        <v>241</v>
      </c>
      <c r="U268" s="95" t="s">
        <v>241</v>
      </c>
      <c r="V268" s="96">
        <f>Corrientes!V268*Constantes!$BA$11</f>
        <v>3764.1022878110634</v>
      </c>
      <c r="W268" s="94">
        <f>Corrientes!W268*Constantes!$BA$11</f>
        <v>5747.9232742058002</v>
      </c>
      <c r="X268" s="94">
        <f>Corrientes!X268*Constantes!$BA$11</f>
        <v>4102.5413091405126</v>
      </c>
      <c r="Y268" s="94">
        <f>Corrientes!Y268*Constantes!$BA$11</f>
        <v>4000.8263960098252</v>
      </c>
      <c r="Z268" s="94">
        <f>Corrientes!Z268*Constantes!$BA$11</f>
        <v>98376.644658635705</v>
      </c>
      <c r="AA268" s="94">
        <f>Corrientes!AA268*Constantes!$BA$11</f>
        <v>6176.650415221884</v>
      </c>
      <c r="AB268" s="94">
        <f>Corrientes!AB268*Constantes!$BA$11</f>
        <v>5083.2696196523757</v>
      </c>
      <c r="AC268" s="95" t="s">
        <v>94</v>
      </c>
      <c r="AD268" s="94">
        <v>9.7650261412752126</v>
      </c>
      <c r="AE268" s="94">
        <v>3.3058703973178476</v>
      </c>
      <c r="AF268" s="95" t="s">
        <v>241</v>
      </c>
      <c r="AG268" s="97" t="s">
        <v>94</v>
      </c>
      <c r="AH268" s="95">
        <f>Corrientes!AH268*Constantes!$BA$11</f>
        <v>303.22599745993466</v>
      </c>
      <c r="AI268" s="95" t="s">
        <v>241</v>
      </c>
      <c r="AJ268" s="95" t="s">
        <v>241</v>
      </c>
      <c r="AK268" s="95" t="s">
        <v>94</v>
      </c>
      <c r="AL268" s="95" t="s">
        <v>241</v>
      </c>
      <c r="AM268" s="95" t="s">
        <v>241</v>
      </c>
      <c r="AN268" s="97" t="s">
        <v>94</v>
      </c>
      <c r="AO268" s="94">
        <f>Corrientes!AO268*Constantes!$BA$11</f>
        <v>186838.85551693698</v>
      </c>
      <c r="AP268" s="94">
        <f>Corrientes!AP268*Constantes!$BA$11</f>
        <v>63252.779110484567</v>
      </c>
      <c r="AQ268" s="94">
        <v>90.41192419148868</v>
      </c>
      <c r="AR268" s="94">
        <v>9.5880758085113182</v>
      </c>
      <c r="AS268" s="94">
        <v>60.940834186353179</v>
      </c>
      <c r="AT268" s="95" t="s">
        <v>94</v>
      </c>
      <c r="AU268" s="97" t="s">
        <v>94</v>
      </c>
      <c r="AV268" s="94">
        <f t="shared" si="9"/>
        <v>10.408963490617706</v>
      </c>
      <c r="AW268" s="97" t="s">
        <v>94</v>
      </c>
      <c r="AX268" s="98">
        <f>Corrientes!AX268*Constantes!$BA$11</f>
        <v>27.538490229253149</v>
      </c>
      <c r="AZ268" s="118"/>
      <c r="BC268" s="119">
        <f>AA268-C268-D268-I268-Q268-R268-S268-E268</f>
        <v>-1.4921397450962104E-12</v>
      </c>
      <c r="BE268" s="68"/>
    </row>
    <row r="269" spans="1:57" x14ac:dyDescent="0.3">
      <c r="A269" s="89">
        <v>2011</v>
      </c>
      <c r="B269" s="90" t="s">
        <v>1</v>
      </c>
      <c r="C269" s="91">
        <f>Corrientes!C269*Constantes!$BA$11</f>
        <v>1995.3171665710488</v>
      </c>
      <c r="D269" s="91">
        <f>Corrientes!D269*Constantes!$BA$11</f>
        <v>1616.2736273116006</v>
      </c>
      <c r="E269" s="91">
        <f>Corrientes!E269*Constantes!$BA$11</f>
        <v>78.026935452069239</v>
      </c>
      <c r="F269" s="92" t="s">
        <v>241</v>
      </c>
      <c r="G269" s="92" t="s">
        <v>241</v>
      </c>
      <c r="H269" s="91">
        <f>Corrientes!H269*Constantes!$BA$11</f>
        <v>3689.6177293347182</v>
      </c>
      <c r="I269" s="91">
        <f>Corrientes!I269*Constantes!$BA$11</f>
        <v>1887.770164213224</v>
      </c>
      <c r="J269" s="91">
        <f>Corrientes!J269*Constantes!$BA$11</f>
        <v>5577.3878935479424</v>
      </c>
      <c r="K269" s="93">
        <f>Corrientes!K269*Constantes!$BA$11</f>
        <v>2917.4964569974336</v>
      </c>
      <c r="L269" s="94">
        <f>Corrientes!L269*Constantes!$BA$11</f>
        <v>1577.7598632438398</v>
      </c>
      <c r="M269" s="94">
        <f>Corrientes!M269*Constantes!$BA$11</f>
        <v>1278.0382487131642</v>
      </c>
      <c r="N269" s="94">
        <f>Corrientes!N269*Constantes!$BA$11</f>
        <v>1492.7190754557175</v>
      </c>
      <c r="O269" s="94">
        <f>Corrientes!O269*Constantes!$BA$11</f>
        <v>4410.2155324531514</v>
      </c>
      <c r="P269" s="94">
        <v>35.325081558489693</v>
      </c>
      <c r="Q269" s="94">
        <f>Corrientes!Q269*Constantes!$BA$11</f>
        <v>9255.7202547931884</v>
      </c>
      <c r="R269" s="94">
        <f>Corrientes!R269*Constantes!$BA$11</f>
        <v>909.76836271998593</v>
      </c>
      <c r="S269" s="94">
        <f>Corrientes!S269*Constantes!$BA$11</f>
        <v>45.870881674981703</v>
      </c>
      <c r="T269" s="95" t="s">
        <v>241</v>
      </c>
      <c r="U269" s="95" t="s">
        <v>241</v>
      </c>
      <c r="V269" s="96">
        <f>Corrientes!V269*Constantes!$BA$11</f>
        <v>10211.359499188156</v>
      </c>
      <c r="W269" s="94">
        <f>Corrientes!W269*Constantes!$BA$11</f>
        <v>5078.3910494481306</v>
      </c>
      <c r="X269" s="94">
        <f>Corrientes!X269*Constantes!$BA$11</f>
        <v>4770.7980064683934</v>
      </c>
      <c r="Y269" s="94">
        <f>Corrientes!Y269*Constantes!$BA$11</f>
        <v>5564.1623358306224</v>
      </c>
      <c r="Z269" s="94">
        <f>Corrientes!Z269*Constantes!$BA$11</f>
        <v>16072.488323399333</v>
      </c>
      <c r="AA269" s="94">
        <f>Corrientes!AA269*Constantes!$BA$11</f>
        <v>15788.747392736099</v>
      </c>
      <c r="AB269" s="94">
        <f>Corrientes!AB269*Constantes!$BA$11</f>
        <v>4820.4042905112019</v>
      </c>
      <c r="AC269" s="95" t="s">
        <v>94</v>
      </c>
      <c r="AD269" s="94">
        <v>26.916302263434176</v>
      </c>
      <c r="AE269" s="94">
        <v>3.0380794960306581</v>
      </c>
      <c r="AF269" s="95" t="s">
        <v>241</v>
      </c>
      <c r="AG269" s="97" t="s">
        <v>94</v>
      </c>
      <c r="AH269" s="95">
        <f>Corrientes!AH269*Constantes!$BA$11</f>
        <v>1120.5400492731292</v>
      </c>
      <c r="AI269" s="95" t="s">
        <v>241</v>
      </c>
      <c r="AJ269" s="95" t="s">
        <v>241</v>
      </c>
      <c r="AK269" s="95" t="s">
        <v>94</v>
      </c>
      <c r="AL269" s="95" t="s">
        <v>241</v>
      </c>
      <c r="AM269" s="95" t="s">
        <v>241</v>
      </c>
      <c r="AN269" s="97" t="s">
        <v>94</v>
      </c>
      <c r="AO269" s="94">
        <f>Corrientes!AO269*Constantes!$BA$11</f>
        <v>519695.00512954226</v>
      </c>
      <c r="AP269" s="94">
        <f>Corrientes!AP269*Constantes!$BA$11</f>
        <v>58658.679183377753</v>
      </c>
      <c r="AQ269" s="94">
        <v>66.153149104134528</v>
      </c>
      <c r="AR269" s="94">
        <v>33.846850895865465</v>
      </c>
      <c r="AS269" s="94">
        <v>64.6749184415103</v>
      </c>
      <c r="AT269" s="95" t="s">
        <v>94</v>
      </c>
      <c r="AU269" s="97" t="s">
        <v>94</v>
      </c>
      <c r="AV269" s="94">
        <f t="shared" si="9"/>
        <v>9.6827898510091881</v>
      </c>
      <c r="AW269" s="97" t="s">
        <v>94</v>
      </c>
      <c r="AX269" s="98">
        <f>Corrientes!AX269*Constantes!$BA$11</f>
        <v>20.393600346944911</v>
      </c>
      <c r="AZ269" s="118"/>
      <c r="BC269" s="119">
        <f t="shared" ref="BC269:BC299" si="11">AA269-C269-D269-I269-Q269-R269-S269-E269</f>
        <v>8.3844042819691822E-13</v>
      </c>
      <c r="BE269" s="68"/>
    </row>
    <row r="270" spans="1:57" x14ac:dyDescent="0.3">
      <c r="A270" s="89">
        <v>2011</v>
      </c>
      <c r="B270" s="90" t="s">
        <v>2</v>
      </c>
      <c r="C270" s="91">
        <f>Corrientes!C270*Constantes!$BA$11</f>
        <v>467.76728973538104</v>
      </c>
      <c r="D270" s="91">
        <f>Corrientes!D270*Constantes!$BA$11</f>
        <v>790.89792754758548</v>
      </c>
      <c r="E270" s="92">
        <f>Corrientes!E270*Constantes!$BA$11</f>
        <v>0</v>
      </c>
      <c r="F270" s="92" t="s">
        <v>241</v>
      </c>
      <c r="G270" s="92" t="s">
        <v>241</v>
      </c>
      <c r="H270" s="91">
        <f>Corrientes!H270*Constantes!$BA$11</f>
        <v>1258.6652172829665</v>
      </c>
      <c r="I270" s="91">
        <f>Corrientes!I270*Constantes!$BA$11</f>
        <v>405.29580323673616</v>
      </c>
      <c r="J270" s="91">
        <f>Corrientes!J270*Constantes!$BA$11</f>
        <v>1663.9610205197027</v>
      </c>
      <c r="K270" s="93">
        <f>Corrientes!K270*Constantes!$BA$11</f>
        <v>4702.0562203305635</v>
      </c>
      <c r="L270" s="94">
        <f>Corrientes!L270*Constantes!$BA$11</f>
        <v>1747.4607736561807</v>
      </c>
      <c r="M270" s="94">
        <f>Corrientes!M270*Constantes!$BA$11</f>
        <v>2954.5954466743829</v>
      </c>
      <c r="N270" s="94">
        <f>Corrientes!N270*Constantes!$BA$11</f>
        <v>1514.0830353578704</v>
      </c>
      <c r="O270" s="94">
        <f>Corrientes!O270*Constantes!$BA$11</f>
        <v>6216.139255688433</v>
      </c>
      <c r="P270" s="94">
        <v>34.316681924855729</v>
      </c>
      <c r="Q270" s="94">
        <f>Corrientes!Q270*Constantes!$BA$11</f>
        <v>2471.6985737769546</v>
      </c>
      <c r="R270" s="94">
        <f>Corrientes!R270*Constantes!$BA$11</f>
        <v>713.18046594963346</v>
      </c>
      <c r="S270" s="95">
        <f>Corrientes!S270*Constantes!$BA$11</f>
        <v>0</v>
      </c>
      <c r="T270" s="95" t="s">
        <v>241</v>
      </c>
      <c r="U270" s="95" t="s">
        <v>241</v>
      </c>
      <c r="V270" s="96">
        <f>Corrientes!V270*Constantes!$BA$11</f>
        <v>3184.8790397265884</v>
      </c>
      <c r="W270" s="94">
        <f>Corrientes!W270*Constantes!$BA$11</f>
        <v>7863.937759122171</v>
      </c>
      <c r="X270" s="94">
        <f>Corrientes!X270*Constantes!$BA$11</f>
        <v>7140.9751097913067</v>
      </c>
      <c r="Y270" s="94">
        <f>Corrientes!Y270*Constantes!$BA$11</f>
        <v>5726.4253500797604</v>
      </c>
      <c r="Z270" s="94">
        <f>Corrientes!Z270*Constantes!$BA$11</f>
        <v>0</v>
      </c>
      <c r="AA270" s="94">
        <f>Corrientes!AA270*Constantes!$BA$11</f>
        <v>4848.8400602462916</v>
      </c>
      <c r="AB270" s="94">
        <f>Corrientes!AB270*Constantes!$BA$11</f>
        <v>7208.220318436187</v>
      </c>
      <c r="AC270" s="95" t="s">
        <v>94</v>
      </c>
      <c r="AD270" s="94">
        <v>19.710803391097105</v>
      </c>
      <c r="AE270" s="94">
        <v>3.5798846256132792</v>
      </c>
      <c r="AF270" s="95" t="s">
        <v>241</v>
      </c>
      <c r="AG270" s="97" t="s">
        <v>94</v>
      </c>
      <c r="AH270" s="95">
        <f>Corrientes!AH270*Constantes!$BA$11</f>
        <v>103.22005730345965</v>
      </c>
      <c r="AI270" s="95" t="s">
        <v>241</v>
      </c>
      <c r="AJ270" s="95" t="s">
        <v>241</v>
      </c>
      <c r="AK270" s="95" t="s">
        <v>94</v>
      </c>
      <c r="AL270" s="95" t="s">
        <v>241</v>
      </c>
      <c r="AM270" s="95" t="s">
        <v>241</v>
      </c>
      <c r="AN270" s="97" t="s">
        <v>94</v>
      </c>
      <c r="AO270" s="94">
        <f>Corrientes!AO270*Constantes!$BA$11</f>
        <v>135446.82489357109</v>
      </c>
      <c r="AP270" s="94">
        <f>Corrientes!AP270*Constantes!$BA$11</f>
        <v>24599.910840957375</v>
      </c>
      <c r="AQ270" s="94">
        <v>75.642710481874715</v>
      </c>
      <c r="AR270" s="94">
        <v>24.357289518125292</v>
      </c>
      <c r="AS270" s="94">
        <v>65.683318075144257</v>
      </c>
      <c r="AT270" s="95" t="s">
        <v>94</v>
      </c>
      <c r="AU270" s="97" t="s">
        <v>94</v>
      </c>
      <c r="AV270" s="94">
        <f t="shared" si="9"/>
        <v>15.0085594077352</v>
      </c>
      <c r="AW270" s="97" t="s">
        <v>94</v>
      </c>
      <c r="AX270" s="98">
        <f>Corrientes!AX270*Constantes!$BA$11</f>
        <v>31.016211204463083</v>
      </c>
      <c r="AZ270" s="118"/>
      <c r="BC270" s="119">
        <f t="shared" si="11"/>
        <v>7.9580786405131221E-13</v>
      </c>
      <c r="BE270" s="68"/>
    </row>
    <row r="271" spans="1:57" x14ac:dyDescent="0.3">
      <c r="A271" s="89">
        <v>2011</v>
      </c>
      <c r="B271" s="90" t="s">
        <v>3</v>
      </c>
      <c r="C271" s="91">
        <f>Corrientes!C271*Constantes!$BA$11</f>
        <v>812.14513665241338</v>
      </c>
      <c r="D271" s="91">
        <f>Corrientes!D271*Constantes!$BA$11</f>
        <v>1239.5536448270518</v>
      </c>
      <c r="E271" s="91">
        <f>Corrientes!E271*Constantes!$BA$11</f>
        <v>167.2302803482842</v>
      </c>
      <c r="F271" s="92" t="s">
        <v>241</v>
      </c>
      <c r="G271" s="92" t="s">
        <v>241</v>
      </c>
      <c r="H271" s="91">
        <f>Corrientes!H271*Constantes!$BA$11</f>
        <v>2218.9290618277496</v>
      </c>
      <c r="I271" s="91">
        <f>Corrientes!I271*Constantes!$BA$11</f>
        <v>776.18874643100128</v>
      </c>
      <c r="J271" s="91">
        <f>Corrientes!J271*Constantes!$BA$11</f>
        <v>2995.1178082587508</v>
      </c>
      <c r="K271" s="93">
        <f>Corrientes!K271*Constantes!$BA$11</f>
        <v>4933.7163518853877</v>
      </c>
      <c r="L271" s="94">
        <f>Corrientes!L271*Constantes!$BA$11</f>
        <v>1805.7782061341316</v>
      </c>
      <c r="M271" s="94">
        <f>Corrientes!M271*Constantes!$BA$11</f>
        <v>2756.1070751333009</v>
      </c>
      <c r="N271" s="94">
        <f>Corrientes!N271*Constantes!$BA$11</f>
        <v>1725.8303459515137</v>
      </c>
      <c r="O271" s="94">
        <f>Corrientes!O271*Constantes!$BA$11</f>
        <v>6659.5466978369013</v>
      </c>
      <c r="P271" s="94">
        <v>53.047153168254667</v>
      </c>
      <c r="Q271" s="94">
        <f>Corrientes!Q271*Constantes!$BA$11</f>
        <v>1616.9100019440709</v>
      </c>
      <c r="R271" s="94">
        <f>Corrientes!R271*Constantes!$BA$11</f>
        <v>358.79879565001596</v>
      </c>
      <c r="S271" s="94">
        <f>Corrientes!S271*Constantes!$BA$11</f>
        <v>675.31579647147214</v>
      </c>
      <c r="T271" s="95" t="s">
        <v>241</v>
      </c>
      <c r="U271" s="95" t="s">
        <v>241</v>
      </c>
      <c r="V271" s="96">
        <f>Corrientes!V271*Constantes!$BA$11</f>
        <v>2651.0245940655591</v>
      </c>
      <c r="W271" s="94">
        <f>Corrientes!W271*Constantes!$BA$11</f>
        <v>6584.3517050471946</v>
      </c>
      <c r="X271" s="94">
        <f>Corrientes!X271*Constantes!$BA$11</f>
        <v>3513.9828266948707</v>
      </c>
      <c r="Y271" s="94">
        <f>Corrientes!Y271*Constantes!$BA$11</f>
        <v>3666.6373271679113</v>
      </c>
      <c r="Z271" s="94">
        <f>Corrientes!Z271*Constantes!$BA$11</f>
        <v>24210.07372450965</v>
      </c>
      <c r="AA271" s="94">
        <f>Corrientes!AA271*Constantes!$BA$11</f>
        <v>5646.1424023243098</v>
      </c>
      <c r="AB271" s="94">
        <f>Corrientes!AB271*Constantes!$BA$11</f>
        <v>6624.0277464493956</v>
      </c>
      <c r="AC271" s="95" t="s">
        <v>94</v>
      </c>
      <c r="AD271" s="94">
        <v>4.0444578272838738</v>
      </c>
      <c r="AE271" s="94">
        <v>0.58220558531416511</v>
      </c>
      <c r="AF271" s="95" t="s">
        <v>241</v>
      </c>
      <c r="AG271" s="97" t="s">
        <v>94</v>
      </c>
      <c r="AH271" s="95">
        <f>Corrientes!AH271*Constantes!$BA$11</f>
        <v>81.309084850595283</v>
      </c>
      <c r="AI271" s="95" t="s">
        <v>241</v>
      </c>
      <c r="AJ271" s="95" t="s">
        <v>241</v>
      </c>
      <c r="AK271" s="95" t="s">
        <v>94</v>
      </c>
      <c r="AL271" s="95" t="s">
        <v>241</v>
      </c>
      <c r="AM271" s="95" t="s">
        <v>241</v>
      </c>
      <c r="AN271" s="97" t="s">
        <v>94</v>
      </c>
      <c r="AO271" s="94">
        <f>Corrientes!AO271*Constantes!$BA$11</f>
        <v>969784.99429502781</v>
      </c>
      <c r="AP271" s="94">
        <f>Corrientes!AP271*Constantes!$BA$11</f>
        <v>139601.96010044875</v>
      </c>
      <c r="AQ271" s="94">
        <v>74.084867570459664</v>
      </c>
      <c r="AR271" s="94">
        <v>25.915132429540339</v>
      </c>
      <c r="AS271" s="94">
        <v>46.952846831745319</v>
      </c>
      <c r="AT271" s="95" t="s">
        <v>94</v>
      </c>
      <c r="AU271" s="97" t="s">
        <v>94</v>
      </c>
      <c r="AV271" s="94">
        <f t="shared" si="9"/>
        <v>10.734862728389437</v>
      </c>
      <c r="AW271" s="97" t="s">
        <v>94</v>
      </c>
      <c r="AX271" s="98">
        <f>Corrientes!AX271*Constantes!$BA$11</f>
        <v>12.529126305827523</v>
      </c>
      <c r="AZ271" s="118"/>
      <c r="BC271" s="119">
        <f t="shared" si="11"/>
        <v>0</v>
      </c>
      <c r="BE271" s="68"/>
    </row>
    <row r="272" spans="1:57" x14ac:dyDescent="0.3">
      <c r="A272" s="89">
        <v>2011</v>
      </c>
      <c r="B272" s="90" t="s">
        <v>4</v>
      </c>
      <c r="C272" s="91">
        <f>Corrientes!C272*Constantes!$BA$11</f>
        <v>1249.7121629046628</v>
      </c>
      <c r="D272" s="91">
        <f>Corrientes!D272*Constantes!$BA$11</f>
        <v>1233.9357037852217</v>
      </c>
      <c r="E272" s="91">
        <f>Corrientes!E272*Constantes!$BA$11</f>
        <v>263.18399341079385</v>
      </c>
      <c r="F272" s="92" t="s">
        <v>241</v>
      </c>
      <c r="G272" s="92" t="s">
        <v>241</v>
      </c>
      <c r="H272" s="91">
        <f>Corrientes!H272*Constantes!$BA$11</f>
        <v>2746.8318601006781</v>
      </c>
      <c r="I272" s="91">
        <f>Corrientes!I272*Constantes!$BA$11</f>
        <v>371.41830968568598</v>
      </c>
      <c r="J272" s="91">
        <f>Corrientes!J272*Constantes!$BA$11</f>
        <v>3118.250169786364</v>
      </c>
      <c r="K272" s="93">
        <f>Corrientes!K272*Constantes!$BA$11</f>
        <v>3172.1506466533069</v>
      </c>
      <c r="L272" s="94">
        <f>Corrientes!L272*Constantes!$BA$11</f>
        <v>1443.2172945391819</v>
      </c>
      <c r="M272" s="94">
        <f>Corrientes!M272*Constantes!$BA$11</f>
        <v>1424.9980122727379</v>
      </c>
      <c r="N272" s="94">
        <f>Corrientes!N272*Constantes!$BA$11</f>
        <v>428.92863169467654</v>
      </c>
      <c r="O272" s="94">
        <f>Corrientes!O272*Constantes!$BA$11</f>
        <v>3601.0792783479828</v>
      </c>
      <c r="P272" s="94">
        <v>24.03111159938544</v>
      </c>
      <c r="Q272" s="94">
        <f>Corrientes!Q272*Constantes!$BA$11</f>
        <v>8401.941152762598</v>
      </c>
      <c r="R272" s="94">
        <f>Corrientes!R272*Constantes!$BA$11</f>
        <v>1403.679029830208</v>
      </c>
      <c r="S272" s="94">
        <f>Corrientes!S272*Constantes!$BA$11</f>
        <v>52.01782861578878</v>
      </c>
      <c r="T272" s="95" t="s">
        <v>241</v>
      </c>
      <c r="U272" s="95" t="s">
        <v>241</v>
      </c>
      <c r="V272" s="96">
        <f>Corrientes!V272*Constantes!$BA$11</f>
        <v>9857.6380112085953</v>
      </c>
      <c r="W272" s="94">
        <f>Corrientes!W272*Constantes!$BA$11</f>
        <v>5049.6159347643306</v>
      </c>
      <c r="X272" s="94">
        <f>Corrientes!X272*Constantes!$BA$11</f>
        <v>4039.2996284042338</v>
      </c>
      <c r="Y272" s="94">
        <f>Corrientes!Y272*Constantes!$BA$11</f>
        <v>4661.6199506838211</v>
      </c>
      <c r="Z272" s="94">
        <f>Corrientes!Z272*Constantes!$BA$11</f>
        <v>28502.919789473304</v>
      </c>
      <c r="AA272" s="94">
        <f>Corrientes!AA272*Constantes!$BA$11</f>
        <v>12975.888180994958</v>
      </c>
      <c r="AB272" s="94">
        <f>Corrientes!AB272*Constantes!$BA$11</f>
        <v>4604.5186774509566</v>
      </c>
      <c r="AC272" s="95" t="s">
        <v>94</v>
      </c>
      <c r="AD272" s="94">
        <v>25.713259350878225</v>
      </c>
      <c r="AE272" s="94">
        <v>2.1172944094625432</v>
      </c>
      <c r="AF272" s="95" t="s">
        <v>241</v>
      </c>
      <c r="AG272" s="97" t="s">
        <v>94</v>
      </c>
      <c r="AH272" s="95">
        <f>Corrientes!AH272*Constantes!$BA$11</f>
        <v>1322.1607436353142</v>
      </c>
      <c r="AI272" s="95" t="s">
        <v>241</v>
      </c>
      <c r="AJ272" s="95" t="s">
        <v>241</v>
      </c>
      <c r="AK272" s="95" t="s">
        <v>94</v>
      </c>
      <c r="AL272" s="95" t="s">
        <v>241</v>
      </c>
      <c r="AM272" s="95" t="s">
        <v>241</v>
      </c>
      <c r="AN272" s="97" t="s">
        <v>94</v>
      </c>
      <c r="AO272" s="94">
        <f>Corrientes!AO272*Constantes!$BA$11</f>
        <v>612852.3328169923</v>
      </c>
      <c r="AP272" s="94">
        <f>Corrientes!AP272*Constantes!$BA$11</f>
        <v>50463.801589399707</v>
      </c>
      <c r="AQ272" s="94">
        <v>88.088886732550634</v>
      </c>
      <c r="AR272" s="94">
        <v>11.911113267449366</v>
      </c>
      <c r="AS272" s="94">
        <v>75.96888840061456</v>
      </c>
      <c r="AT272" s="95" t="s">
        <v>94</v>
      </c>
      <c r="AU272" s="97" t="s">
        <v>94</v>
      </c>
      <c r="AV272" s="94">
        <f t="shared" si="9"/>
        <v>5.204488112383121</v>
      </c>
      <c r="AW272" s="97" t="s">
        <v>94</v>
      </c>
      <c r="AX272" s="98">
        <f>Corrientes!AX272*Constantes!$BA$11</f>
        <v>28.97302544441968</v>
      </c>
      <c r="AZ272" s="118"/>
      <c r="BC272" s="119">
        <f t="shared" si="11"/>
        <v>-3.1263880373444408E-12</v>
      </c>
      <c r="BE272" s="68"/>
    </row>
    <row r="273" spans="1:57" x14ac:dyDescent="0.3">
      <c r="A273" s="89">
        <v>2011</v>
      </c>
      <c r="B273" s="90" t="s">
        <v>5</v>
      </c>
      <c r="C273" s="91">
        <f>Corrientes!C273*Constantes!$BA$11</f>
        <v>632.46303946119667</v>
      </c>
      <c r="D273" s="91">
        <f>Corrientes!D273*Constantes!$BA$11</f>
        <v>1070.66103712992</v>
      </c>
      <c r="E273" s="92">
        <f>Corrientes!E273*Constantes!$BA$11</f>
        <v>0</v>
      </c>
      <c r="F273" s="92" t="s">
        <v>241</v>
      </c>
      <c r="G273" s="92" t="s">
        <v>241</v>
      </c>
      <c r="H273" s="91">
        <f>Corrientes!H273*Constantes!$BA$11</f>
        <v>1703.1240765911166</v>
      </c>
      <c r="I273" s="91">
        <f>Corrientes!I273*Constantes!$BA$11</f>
        <v>15.481021205727307</v>
      </c>
      <c r="J273" s="91">
        <f>Corrientes!J273*Constantes!$BA$11</f>
        <v>1718.6050977968441</v>
      </c>
      <c r="K273" s="93">
        <f>Corrientes!K273*Constantes!$BA$11</f>
        <v>5740.8805747578654</v>
      </c>
      <c r="L273" s="94">
        <f>Corrientes!L273*Constantes!$BA$11</f>
        <v>2131.9026766167899</v>
      </c>
      <c r="M273" s="94">
        <f>Corrientes!M273*Constantes!$BA$11</f>
        <v>3608.977898141075</v>
      </c>
      <c r="N273" s="94">
        <f>Corrientes!N273*Constantes!$BA$11</f>
        <v>52.183334813316343</v>
      </c>
      <c r="O273" s="94">
        <f>Corrientes!O273*Constantes!$BA$11</f>
        <v>5793.0639095711813</v>
      </c>
      <c r="P273" s="94">
        <v>44.691081024397633</v>
      </c>
      <c r="Q273" s="94">
        <f>Corrientes!Q273*Constantes!$BA$11</f>
        <v>1779.893540837269</v>
      </c>
      <c r="R273" s="94">
        <f>Corrientes!R273*Constantes!$BA$11</f>
        <v>347.02279070573161</v>
      </c>
      <c r="S273" s="95">
        <f>Corrientes!S273*Constantes!$BA$11</f>
        <v>0</v>
      </c>
      <c r="T273" s="95" t="s">
        <v>241</v>
      </c>
      <c r="U273" s="95" t="s">
        <v>241</v>
      </c>
      <c r="V273" s="96">
        <f>Corrientes!V273*Constantes!$BA$11</f>
        <v>2126.9163315430005</v>
      </c>
      <c r="W273" s="94">
        <f>Corrientes!W273*Constantes!$BA$11</f>
        <v>5662.7617971444606</v>
      </c>
      <c r="X273" s="94">
        <f>Corrientes!X273*Constantes!$BA$11</f>
        <v>4792.5187561250141</v>
      </c>
      <c r="Y273" s="94">
        <f>Corrientes!Y273*Constantes!$BA$11</f>
        <v>4366.439643985299</v>
      </c>
      <c r="Z273" s="94">
        <f>Corrientes!Z273*Constantes!$BA$11</f>
        <v>0</v>
      </c>
      <c r="AA273" s="94">
        <f>Corrientes!AA273*Constantes!$BA$11</f>
        <v>3845.5214293398449</v>
      </c>
      <c r="AB273" s="94">
        <f>Corrientes!AB273*Constantes!$BA$11</f>
        <v>5720.2633929575841</v>
      </c>
      <c r="AC273" s="95" t="s">
        <v>94</v>
      </c>
      <c r="AD273" s="94">
        <v>12.294247283774123</v>
      </c>
      <c r="AE273" s="94">
        <v>3.7947053632957859</v>
      </c>
      <c r="AF273" s="95" t="s">
        <v>241</v>
      </c>
      <c r="AG273" s="97" t="s">
        <v>94</v>
      </c>
      <c r="AH273" s="95">
        <f>Corrientes!AH273*Constantes!$BA$11</f>
        <v>114.0264892955186</v>
      </c>
      <c r="AI273" s="95" t="s">
        <v>241</v>
      </c>
      <c r="AJ273" s="95" t="s">
        <v>241</v>
      </c>
      <c r="AK273" s="95" t="s">
        <v>94</v>
      </c>
      <c r="AL273" s="95" t="s">
        <v>241</v>
      </c>
      <c r="AM273" s="95" t="s">
        <v>241</v>
      </c>
      <c r="AN273" s="97" t="s">
        <v>94</v>
      </c>
      <c r="AO273" s="94">
        <f>Corrientes!AO273*Constantes!$BA$11</f>
        <v>101339.13074083632</v>
      </c>
      <c r="AP273" s="94">
        <f>Corrientes!AP273*Constantes!$BA$11</f>
        <v>31279.031083221675</v>
      </c>
      <c r="AQ273" s="94">
        <v>99.099210096282548</v>
      </c>
      <c r="AR273" s="94">
        <v>0.90078990371744583</v>
      </c>
      <c r="AS273" s="94">
        <v>55.30891897560236</v>
      </c>
      <c r="AT273" s="95" t="s">
        <v>94</v>
      </c>
      <c r="AU273" s="97" t="s">
        <v>94</v>
      </c>
      <c r="AV273" s="94">
        <f t="shared" si="9"/>
        <v>11.793300911349093</v>
      </c>
      <c r="AW273" s="97" t="s">
        <v>94</v>
      </c>
      <c r="AX273" s="98">
        <f>Corrientes!AX273*Constantes!$BA$11</f>
        <v>6.4092078661867804</v>
      </c>
      <c r="AZ273" s="118"/>
      <c r="BC273" s="119">
        <f t="shared" si="11"/>
        <v>-1.1368683772161603E-13</v>
      </c>
      <c r="BE273" s="68"/>
    </row>
    <row r="274" spans="1:57" x14ac:dyDescent="0.3">
      <c r="A274" s="89">
        <v>2011</v>
      </c>
      <c r="B274" s="90" t="s">
        <v>6</v>
      </c>
      <c r="C274" s="91">
        <f>Corrientes!C274*Constantes!$BA$11</f>
        <v>7369.0740464554419</v>
      </c>
      <c r="D274" s="91">
        <f>Corrientes!D274*Constantes!$BA$11</f>
        <v>3124.0516835390108</v>
      </c>
      <c r="E274" s="91">
        <f>Corrientes!E274*Constantes!$BA$11</f>
        <v>1710.9260844868454</v>
      </c>
      <c r="F274" s="92" t="s">
        <v>241</v>
      </c>
      <c r="G274" s="92" t="s">
        <v>241</v>
      </c>
      <c r="H274" s="91">
        <f>Corrientes!H274*Constantes!$BA$11</f>
        <v>12204.051814481298</v>
      </c>
      <c r="I274" s="91">
        <f>Corrientes!I274*Constantes!$BA$11</f>
        <v>800.79725273280758</v>
      </c>
      <c r="J274" s="91">
        <f>Corrientes!J274*Constantes!$BA$11</f>
        <v>13004.849067214105</v>
      </c>
      <c r="K274" s="93">
        <f>Corrientes!K274*Constantes!$BA$11</f>
        <v>3127.6192968681648</v>
      </c>
      <c r="L274" s="94">
        <f>Corrientes!L274*Constantes!$BA$11</f>
        <v>1888.5251011796031</v>
      </c>
      <c r="M274" s="94">
        <f>Corrientes!M274*Constantes!$BA$11</f>
        <v>800.62297984150064</v>
      </c>
      <c r="N274" s="94">
        <f>Corrientes!N274*Constantes!$BA$11</f>
        <v>205.22601662131609</v>
      </c>
      <c r="O274" s="94">
        <f>Corrientes!O274*Constantes!$BA$11</f>
        <v>3332.8453134894812</v>
      </c>
      <c r="P274" s="94">
        <v>76.887586818514933</v>
      </c>
      <c r="Q274" s="94">
        <f>Corrientes!Q274*Constantes!$BA$11</f>
        <v>2918.6509116871907</v>
      </c>
      <c r="R274" s="94">
        <f>Corrientes!R274*Constantes!$BA$11</f>
        <v>887.07214896018945</v>
      </c>
      <c r="S274" s="94">
        <f>Corrientes!S274*Constantes!$BA$11</f>
        <v>103.53534427271762</v>
      </c>
      <c r="T274" s="95" t="s">
        <v>241</v>
      </c>
      <c r="U274" s="95" t="s">
        <v>241</v>
      </c>
      <c r="V274" s="96">
        <f>Corrientes!V274*Constantes!$BA$11</f>
        <v>3909.2584049200977</v>
      </c>
      <c r="W274" s="94">
        <f>Corrientes!W274*Constantes!$BA$11</f>
        <v>3624.3584986488413</v>
      </c>
      <c r="X274" s="94">
        <f>Corrientes!X274*Constantes!$BA$11</f>
        <v>3100.4620035769426</v>
      </c>
      <c r="Y274" s="94">
        <f>Corrientes!Y274*Constantes!$BA$11</f>
        <v>2888.2157649248361</v>
      </c>
      <c r="Z274" s="94">
        <f>Corrientes!Z274*Constantes!$BA$11</f>
        <v>10225.713014589395</v>
      </c>
      <c r="AA274" s="94">
        <f>Corrientes!AA274*Constantes!$BA$11</f>
        <v>16914.107472134201</v>
      </c>
      <c r="AB274" s="94">
        <f>Corrientes!AB274*Constantes!$BA$11</f>
        <v>3395.9754657960552</v>
      </c>
      <c r="AC274" s="95" t="s">
        <v>94</v>
      </c>
      <c r="AD274" s="94">
        <v>17.42336459960719</v>
      </c>
      <c r="AE274" s="94">
        <v>5.1988215555966253</v>
      </c>
      <c r="AF274" s="95" t="s">
        <v>241</v>
      </c>
      <c r="AG274" s="97" t="s">
        <v>94</v>
      </c>
      <c r="AH274" s="95">
        <f>Corrientes!AH274*Constantes!$BA$11</f>
        <v>172.77870001096557</v>
      </c>
      <c r="AI274" s="95" t="s">
        <v>241</v>
      </c>
      <c r="AJ274" s="95" t="s">
        <v>241</v>
      </c>
      <c r="AK274" s="95" t="s">
        <v>94</v>
      </c>
      <c r="AL274" s="95" t="s">
        <v>241</v>
      </c>
      <c r="AM274" s="95" t="s">
        <v>241</v>
      </c>
      <c r="AN274" s="97" t="s">
        <v>94</v>
      </c>
      <c r="AO274" s="94">
        <f>Corrientes!AO274*Constantes!$BA$11</f>
        <v>325345.02850796754</v>
      </c>
      <c r="AP274" s="94">
        <f>Corrientes!AP274*Constantes!$BA$11</f>
        <v>97077.159669353045</v>
      </c>
      <c r="AQ274" s="94">
        <v>93.842317980055171</v>
      </c>
      <c r="AR274" s="94">
        <v>6.1576820199448434</v>
      </c>
      <c r="AS274" s="94">
        <v>23.112413181485078</v>
      </c>
      <c r="AT274" s="95" t="s">
        <v>94</v>
      </c>
      <c r="AU274" s="97" t="s">
        <v>94</v>
      </c>
      <c r="AV274" s="94">
        <f t="shared" si="9"/>
        <v>11.364755723173548</v>
      </c>
      <c r="AW274" s="97" t="s">
        <v>94</v>
      </c>
      <c r="AX274" s="98">
        <f>Corrientes!AX274*Constantes!$BA$11</f>
        <v>14.471837090717175</v>
      </c>
      <c r="AZ274" s="118"/>
      <c r="BC274" s="119">
        <f t="shared" si="11"/>
        <v>-2.2737367544323206E-12</v>
      </c>
      <c r="BE274" s="68"/>
    </row>
    <row r="275" spans="1:57" x14ac:dyDescent="0.3">
      <c r="A275" s="89">
        <v>2011</v>
      </c>
      <c r="B275" s="90" t="s">
        <v>7</v>
      </c>
      <c r="C275" s="91">
        <f>Corrientes!C275*Constantes!$BA$11</f>
        <v>2531.4396475467925</v>
      </c>
      <c r="D275" s="91">
        <f>Corrientes!D275*Constantes!$BA$11</f>
        <v>1938.6850784429541</v>
      </c>
      <c r="E275" s="91">
        <f>Corrientes!E275*Constantes!$BA$11</f>
        <v>420.34934931946731</v>
      </c>
      <c r="F275" s="92" t="s">
        <v>241</v>
      </c>
      <c r="G275" s="92" t="s">
        <v>241</v>
      </c>
      <c r="H275" s="91">
        <f>Corrientes!H275*Constantes!$BA$11</f>
        <v>4890.4740753092146</v>
      </c>
      <c r="I275" s="91">
        <f>Corrientes!I275*Constantes!$BA$11</f>
        <v>1725.2071197363791</v>
      </c>
      <c r="J275" s="91">
        <f>Corrientes!J275*Constantes!$BA$11</f>
        <v>6615.681195045594</v>
      </c>
      <c r="K275" s="93">
        <f>Corrientes!K275*Constantes!$BA$11</f>
        <v>3357.2395561934477</v>
      </c>
      <c r="L275" s="94">
        <f>Corrientes!L275*Constantes!$BA$11</f>
        <v>1737.7966201207475</v>
      </c>
      <c r="M275" s="94">
        <f>Corrientes!M275*Constantes!$BA$11</f>
        <v>1330.8792015095501</v>
      </c>
      <c r="N275" s="94">
        <f>Corrientes!N275*Constantes!$BA$11</f>
        <v>1184.3296776170571</v>
      </c>
      <c r="O275" s="94">
        <f>Corrientes!O275*Constantes!$BA$11</f>
        <v>4541.5692338105046</v>
      </c>
      <c r="P275" s="94">
        <v>39.226298853911892</v>
      </c>
      <c r="Q275" s="94">
        <f>Corrientes!Q275*Constantes!$BA$11</f>
        <v>9076.7101437752717</v>
      </c>
      <c r="R275" s="94">
        <f>Corrientes!R275*Constantes!$BA$11</f>
        <v>1073.7391958717576</v>
      </c>
      <c r="S275" s="94">
        <f>Corrientes!S275*Constantes!$BA$11</f>
        <v>99.292378858235537</v>
      </c>
      <c r="T275" s="95" t="s">
        <v>241</v>
      </c>
      <c r="U275" s="95" t="s">
        <v>241</v>
      </c>
      <c r="V275" s="96">
        <f>Corrientes!V275*Constantes!$BA$11</f>
        <v>10249.741718505264</v>
      </c>
      <c r="W275" s="94">
        <f>Corrientes!W275*Constantes!$BA$11</f>
        <v>4874.9029231157419</v>
      </c>
      <c r="X275" s="94">
        <f>Corrientes!X275*Constantes!$BA$11</f>
        <v>4270.9930428986981</v>
      </c>
      <c r="Y275" s="94">
        <f>Corrientes!Y275*Constantes!$BA$11</f>
        <v>3459.155605972061</v>
      </c>
      <c r="Z275" s="94">
        <f>Corrientes!Z275*Constantes!$BA$11</f>
        <v>20169.079597447806</v>
      </c>
      <c r="AA275" s="94">
        <f>Corrientes!AA275*Constantes!$BA$11</f>
        <v>16865.422913550858</v>
      </c>
      <c r="AB275" s="94">
        <f>Corrientes!AB275*Constantes!$BA$11</f>
        <v>4738.4792837000568</v>
      </c>
      <c r="AC275" s="95" t="s">
        <v>94</v>
      </c>
      <c r="AD275" s="94">
        <v>25.378963888390455</v>
      </c>
      <c r="AE275" s="94">
        <v>3.3341965849240927</v>
      </c>
      <c r="AF275" s="95" t="s">
        <v>241</v>
      </c>
      <c r="AG275" s="97" t="s">
        <v>94</v>
      </c>
      <c r="AH275" s="95">
        <f>Corrientes!AH275*Constantes!$BA$11</f>
        <v>1396.4891218427631</v>
      </c>
      <c r="AI275" s="95" t="s">
        <v>241</v>
      </c>
      <c r="AJ275" s="95" t="s">
        <v>241</v>
      </c>
      <c r="AK275" s="95" t="s">
        <v>94</v>
      </c>
      <c r="AL275" s="95" t="s">
        <v>241</v>
      </c>
      <c r="AM275" s="95" t="s">
        <v>241</v>
      </c>
      <c r="AN275" s="97" t="s">
        <v>94</v>
      </c>
      <c r="AO275" s="94">
        <f>Corrientes!AO275*Constantes!$BA$11</f>
        <v>505831.68940336554</v>
      </c>
      <c r="AP275" s="94">
        <f>Corrientes!AP275*Constantes!$BA$11</f>
        <v>66454.3398529595</v>
      </c>
      <c r="AQ275" s="94">
        <v>73.922456828355536</v>
      </c>
      <c r="AR275" s="94">
        <v>26.077543171644464</v>
      </c>
      <c r="AS275" s="94">
        <v>60.773701146088101</v>
      </c>
      <c r="AT275" s="95" t="s">
        <v>94</v>
      </c>
      <c r="AU275" s="97" t="s">
        <v>94</v>
      </c>
      <c r="AV275" s="94">
        <f t="shared" si="9"/>
        <v>3.0371698906413558</v>
      </c>
      <c r="AW275" s="97" t="s">
        <v>94</v>
      </c>
      <c r="AX275" s="98">
        <f>Corrientes!AX275*Constantes!$BA$11</f>
        <v>50.346794015416734</v>
      </c>
      <c r="AZ275" s="118"/>
      <c r="BC275" s="119">
        <f t="shared" si="11"/>
        <v>6.2527760746888816E-13</v>
      </c>
      <c r="BE275" s="68"/>
    </row>
    <row r="276" spans="1:57" x14ac:dyDescent="0.3">
      <c r="A276" s="89">
        <v>2011</v>
      </c>
      <c r="B276" s="90" t="s">
        <v>250</v>
      </c>
      <c r="C276" s="91">
        <f>Corrientes!C276*Constantes!$BA$11</f>
        <v>19301.182024698952</v>
      </c>
      <c r="D276" s="91">
        <f>Corrientes!D276*Constantes!$BA$11</f>
        <v>4088.5742932471203</v>
      </c>
      <c r="E276" s="91">
        <f>Corrientes!E276*Constantes!$BA$11</f>
        <v>280.87239603691285</v>
      </c>
      <c r="F276" s="92" t="s">
        <v>241</v>
      </c>
      <c r="G276" s="92" t="s">
        <v>241</v>
      </c>
      <c r="H276" s="91">
        <f>Corrientes!H276*Constantes!$BA$11</f>
        <v>23670.628713982987</v>
      </c>
      <c r="I276" s="91">
        <f>Corrientes!I276*Constantes!$BA$11</f>
        <v>6206.3820807608754</v>
      </c>
      <c r="J276" s="91">
        <f>Corrientes!J276*Constantes!$BA$11</f>
        <v>29877.010794743863</v>
      </c>
      <c r="K276" s="93">
        <f>Corrientes!K276*Constantes!$BA$11</f>
        <v>6001.9941999970033</v>
      </c>
      <c r="L276" s="94">
        <f>Corrientes!L276*Constantes!$BA$11</f>
        <v>4894.0644528337316</v>
      </c>
      <c r="M276" s="94">
        <f>Corrientes!M276*Constantes!$BA$11</f>
        <v>1036.7109167586136</v>
      </c>
      <c r="N276" s="94">
        <f>Corrientes!N276*Constantes!$BA$11</f>
        <v>1573.7084849667285</v>
      </c>
      <c r="O276" s="94">
        <f>Corrientes!O276*Constantes!$BA$11</f>
        <v>7575.7026849637323</v>
      </c>
      <c r="P276" s="94">
        <v>28.370919165899121</v>
      </c>
      <c r="Q276" s="94">
        <f>Corrientes!Q276*Constantes!$BA$11</f>
        <v>42818.303198527152</v>
      </c>
      <c r="R276" s="94">
        <f>Corrientes!R276*Constantes!$BA$11</f>
        <v>29230.47111189413</v>
      </c>
      <c r="S276" s="94">
        <f>Corrientes!S276*Constantes!$BA$11</f>
        <v>3382.7902710426729</v>
      </c>
      <c r="T276" s="95" t="s">
        <v>241</v>
      </c>
      <c r="U276" s="95" t="s">
        <v>241</v>
      </c>
      <c r="V276" s="96">
        <f>Corrientes!V276*Constantes!$BA$11</f>
        <v>75431.564581463943</v>
      </c>
      <c r="W276" s="94">
        <f>Corrientes!W276*Constantes!$BA$11</f>
        <v>15132.904106174932</v>
      </c>
      <c r="X276" s="94">
        <f>Corrientes!X276*Constantes!$BA$11</f>
        <v>5236.5042097961177</v>
      </c>
      <c r="Y276" s="94">
        <f>Corrientes!Y276*Constantes!$BA$11</f>
        <v>9030.069712959048</v>
      </c>
      <c r="Z276" s="94">
        <f>Corrientes!Z276*Constantes!$BA$11</f>
        <v>46352.927157712111</v>
      </c>
      <c r="AA276" s="94">
        <f>Corrientes!AA276*Constantes!$BA$11</f>
        <v>105308.57537620781</v>
      </c>
      <c r="AB276" s="94">
        <f>Corrientes!AB276*Constantes!$BA$11</f>
        <v>11794.786902043794</v>
      </c>
      <c r="AC276" s="95" t="s">
        <v>94</v>
      </c>
      <c r="AD276" s="94">
        <v>8.915590387833273</v>
      </c>
      <c r="AE276" s="94">
        <v>3.5369029061012194</v>
      </c>
      <c r="AF276" s="95" t="s">
        <v>241</v>
      </c>
      <c r="AG276" s="97" t="s">
        <v>94</v>
      </c>
      <c r="AH276" s="95">
        <f>Corrientes!AH276*Constantes!$BA$11</f>
        <v>18408.744477286229</v>
      </c>
      <c r="AI276" s="95" t="s">
        <v>241</v>
      </c>
      <c r="AJ276" s="95" t="s">
        <v>241</v>
      </c>
      <c r="AK276" s="95" t="s">
        <v>94</v>
      </c>
      <c r="AL276" s="95" t="s">
        <v>241</v>
      </c>
      <c r="AM276" s="95" t="s">
        <v>241</v>
      </c>
      <c r="AN276" s="97" t="s">
        <v>94</v>
      </c>
      <c r="AO276" s="94">
        <f>Corrientes!AO276*Constantes!$BA$11</f>
        <v>2977423.417378766</v>
      </c>
      <c r="AP276" s="94">
        <f>Corrientes!AP276*Constantes!$BA$11</f>
        <v>1181173.3244263662</v>
      </c>
      <c r="AQ276" s="94">
        <v>79.226897485163619</v>
      </c>
      <c r="AR276" s="94">
        <v>20.773102514836385</v>
      </c>
      <c r="AS276" s="94">
        <v>71.62908083410089</v>
      </c>
      <c r="AT276" s="95" t="s">
        <v>94</v>
      </c>
      <c r="AU276" s="97" t="s">
        <v>94</v>
      </c>
      <c r="AV276" s="94">
        <f t="shared" si="9"/>
        <v>-2.7041920462088198</v>
      </c>
      <c r="AW276" s="97" t="s">
        <v>94</v>
      </c>
      <c r="AX276" s="98">
        <f>Corrientes!AX276*Constantes!$BA$11</f>
        <v>20.753553901770054</v>
      </c>
      <c r="AZ276" s="118"/>
      <c r="BC276" s="119">
        <f t="shared" si="11"/>
        <v>-7.9580786405131221E-13</v>
      </c>
      <c r="BE276" s="68"/>
    </row>
    <row r="277" spans="1:57" x14ac:dyDescent="0.3">
      <c r="A277" s="89">
        <v>2011</v>
      </c>
      <c r="B277" s="90" t="s">
        <v>8</v>
      </c>
      <c r="C277" s="91">
        <f>Corrientes!C277*Constantes!$BA$11</f>
        <v>1320.2173745275559</v>
      </c>
      <c r="D277" s="91">
        <f>Corrientes!D277*Constantes!$BA$11</f>
        <v>1758.7620971878041</v>
      </c>
      <c r="E277" s="91">
        <f>Corrientes!E277*Constantes!$BA$11</f>
        <v>387.9606591460817</v>
      </c>
      <c r="F277" s="92" t="s">
        <v>241</v>
      </c>
      <c r="G277" s="92" t="s">
        <v>241</v>
      </c>
      <c r="H277" s="91">
        <f>Corrientes!H277*Constantes!$BA$11</f>
        <v>3466.9401308614415</v>
      </c>
      <c r="I277" s="91">
        <f>Corrientes!I277*Constantes!$BA$11</f>
        <v>143.07533366048949</v>
      </c>
      <c r="J277" s="91">
        <f>Corrientes!J277*Constantes!$BA$11</f>
        <v>3610.0154645219309</v>
      </c>
      <c r="K277" s="93">
        <f>Corrientes!K277*Constantes!$BA$11</f>
        <v>4397.8005934804905</v>
      </c>
      <c r="L277" s="94">
        <f>Corrientes!L277*Constantes!$BA$11</f>
        <v>1674.6908034370617</v>
      </c>
      <c r="M277" s="94">
        <f>Corrientes!M277*Constantes!$BA$11</f>
        <v>2230.9831444599113</v>
      </c>
      <c r="N277" s="94">
        <f>Corrientes!N277*Constantes!$BA$11</f>
        <v>181.49052580500611</v>
      </c>
      <c r="O277" s="94">
        <f>Corrientes!O277*Constantes!$BA$11</f>
        <v>4579.2911192854954</v>
      </c>
      <c r="P277" s="94">
        <v>43.207491870423887</v>
      </c>
      <c r="Q277" s="94">
        <f>Corrientes!Q277*Constantes!$BA$11</f>
        <v>3673.0517547781751</v>
      </c>
      <c r="R277" s="94">
        <f>Corrientes!R277*Constantes!$BA$11</f>
        <v>982.49276458498912</v>
      </c>
      <c r="S277" s="94">
        <f>Corrientes!S277*Constantes!$BA$11</f>
        <v>89.508334702114951</v>
      </c>
      <c r="T277" s="95" t="s">
        <v>241</v>
      </c>
      <c r="U277" s="95" t="s">
        <v>241</v>
      </c>
      <c r="V277" s="96">
        <f>Corrientes!V277*Constantes!$BA$11</f>
        <v>4745.0528540652795</v>
      </c>
      <c r="W277" s="94">
        <f>Corrientes!W277*Constantes!$BA$11</f>
        <v>5260.1068315781713</v>
      </c>
      <c r="X277" s="94">
        <f>Corrientes!X277*Constantes!$BA$11</f>
        <v>4430.1246095540928</v>
      </c>
      <c r="Y277" s="94">
        <f>Corrientes!Y277*Constantes!$BA$11</f>
        <v>2976.9801672120389</v>
      </c>
      <c r="Z277" s="94">
        <f>Corrientes!Z277*Constantes!$BA$11</f>
        <v>52161.034208691701</v>
      </c>
      <c r="AA277" s="94">
        <f>Corrientes!AA277*Constantes!$BA$11</f>
        <v>8355.0683185872113</v>
      </c>
      <c r="AB277" s="94">
        <f>Corrientes!AB277*Constantes!$BA$11</f>
        <v>4942.6049170011265</v>
      </c>
      <c r="AC277" s="95" t="s">
        <v>94</v>
      </c>
      <c r="AD277" s="94">
        <v>17.34264360834019</v>
      </c>
      <c r="AE277" s="94">
        <v>4.0608112386103077</v>
      </c>
      <c r="AF277" s="95" t="s">
        <v>241</v>
      </c>
      <c r="AG277" s="97" t="s">
        <v>94</v>
      </c>
      <c r="AH277" s="95">
        <f>Corrientes!AH277*Constantes!$BA$11</f>
        <v>187.12517006938867</v>
      </c>
      <c r="AI277" s="95" t="s">
        <v>241</v>
      </c>
      <c r="AJ277" s="95" t="s">
        <v>241</v>
      </c>
      <c r="AK277" s="95" t="s">
        <v>94</v>
      </c>
      <c r="AL277" s="95" t="s">
        <v>241</v>
      </c>
      <c r="AM277" s="95" t="s">
        <v>241</v>
      </c>
      <c r="AN277" s="97" t="s">
        <v>94</v>
      </c>
      <c r="AO277" s="94">
        <f>Corrientes!AO277*Constantes!$BA$11</f>
        <v>205748.74889891423</v>
      </c>
      <c r="AP277" s="94">
        <f>Corrientes!AP277*Constantes!$BA$11</f>
        <v>48176.440151080562</v>
      </c>
      <c r="AQ277" s="94">
        <v>96.03671133637549</v>
      </c>
      <c r="AR277" s="94">
        <v>3.9632886636245126</v>
      </c>
      <c r="AS277" s="94">
        <v>56.792508129576106</v>
      </c>
      <c r="AT277" s="95" t="s">
        <v>94</v>
      </c>
      <c r="AU277" s="97" t="s">
        <v>94</v>
      </c>
      <c r="AV277" s="94">
        <f t="shared" si="9"/>
        <v>11.926974987970107</v>
      </c>
      <c r="AW277" s="97" t="s">
        <v>94</v>
      </c>
      <c r="AX277" s="98">
        <f>Corrientes!AX277*Constantes!$BA$11</f>
        <v>48.656717736603497</v>
      </c>
      <c r="AZ277" s="118"/>
      <c r="BC277" s="119">
        <f t="shared" si="11"/>
        <v>1.0231815394945443E-12</v>
      </c>
      <c r="BE277" s="68"/>
    </row>
    <row r="278" spans="1:57" x14ac:dyDescent="0.3">
      <c r="A278" s="89">
        <v>2011</v>
      </c>
      <c r="B278" s="90" t="s">
        <v>9</v>
      </c>
      <c r="C278" s="91">
        <f>Corrientes!C278*Constantes!$BA$11</f>
        <v>7805.1641812475909</v>
      </c>
      <c r="D278" s="91">
        <f>Corrientes!D278*Constantes!$BA$11</f>
        <v>2338.1294596009011</v>
      </c>
      <c r="E278" s="92">
        <f>Corrientes!E278*Constantes!$BA$11</f>
        <v>0</v>
      </c>
      <c r="F278" s="92" t="s">
        <v>241</v>
      </c>
      <c r="G278" s="92" t="s">
        <v>241</v>
      </c>
      <c r="H278" s="91">
        <f>Corrientes!H278*Constantes!$BA$11</f>
        <v>10143.293640848491</v>
      </c>
      <c r="I278" s="91">
        <f>Corrientes!I278*Constantes!$BA$11</f>
        <v>1130.0630000953727</v>
      </c>
      <c r="J278" s="91">
        <f>Corrientes!J278*Constantes!$BA$11</f>
        <v>11273.356640943863</v>
      </c>
      <c r="K278" s="93">
        <f>Corrientes!K278*Constantes!$BA$11</f>
        <v>3004.3725909063687</v>
      </c>
      <c r="L278" s="94">
        <f>Corrientes!L278*Constantes!$BA$11</f>
        <v>2311.8350078350722</v>
      </c>
      <c r="M278" s="94">
        <f>Corrientes!M278*Constantes!$BA$11</f>
        <v>692.53758307129658</v>
      </c>
      <c r="N278" s="94">
        <f>Corrientes!N278*Constantes!$BA$11</f>
        <v>334.71675214165981</v>
      </c>
      <c r="O278" s="94">
        <f>Corrientes!O278*Constantes!$BA$11</f>
        <v>3339.0893430480282</v>
      </c>
      <c r="P278" s="94">
        <v>54.026520688859868</v>
      </c>
      <c r="Q278" s="94">
        <f>Corrientes!Q278*Constantes!$BA$11</f>
        <v>7698.0567646693044</v>
      </c>
      <c r="R278" s="94">
        <f>Corrientes!R278*Constantes!$BA$11</f>
        <v>1342.9766208388314</v>
      </c>
      <c r="S278" s="94">
        <f>Corrientes!S278*Constantes!$BA$11</f>
        <v>551.9483888374383</v>
      </c>
      <c r="T278" s="95" t="s">
        <v>241</v>
      </c>
      <c r="U278" s="95" t="s">
        <v>241</v>
      </c>
      <c r="V278" s="96">
        <f>Corrientes!V278*Constantes!$BA$11</f>
        <v>9592.9817743455751</v>
      </c>
      <c r="W278" s="94">
        <f>Corrientes!W278*Constantes!$BA$11</f>
        <v>4285.4106931500364</v>
      </c>
      <c r="X278" s="94">
        <f>Corrientes!X278*Constantes!$BA$11</f>
        <v>2812.4515513925535</v>
      </c>
      <c r="Y278" s="94">
        <f>Corrientes!Y278*Constantes!$BA$11</f>
        <v>3214.3699458091146</v>
      </c>
      <c r="Z278" s="94">
        <f>Corrientes!Z278*Constantes!$BA$11</f>
        <v>16285.506574927367</v>
      </c>
      <c r="AA278" s="94">
        <f>Corrientes!AA278*Constantes!$BA$11</f>
        <v>20866.33841528944</v>
      </c>
      <c r="AB278" s="94">
        <f>Corrientes!AB278*Constantes!$BA$11</f>
        <v>3716.3776956996508</v>
      </c>
      <c r="AC278" s="95" t="s">
        <v>94</v>
      </c>
      <c r="AD278" s="94">
        <v>29.178084057039634</v>
      </c>
      <c r="AE278" s="94">
        <v>3.2611534722343003</v>
      </c>
      <c r="AF278" s="95" t="s">
        <v>241</v>
      </c>
      <c r="AG278" s="97" t="s">
        <v>94</v>
      </c>
      <c r="AH278" s="95">
        <f>Corrientes!AH278*Constantes!$BA$11</f>
        <v>852.85106552501134</v>
      </c>
      <c r="AI278" s="95" t="s">
        <v>241</v>
      </c>
      <c r="AJ278" s="95" t="s">
        <v>241</v>
      </c>
      <c r="AK278" s="95" t="s">
        <v>94</v>
      </c>
      <c r="AL278" s="95" t="s">
        <v>241</v>
      </c>
      <c r="AM278" s="95" t="s">
        <v>241</v>
      </c>
      <c r="AN278" s="97" t="s">
        <v>94</v>
      </c>
      <c r="AO278" s="94">
        <f>Corrientes!AO278*Constantes!$BA$11</f>
        <v>639845.33671742142</v>
      </c>
      <c r="AP278" s="94">
        <f>Corrientes!AP278*Constantes!$BA$11</f>
        <v>71513.737415034731</v>
      </c>
      <c r="AQ278" s="94">
        <v>89.975807241021016</v>
      </c>
      <c r="AR278" s="94">
        <v>10.024192758978996</v>
      </c>
      <c r="AS278" s="94">
        <v>45.973479311140125</v>
      </c>
      <c r="AT278" s="95" t="s">
        <v>94</v>
      </c>
      <c r="AU278" s="97" t="s">
        <v>94</v>
      </c>
      <c r="AV278" s="94">
        <f t="shared" si="9"/>
        <v>7.4222120971092487</v>
      </c>
      <c r="AW278" s="97" t="s">
        <v>94</v>
      </c>
      <c r="AX278" s="98">
        <f>Corrientes!AX278*Constantes!$BA$11</f>
        <v>64.665527565060202</v>
      </c>
      <c r="AZ278" s="118"/>
      <c r="BC278" s="119">
        <f t="shared" si="11"/>
        <v>1.0231815394945443E-12</v>
      </c>
      <c r="BE278" s="68"/>
    </row>
    <row r="279" spans="1:57" x14ac:dyDescent="0.3">
      <c r="A279" s="89">
        <v>2011</v>
      </c>
      <c r="B279" s="90" t="s">
        <v>10</v>
      </c>
      <c r="C279" s="91">
        <f>Corrientes!C279*Constantes!$BA$11</f>
        <v>4230.8452929953728</v>
      </c>
      <c r="D279" s="91">
        <f>Corrientes!D279*Constantes!$BA$11</f>
        <v>3542.8190830055169</v>
      </c>
      <c r="E279" s="91">
        <f>Corrientes!E279*Constantes!$BA$11</f>
        <v>72.556123360751499</v>
      </c>
      <c r="F279" s="92" t="s">
        <v>241</v>
      </c>
      <c r="G279" s="92" t="s">
        <v>241</v>
      </c>
      <c r="H279" s="91">
        <f>Corrientes!H279*Constantes!$BA$11</f>
        <v>7846.2204993616415</v>
      </c>
      <c r="I279" s="91">
        <f>Corrientes!I279*Constantes!$BA$11</f>
        <v>326.54907310140493</v>
      </c>
      <c r="J279" s="91">
        <f>Corrientes!J279*Constantes!$BA$11</f>
        <v>8172.7695724630466</v>
      </c>
      <c r="K279" s="93">
        <f>Corrientes!K279*Constantes!$BA$11</f>
        <v>2922.4806415724938</v>
      </c>
      <c r="L279" s="94">
        <f>Corrientes!L279*Constantes!$BA$11</f>
        <v>1575.862348919846</v>
      </c>
      <c r="M279" s="94">
        <f>Corrientes!M279*Constantes!$BA$11</f>
        <v>1319.5933236288238</v>
      </c>
      <c r="N279" s="94">
        <f>Corrientes!N279*Constantes!$BA$11</f>
        <v>121.62968691513103</v>
      </c>
      <c r="O279" s="94">
        <f>Corrientes!O279*Constantes!$BA$11</f>
        <v>3044.1103284876249</v>
      </c>
      <c r="P279" s="94">
        <v>64.264956761965379</v>
      </c>
      <c r="Q279" s="94">
        <f>Corrientes!Q279*Constantes!$BA$11</f>
        <v>3366.7551282994764</v>
      </c>
      <c r="R279" s="94">
        <f>Corrientes!R279*Constantes!$BA$11</f>
        <v>1177.77876329275</v>
      </c>
      <c r="S279" s="95">
        <f>Corrientes!S279*Constantes!$BA$11</f>
        <v>0</v>
      </c>
      <c r="T279" s="95" t="s">
        <v>241</v>
      </c>
      <c r="U279" s="95" t="s">
        <v>241</v>
      </c>
      <c r="V279" s="96">
        <f>Corrientes!V279*Constantes!$BA$11</f>
        <v>4544.5338915922257</v>
      </c>
      <c r="W279" s="94">
        <f>Corrientes!W279*Constantes!$BA$11</f>
        <v>5762.2537839390088</v>
      </c>
      <c r="X279" s="94">
        <f>Corrientes!X279*Constantes!$BA$11</f>
        <v>4540.8696233238243</v>
      </c>
      <c r="Y279" s="94">
        <f>Corrientes!Y279*Constantes!$BA$11</f>
        <v>2298.9751501890473</v>
      </c>
      <c r="Z279" s="94">
        <f>Corrientes!Z279*Constantes!$BA$11</f>
        <v>0</v>
      </c>
      <c r="AA279" s="94">
        <f>Corrientes!AA279*Constantes!$BA$11</f>
        <v>12717.303464055272</v>
      </c>
      <c r="AB279" s="94">
        <f>Corrientes!AB279*Constantes!$BA$11</f>
        <v>3661.2845496313685</v>
      </c>
      <c r="AC279" s="95" t="s">
        <v>94</v>
      </c>
      <c r="AD279" s="94">
        <v>19.480002150959024</v>
      </c>
      <c r="AE279" s="94">
        <v>5.1672762764053122</v>
      </c>
      <c r="AF279" s="95" t="s">
        <v>241</v>
      </c>
      <c r="AG279" s="97" t="s">
        <v>94</v>
      </c>
      <c r="AH279" s="95">
        <f>Corrientes!AH279*Constantes!$BA$11</f>
        <v>126.95694412739604</v>
      </c>
      <c r="AI279" s="95" t="s">
        <v>241</v>
      </c>
      <c r="AJ279" s="95" t="s">
        <v>241</v>
      </c>
      <c r="AK279" s="95" t="s">
        <v>94</v>
      </c>
      <c r="AL279" s="95" t="s">
        <v>241</v>
      </c>
      <c r="AM279" s="95" t="s">
        <v>241</v>
      </c>
      <c r="AN279" s="97" t="s">
        <v>94</v>
      </c>
      <c r="AO279" s="94">
        <f>Corrientes!AO279*Constantes!$BA$11</f>
        <v>246112.3188269361</v>
      </c>
      <c r="AP279" s="94">
        <f>Corrientes!AP279*Constantes!$BA$11</f>
        <v>65283.891477543737</v>
      </c>
      <c r="AQ279" s="94">
        <v>96.004425792185984</v>
      </c>
      <c r="AR279" s="94">
        <v>3.9955742078140113</v>
      </c>
      <c r="AS279" s="94">
        <v>35.735043238034621</v>
      </c>
      <c r="AT279" s="95" t="s">
        <v>94</v>
      </c>
      <c r="AU279" s="97" t="s">
        <v>94</v>
      </c>
      <c r="AV279" s="94">
        <f t="shared" si="9"/>
        <v>7.5980068759463393</v>
      </c>
      <c r="AW279" s="97" t="s">
        <v>94</v>
      </c>
      <c r="AX279" s="98">
        <f>Corrientes!AX279*Constantes!$BA$11</f>
        <v>199.56228022786311</v>
      </c>
      <c r="AZ279" s="118"/>
      <c r="BC279" s="119">
        <f t="shared" si="11"/>
        <v>-8.1001871876651421E-13</v>
      </c>
      <c r="BE279" s="68"/>
    </row>
    <row r="280" spans="1:57" x14ac:dyDescent="0.3">
      <c r="A280" s="89">
        <v>2011</v>
      </c>
      <c r="B280" s="90" t="s">
        <v>11</v>
      </c>
      <c r="C280" s="91">
        <f>Corrientes!C280*Constantes!$BA$11</f>
        <v>3012.9095054692907</v>
      </c>
      <c r="D280" s="91">
        <f>Corrientes!D280*Constantes!$BA$11</f>
        <v>2350.0598598896236</v>
      </c>
      <c r="E280" s="91">
        <f>Corrientes!E280*Constantes!$BA$11</f>
        <v>594.88900089769049</v>
      </c>
      <c r="F280" s="92" t="s">
        <v>241</v>
      </c>
      <c r="G280" s="92" t="s">
        <v>241</v>
      </c>
      <c r="H280" s="91">
        <f>Corrientes!H280*Constantes!$BA$11</f>
        <v>5957.8583662566043</v>
      </c>
      <c r="I280" s="91">
        <f>Corrientes!I280*Constantes!$BA$11</f>
        <v>130.46220287240644</v>
      </c>
      <c r="J280" s="91">
        <f>Corrientes!J280*Constantes!$BA$11</f>
        <v>6088.3205691290104</v>
      </c>
      <c r="K280" s="93">
        <f>Corrientes!K280*Constantes!$BA$11</f>
        <v>3260.4012535477023</v>
      </c>
      <c r="L280" s="94">
        <f>Corrientes!L280*Constantes!$BA$11</f>
        <v>1648.796148645265</v>
      </c>
      <c r="M280" s="94">
        <f>Corrientes!M280*Constantes!$BA$11</f>
        <v>1286.0557673697235</v>
      </c>
      <c r="N280" s="94">
        <f>Corrientes!N280*Constantes!$BA$11</f>
        <v>71.394636065013898</v>
      </c>
      <c r="O280" s="94">
        <f>Corrientes!O280*Constantes!$BA$11</f>
        <v>3331.7958896127166</v>
      </c>
      <c r="P280" s="94">
        <v>61.545373764527703</v>
      </c>
      <c r="Q280" s="94">
        <f>Corrientes!Q280*Constantes!$BA$11</f>
        <v>2721.3390026051488</v>
      </c>
      <c r="R280" s="94">
        <f>Corrientes!R280*Constantes!$BA$11</f>
        <v>716.45850020917214</v>
      </c>
      <c r="S280" s="94">
        <f>Corrientes!S280*Constantes!$BA$11</f>
        <v>366.29170108509464</v>
      </c>
      <c r="T280" s="95" t="s">
        <v>241</v>
      </c>
      <c r="U280" s="95" t="s">
        <v>241</v>
      </c>
      <c r="V280" s="96">
        <f>Corrientes!V280*Constantes!$BA$11</f>
        <v>3804.0892038994157</v>
      </c>
      <c r="W280" s="94">
        <f>Corrientes!W280*Constantes!$BA$11</f>
        <v>4211.6460184485804</v>
      </c>
      <c r="X280" s="94">
        <f>Corrientes!X280*Constantes!$BA$11</f>
        <v>3148.1602765838315</v>
      </c>
      <c r="Y280" s="94">
        <f>Corrientes!Y280*Constantes!$BA$11</f>
        <v>2650.2421059979656</v>
      </c>
      <c r="Z280" s="94">
        <f>Corrientes!Z280*Constantes!$BA$11</f>
        <v>18280.765637824756</v>
      </c>
      <c r="AA280" s="94">
        <f>Corrientes!AA280*Constantes!$BA$11</f>
        <v>9892.4097730284266</v>
      </c>
      <c r="AB280" s="94">
        <f>Corrientes!AB280*Constantes!$BA$11</f>
        <v>3622.8369069565797</v>
      </c>
      <c r="AC280" s="95" t="s">
        <v>94</v>
      </c>
      <c r="AD280" s="94">
        <v>13.002554370079638</v>
      </c>
      <c r="AE280" s="94">
        <v>3.9105951652837909</v>
      </c>
      <c r="AF280" s="95" t="s">
        <v>241</v>
      </c>
      <c r="AG280" s="97" t="s">
        <v>94</v>
      </c>
      <c r="AH280" s="95">
        <f>Corrientes!AH280*Constantes!$BA$11</f>
        <v>160.75499177152525</v>
      </c>
      <c r="AI280" s="95" t="s">
        <v>241</v>
      </c>
      <c r="AJ280" s="95" t="s">
        <v>241</v>
      </c>
      <c r="AK280" s="95" t="s">
        <v>94</v>
      </c>
      <c r="AL280" s="95" t="s">
        <v>241</v>
      </c>
      <c r="AM280" s="95" t="s">
        <v>241</v>
      </c>
      <c r="AN280" s="97" t="s">
        <v>94</v>
      </c>
      <c r="AO280" s="94">
        <f>Corrientes!AO280*Constantes!$BA$11</f>
        <v>252964.30223327747</v>
      </c>
      <c r="AP280" s="94">
        <f>Corrientes!AP280*Constantes!$BA$11</f>
        <v>76080.510732506445</v>
      </c>
      <c r="AQ280" s="94">
        <v>97.857172575078934</v>
      </c>
      <c r="AR280" s="94">
        <v>2.1428274249210606</v>
      </c>
      <c r="AS280" s="94">
        <v>38.454626235472311</v>
      </c>
      <c r="AT280" s="95" t="s">
        <v>94</v>
      </c>
      <c r="AU280" s="97" t="s">
        <v>94</v>
      </c>
      <c r="AV280" s="94">
        <f t="shared" si="9"/>
        <v>6.3909182756764604</v>
      </c>
      <c r="AW280" s="97" t="s">
        <v>94</v>
      </c>
      <c r="AX280" s="98">
        <f>Corrientes!AX280*Constantes!$BA$11</f>
        <v>296.08629963345714</v>
      </c>
      <c r="AZ280" s="118"/>
      <c r="BC280" s="119">
        <f t="shared" si="11"/>
        <v>0</v>
      </c>
      <c r="BE280" s="68"/>
    </row>
    <row r="281" spans="1:57" x14ac:dyDescent="0.3">
      <c r="A281" s="89">
        <v>2011</v>
      </c>
      <c r="B281" s="90" t="s">
        <v>12</v>
      </c>
      <c r="C281" s="91">
        <f>Corrientes!C281*Constantes!$BA$11</f>
        <v>5402.0965614657744</v>
      </c>
      <c r="D281" s="91">
        <f>Corrientes!D281*Constantes!$BA$11</f>
        <v>4074.9617413963779</v>
      </c>
      <c r="E281" s="92">
        <f>Corrientes!E281*Constantes!$BA$11</f>
        <v>0</v>
      </c>
      <c r="F281" s="92" t="s">
        <v>241</v>
      </c>
      <c r="G281" s="92" t="s">
        <v>241</v>
      </c>
      <c r="H281" s="91">
        <f>Corrientes!H281*Constantes!$BA$11</f>
        <v>9477.0583028621531</v>
      </c>
      <c r="I281" s="91">
        <f>Corrientes!I281*Constantes!$BA$11</f>
        <v>2455.4549165810572</v>
      </c>
      <c r="J281" s="91">
        <f>Corrientes!J281*Constantes!$BA$11</f>
        <v>11932.513219443212</v>
      </c>
      <c r="K281" s="93">
        <f>Corrientes!K281*Constantes!$BA$11</f>
        <v>2544.8353084830956</v>
      </c>
      <c r="L281" s="94">
        <f>Corrientes!L281*Constantes!$BA$11</f>
        <v>1450.6026691110867</v>
      </c>
      <c r="M281" s="94">
        <f>Corrientes!M281*Constantes!$BA$11</f>
        <v>1094.2326393720089</v>
      </c>
      <c r="N281" s="94">
        <f>Corrientes!N281*Constantes!$BA$11</f>
        <v>659.35316322964024</v>
      </c>
      <c r="O281" s="94">
        <f>Corrientes!O281*Constantes!$BA$11</f>
        <v>3204.1884717127364</v>
      </c>
      <c r="P281" s="94">
        <v>36.052706494687094</v>
      </c>
      <c r="Q281" s="94">
        <f>Corrientes!Q281*Constantes!$BA$11</f>
        <v>19185.03860506093</v>
      </c>
      <c r="R281" s="94">
        <f>Corrientes!R281*Constantes!$BA$11</f>
        <v>1818.6412821269748</v>
      </c>
      <c r="S281" s="94">
        <f>Corrientes!S281*Constantes!$BA$11</f>
        <v>161.22004098276972</v>
      </c>
      <c r="T281" s="95" t="s">
        <v>241</v>
      </c>
      <c r="U281" s="95" t="s">
        <v>241</v>
      </c>
      <c r="V281" s="96">
        <f>Corrientes!V281*Constantes!$BA$11</f>
        <v>21164.899928170678</v>
      </c>
      <c r="W281" s="94">
        <f>Corrientes!W281*Constantes!$BA$11</f>
        <v>5541.7146595731483</v>
      </c>
      <c r="X281" s="94">
        <f>Corrientes!X281*Constantes!$BA$11</f>
        <v>4216.8321280114096</v>
      </c>
      <c r="Y281" s="94">
        <f>Corrientes!Y281*Constantes!$BA$11</f>
        <v>4628.5752734095195</v>
      </c>
      <c r="Z281" s="94">
        <f>Corrientes!Z281*Constantes!$BA$11</f>
        <v>31310.942121338066</v>
      </c>
      <c r="AA281" s="94">
        <f>Corrientes!AA281*Constantes!$BA$11</f>
        <v>33097.413147613886</v>
      </c>
      <c r="AB281" s="94">
        <f>Corrientes!AB281*Constantes!$BA$11</f>
        <v>4387.6959849462273</v>
      </c>
      <c r="AC281" s="95" t="s">
        <v>94</v>
      </c>
      <c r="AD281" s="94">
        <v>29.677359481608367</v>
      </c>
      <c r="AE281" s="94">
        <v>3.0080146545281332</v>
      </c>
      <c r="AF281" s="95" t="s">
        <v>241</v>
      </c>
      <c r="AG281" s="97" t="s">
        <v>94</v>
      </c>
      <c r="AH281" s="95">
        <f>Corrientes!AH281*Constantes!$BA$11</f>
        <v>3291.9497144361012</v>
      </c>
      <c r="AI281" s="95" t="s">
        <v>241</v>
      </c>
      <c r="AJ281" s="95" t="s">
        <v>241</v>
      </c>
      <c r="AK281" s="95" t="s">
        <v>94</v>
      </c>
      <c r="AL281" s="95" t="s">
        <v>241</v>
      </c>
      <c r="AM281" s="95" t="s">
        <v>241</v>
      </c>
      <c r="AN281" s="97" t="s">
        <v>94</v>
      </c>
      <c r="AO281" s="94">
        <f>Corrientes!AO281*Constantes!$BA$11</f>
        <v>1100307.5765535415</v>
      </c>
      <c r="AP281" s="94">
        <f>Corrientes!AP281*Constantes!$BA$11</f>
        <v>111524.11712411608</v>
      </c>
      <c r="AQ281" s="94">
        <v>79.422147946334874</v>
      </c>
      <c r="AR281" s="94">
        <v>20.577852053665126</v>
      </c>
      <c r="AS281" s="94">
        <v>63.947293505312906</v>
      </c>
      <c r="AT281" s="95" t="s">
        <v>94</v>
      </c>
      <c r="AU281" s="97" t="s">
        <v>94</v>
      </c>
      <c r="AV281" s="94">
        <f t="shared" si="9"/>
        <v>11.924279530601956</v>
      </c>
      <c r="AW281" s="97" t="s">
        <v>94</v>
      </c>
      <c r="AX281" s="98">
        <f>Corrientes!AX281*Constantes!$BA$11</f>
        <v>31.373519046628104</v>
      </c>
      <c r="AZ281" s="118"/>
      <c r="BC281" s="119">
        <f t="shared" si="11"/>
        <v>-2.8421709430404007E-13</v>
      </c>
      <c r="BE281" s="68"/>
    </row>
    <row r="282" spans="1:57" x14ac:dyDescent="0.3">
      <c r="A282" s="89">
        <v>2011</v>
      </c>
      <c r="B282" s="90" t="s">
        <v>13</v>
      </c>
      <c r="C282" s="91">
        <f>Corrientes!C282*Constantes!$BA$11</f>
        <v>17606.620679131061</v>
      </c>
      <c r="D282" s="91">
        <f>Corrientes!D282*Constantes!$BA$11</f>
        <v>8376.1927542034209</v>
      </c>
      <c r="E282" s="91">
        <f>Corrientes!E282*Constantes!$BA$11</f>
        <v>247.33111915386391</v>
      </c>
      <c r="F282" s="92" t="s">
        <v>241</v>
      </c>
      <c r="G282" s="92" t="s">
        <v>241</v>
      </c>
      <c r="H282" s="91">
        <f>Corrientes!H282*Constantes!$BA$11</f>
        <v>26230.144552488346</v>
      </c>
      <c r="I282" s="91">
        <f>Corrientes!I282*Constantes!$BA$11</f>
        <v>3864.2505646517975</v>
      </c>
      <c r="J282" s="91">
        <f>Corrientes!J282*Constantes!$BA$11</f>
        <v>30094.395117140142</v>
      </c>
      <c r="K282" s="93">
        <f>Corrientes!K282*Constantes!$BA$11</f>
        <v>2947.6083265361553</v>
      </c>
      <c r="L282" s="94">
        <f>Corrientes!L282*Constantes!$BA$11</f>
        <v>1978.5412014074116</v>
      </c>
      <c r="M282" s="94">
        <f>Corrientes!M282*Constantes!$BA$11</f>
        <v>941.27332991078015</v>
      </c>
      <c r="N282" s="94">
        <f>Corrientes!N282*Constantes!$BA$11</f>
        <v>434.24454323524219</v>
      </c>
      <c r="O282" s="94">
        <f>Corrientes!O282*Constantes!$BA$11</f>
        <v>3381.8528697713978</v>
      </c>
      <c r="P282" s="94">
        <v>57.893666646692445</v>
      </c>
      <c r="Q282" s="94">
        <f>Corrientes!Q282*Constantes!$BA$11</f>
        <v>20382.139119701249</v>
      </c>
      <c r="R282" s="94">
        <f>Corrientes!R282*Constantes!$BA$11</f>
        <v>1440.8490916707672</v>
      </c>
      <c r="S282" s="94">
        <f>Corrientes!S282*Constantes!$BA$11</f>
        <v>64.805501912322867</v>
      </c>
      <c r="T282" s="95" t="s">
        <v>241</v>
      </c>
      <c r="U282" s="95" t="s">
        <v>241</v>
      </c>
      <c r="V282" s="96">
        <f>Corrientes!V282*Constantes!$BA$11</f>
        <v>21887.79371328434</v>
      </c>
      <c r="W282" s="94">
        <f>Corrientes!W282*Constantes!$BA$11</f>
        <v>3150.7876232201384</v>
      </c>
      <c r="X282" s="94">
        <f>Corrientes!X282*Constantes!$BA$11</f>
        <v>4224.6557867359834</v>
      </c>
      <c r="Y282" s="94">
        <f>Corrientes!Y282*Constantes!$BA$11</f>
        <v>1368.0432005791456</v>
      </c>
      <c r="Z282" s="94">
        <f>Corrientes!Z282*Constantes!$BA$11</f>
        <v>3312.6566432716281</v>
      </c>
      <c r="AA282" s="94">
        <f>Corrientes!AA282*Constantes!$BA$11</f>
        <v>51982.188830424479</v>
      </c>
      <c r="AB282" s="94">
        <f>Corrientes!AB282*Constantes!$BA$11</f>
        <v>3280.5527473645602</v>
      </c>
      <c r="AC282" s="95" t="s">
        <v>94</v>
      </c>
      <c r="AD282" s="94">
        <v>36.420614744696557</v>
      </c>
      <c r="AE282" s="94">
        <v>3.5166721950351567</v>
      </c>
      <c r="AF282" s="95" t="s">
        <v>241</v>
      </c>
      <c r="AG282" s="97" t="s">
        <v>94</v>
      </c>
      <c r="AH282" s="95">
        <f>Corrientes!AH282*Constantes!$BA$11</f>
        <v>3249.5810483155115</v>
      </c>
      <c r="AI282" s="95" t="s">
        <v>241</v>
      </c>
      <c r="AJ282" s="95" t="s">
        <v>241</v>
      </c>
      <c r="AK282" s="95" t="s">
        <v>94</v>
      </c>
      <c r="AL282" s="95" t="s">
        <v>241</v>
      </c>
      <c r="AM282" s="95" t="s">
        <v>241</v>
      </c>
      <c r="AN282" s="97" t="s">
        <v>94</v>
      </c>
      <c r="AO282" s="94">
        <f>Corrientes!AO282*Constantes!$BA$11</f>
        <v>1478164.1832813709</v>
      </c>
      <c r="AP282" s="94">
        <f>Corrientes!AP282*Constantes!$BA$11</f>
        <v>142727.37897153138</v>
      </c>
      <c r="AQ282" s="94">
        <v>87.159567256259862</v>
      </c>
      <c r="AR282" s="94">
        <v>12.840432743740143</v>
      </c>
      <c r="AS282" s="94">
        <v>42.106333353307555</v>
      </c>
      <c r="AT282" s="95" t="s">
        <v>94</v>
      </c>
      <c r="AU282" s="97" t="s">
        <v>94</v>
      </c>
      <c r="AV282" s="94">
        <f t="shared" si="9"/>
        <v>-10.245567188791306</v>
      </c>
      <c r="AW282" s="97" t="s">
        <v>94</v>
      </c>
      <c r="AX282" s="98">
        <f>Corrientes!AX282*Constantes!$BA$11</f>
        <v>232.70063867302883</v>
      </c>
      <c r="AZ282" s="118"/>
      <c r="BC282" s="119">
        <f t="shared" si="11"/>
        <v>-3.4390268410788849E-12</v>
      </c>
      <c r="BE282" s="68"/>
    </row>
    <row r="283" spans="1:57" x14ac:dyDescent="0.3">
      <c r="A283" s="89">
        <v>2011</v>
      </c>
      <c r="B283" s="90" t="s">
        <v>14</v>
      </c>
      <c r="C283" s="91">
        <f>Corrientes!C283*Constantes!$BA$11</f>
        <v>4191.956347660971</v>
      </c>
      <c r="D283" s="91">
        <f>Corrientes!D283*Constantes!$BA$11</f>
        <v>2414.9968027942909</v>
      </c>
      <c r="E283" s="91">
        <f>Corrientes!E283*Constantes!$BA$11</f>
        <v>886.39466516987898</v>
      </c>
      <c r="F283" s="92" t="s">
        <v>241</v>
      </c>
      <c r="G283" s="92" t="s">
        <v>241</v>
      </c>
      <c r="H283" s="91">
        <f>Corrientes!H283*Constantes!$BA$11</f>
        <v>7493.3478156251413</v>
      </c>
      <c r="I283" s="91">
        <f>Corrientes!I283*Constantes!$BA$11</f>
        <v>222.71867533603299</v>
      </c>
      <c r="J283" s="91">
        <f>Corrientes!J283*Constantes!$BA$11</f>
        <v>7716.0664909611742</v>
      </c>
      <c r="K283" s="93">
        <f>Corrientes!K283*Constantes!$BA$11</f>
        <v>2476.4455503465942</v>
      </c>
      <c r="L283" s="94">
        <f>Corrientes!L283*Constantes!$BA$11</f>
        <v>1385.3823284120588</v>
      </c>
      <c r="M283" s="94">
        <f>Corrientes!M283*Constantes!$BA$11</f>
        <v>798.1223124209447</v>
      </c>
      <c r="N283" s="94">
        <f>Corrientes!N283*Constantes!$BA$11</f>
        <v>73.605374538322138</v>
      </c>
      <c r="O283" s="94">
        <f>Corrientes!O283*Constantes!$BA$11</f>
        <v>2550.0509248849162</v>
      </c>
      <c r="P283" s="94">
        <v>52.695551191210974</v>
      </c>
      <c r="Q283" s="94">
        <f>Corrientes!Q283*Constantes!$BA$11</f>
        <v>5179.7175683086934</v>
      </c>
      <c r="R283" s="94">
        <f>Corrientes!R283*Constantes!$BA$11</f>
        <v>1655.0667494050799</v>
      </c>
      <c r="S283" s="94">
        <f>Corrientes!S283*Constantes!$BA$11</f>
        <v>91.877688390525577</v>
      </c>
      <c r="T283" s="95" t="s">
        <v>241</v>
      </c>
      <c r="U283" s="95" t="s">
        <v>241</v>
      </c>
      <c r="V283" s="96">
        <f>Corrientes!V283*Constantes!$BA$11</f>
        <v>6926.6620061042995</v>
      </c>
      <c r="W283" s="94">
        <f>Corrientes!W283*Constantes!$BA$11</f>
        <v>4836.2034488341696</v>
      </c>
      <c r="X283" s="94">
        <f>Corrientes!X283*Constantes!$BA$11</f>
        <v>3349.7234505770462</v>
      </c>
      <c r="Y283" s="94">
        <f>Corrientes!Y283*Constantes!$BA$11</f>
        <v>3956.7825588355336</v>
      </c>
      <c r="Z283" s="94">
        <f>Corrientes!Z283*Constantes!$BA$11</f>
        <v>30262.743211635567</v>
      </c>
      <c r="AA283" s="94">
        <f>Corrientes!AA283*Constantes!$BA$11</f>
        <v>14642.728497065473</v>
      </c>
      <c r="AB283" s="94">
        <f>Corrientes!AB283*Constantes!$BA$11</f>
        <v>3284.5222173269945</v>
      </c>
      <c r="AC283" s="95" t="s">
        <v>94</v>
      </c>
      <c r="AD283" s="94">
        <v>25.000552637159885</v>
      </c>
      <c r="AE283" s="94">
        <v>3.591075421438604</v>
      </c>
      <c r="AF283" s="95" t="s">
        <v>241</v>
      </c>
      <c r="AG283" s="97" t="s">
        <v>94</v>
      </c>
      <c r="AH283" s="95">
        <f>Corrientes!AH283*Constantes!$BA$11</f>
        <v>327.26099275261754</v>
      </c>
      <c r="AI283" s="95" t="s">
        <v>241</v>
      </c>
      <c r="AJ283" s="95" t="s">
        <v>241</v>
      </c>
      <c r="AK283" s="95" t="s">
        <v>94</v>
      </c>
      <c r="AL283" s="95" t="s">
        <v>241</v>
      </c>
      <c r="AM283" s="95" t="s">
        <v>241</v>
      </c>
      <c r="AN283" s="97" t="s">
        <v>94</v>
      </c>
      <c r="AO283" s="94">
        <f>Corrientes!AO283*Constantes!$BA$11</f>
        <v>407753.29890452471</v>
      </c>
      <c r="AP283" s="94">
        <f>Corrientes!AP283*Constantes!$BA$11</f>
        <v>58569.619278339749</v>
      </c>
      <c r="AQ283" s="94">
        <v>97.11357236751482</v>
      </c>
      <c r="AR283" s="94">
        <v>2.886427632485181</v>
      </c>
      <c r="AS283" s="94">
        <v>47.304448808789026</v>
      </c>
      <c r="AT283" s="95" t="s">
        <v>94</v>
      </c>
      <c r="AU283" s="97" t="s">
        <v>94</v>
      </c>
      <c r="AV283" s="94">
        <f t="shared" si="9"/>
        <v>12.529550140666302</v>
      </c>
      <c r="AW283" s="97" t="s">
        <v>94</v>
      </c>
      <c r="AX283" s="98">
        <f>Corrientes!AX283*Constantes!$BA$11</f>
        <v>119.79468942678332</v>
      </c>
      <c r="AZ283" s="118"/>
      <c r="BC283" s="119">
        <f t="shared" si="11"/>
        <v>0</v>
      </c>
      <c r="BE283" s="68"/>
    </row>
    <row r="284" spans="1:57" x14ac:dyDescent="0.3">
      <c r="A284" s="89">
        <v>2011</v>
      </c>
      <c r="B284" s="90" t="s">
        <v>15</v>
      </c>
      <c r="C284" s="91">
        <f>Corrientes!C284*Constantes!$BA$11</f>
        <v>2091.760063209585</v>
      </c>
      <c r="D284" s="91">
        <f>Corrientes!D284*Constantes!$BA$11</f>
        <v>1053.3406866720272</v>
      </c>
      <c r="E284" s="92">
        <f>Corrientes!E284*Constantes!$BA$11</f>
        <v>0</v>
      </c>
      <c r="F284" s="92" t="s">
        <v>241</v>
      </c>
      <c r="G284" s="92" t="s">
        <v>241</v>
      </c>
      <c r="H284" s="91">
        <f>Corrientes!H284*Constantes!$BA$11</f>
        <v>3145.100749881612</v>
      </c>
      <c r="I284" s="91">
        <f>Corrientes!I284*Constantes!$BA$11</f>
        <v>273.94869021722826</v>
      </c>
      <c r="J284" s="91">
        <f>Corrientes!J284*Constantes!$BA$11</f>
        <v>3419.0494400988405</v>
      </c>
      <c r="K284" s="93">
        <f>Corrientes!K284*Constantes!$BA$11</f>
        <v>2894.6338703481301</v>
      </c>
      <c r="L284" s="94">
        <f>Corrientes!L284*Constantes!$BA$11</f>
        <v>1925.1782404223222</v>
      </c>
      <c r="M284" s="94">
        <f>Corrientes!M284*Constantes!$BA$11</f>
        <v>969.45562992580733</v>
      </c>
      <c r="N284" s="94">
        <f>Corrientes!N284*Constantes!$BA$11</f>
        <v>252.13219559664202</v>
      </c>
      <c r="O284" s="94">
        <f>Corrientes!O284*Constantes!$BA$11</f>
        <v>3146.766065944772</v>
      </c>
      <c r="P284" s="94">
        <v>44.491045325139027</v>
      </c>
      <c r="Q284" s="94">
        <f>Corrientes!Q284*Constantes!$BA$11</f>
        <v>3193.289064686699</v>
      </c>
      <c r="R284" s="94">
        <f>Corrientes!R284*Constantes!$BA$11</f>
        <v>1000.403530044302</v>
      </c>
      <c r="S284" s="94">
        <f>Corrientes!S284*Constantes!$BA$11</f>
        <v>72.061536568728741</v>
      </c>
      <c r="T284" s="95" t="s">
        <v>241</v>
      </c>
      <c r="U284" s="95" t="s">
        <v>241</v>
      </c>
      <c r="V284" s="96">
        <f>Corrientes!V284*Constantes!$BA$11</f>
        <v>4265.7541312997291</v>
      </c>
      <c r="W284" s="94">
        <f>Corrientes!W284*Constantes!$BA$11</f>
        <v>5759.4037599314934</v>
      </c>
      <c r="X284" s="94">
        <f>Corrientes!X284*Constantes!$BA$11</f>
        <v>4631.4320963951177</v>
      </c>
      <c r="Y284" s="94">
        <f>Corrientes!Y284*Constantes!$BA$11</f>
        <v>4738.7785043072427</v>
      </c>
      <c r="Z284" s="94">
        <f>Corrientes!Z284*Constantes!$BA$11</f>
        <v>45293.234801212282</v>
      </c>
      <c r="AA284" s="94">
        <f>Corrientes!AA284*Constantes!$BA$11</f>
        <v>7684.8035713985701</v>
      </c>
      <c r="AB284" s="94">
        <f>Corrientes!AB284*Constantes!$BA$11</f>
        <v>4205.8112122068351</v>
      </c>
      <c r="AC284" s="95" t="s">
        <v>94</v>
      </c>
      <c r="AD284" s="94">
        <v>25.39185159754571</v>
      </c>
      <c r="AE284" s="94">
        <v>3.7826025121485167</v>
      </c>
      <c r="AF284" s="95" t="s">
        <v>241</v>
      </c>
      <c r="AG284" s="97" t="s">
        <v>94</v>
      </c>
      <c r="AH284" s="95">
        <f>Corrientes!AH284*Constantes!$BA$11</f>
        <v>346.58835847634595</v>
      </c>
      <c r="AI284" s="95" t="s">
        <v>241</v>
      </c>
      <c r="AJ284" s="95" t="s">
        <v>241</v>
      </c>
      <c r="AK284" s="95" t="s">
        <v>94</v>
      </c>
      <c r="AL284" s="95" t="s">
        <v>241</v>
      </c>
      <c r="AM284" s="95" t="s">
        <v>241</v>
      </c>
      <c r="AN284" s="97" t="s">
        <v>94</v>
      </c>
      <c r="AO284" s="94">
        <f>Corrientes!AO284*Constantes!$BA$11</f>
        <v>203161.80583916561</v>
      </c>
      <c r="AP284" s="94">
        <f>Corrientes!AP284*Constantes!$BA$11</f>
        <v>30264.841230173843</v>
      </c>
      <c r="AQ284" s="94">
        <v>91.987577394923292</v>
      </c>
      <c r="AR284" s="94">
        <v>8.0124226050767113</v>
      </c>
      <c r="AS284" s="94">
        <v>55.508954674860981</v>
      </c>
      <c r="AT284" s="95" t="s">
        <v>94</v>
      </c>
      <c r="AU284" s="97" t="s">
        <v>94</v>
      </c>
      <c r="AV284" s="94">
        <f t="shared" si="9"/>
        <v>6.7813378984342254</v>
      </c>
      <c r="AW284" s="97" t="s">
        <v>94</v>
      </c>
      <c r="AX284" s="98">
        <f>Corrientes!AX284*Constantes!$BA$11</f>
        <v>24.68851116210606</v>
      </c>
      <c r="AZ284" s="118"/>
      <c r="BC284" s="119">
        <f t="shared" si="11"/>
        <v>-6.2527760746888816E-13</v>
      </c>
      <c r="BE284" s="68"/>
    </row>
    <row r="285" spans="1:57" x14ac:dyDescent="0.3">
      <c r="A285" s="89">
        <v>2011</v>
      </c>
      <c r="B285" s="90" t="s">
        <v>16</v>
      </c>
      <c r="C285" s="91">
        <f>Corrientes!C285*Constantes!$BA$11</f>
        <v>1012.9886001306455</v>
      </c>
      <c r="D285" s="91">
        <f>Corrientes!D285*Constantes!$BA$11</f>
        <v>1220.7035010770417</v>
      </c>
      <c r="E285" s="91">
        <f>Corrientes!E285*Constantes!$BA$11</f>
        <v>178.7473284027175</v>
      </c>
      <c r="F285" s="92" t="s">
        <v>241</v>
      </c>
      <c r="G285" s="92" t="s">
        <v>241</v>
      </c>
      <c r="H285" s="91">
        <f>Corrientes!H285*Constantes!$BA$11</f>
        <v>2412.4394296104047</v>
      </c>
      <c r="I285" s="91">
        <f>Corrientes!I285*Constantes!$BA$11</f>
        <v>275.89466777408791</v>
      </c>
      <c r="J285" s="91">
        <f>Corrientes!J285*Constantes!$BA$11</f>
        <v>2688.3340973844929</v>
      </c>
      <c r="K285" s="93">
        <f>Corrientes!K285*Constantes!$BA$11</f>
        <v>3973.9981642721673</v>
      </c>
      <c r="L285" s="94">
        <f>Corrientes!L285*Constantes!$BA$11</f>
        <v>1668.6905328843559</v>
      </c>
      <c r="M285" s="94">
        <f>Corrientes!M285*Constantes!$BA$11</f>
        <v>2010.8581433624604</v>
      </c>
      <c r="N285" s="94">
        <f>Corrientes!N285*Constantes!$BA$11</f>
        <v>454.47976426242047</v>
      </c>
      <c r="O285" s="94">
        <f>Corrientes!O285*Constantes!$BA$11</f>
        <v>4428.4779285345876</v>
      </c>
      <c r="P285" s="94">
        <v>51.452633053886046</v>
      </c>
      <c r="Q285" s="94">
        <f>Corrientes!Q285*Constantes!$BA$11</f>
        <v>2052.2981658194385</v>
      </c>
      <c r="R285" s="94">
        <f>Corrientes!R285*Constantes!$BA$11</f>
        <v>484.23950296791111</v>
      </c>
      <c r="S285" s="95">
        <f>Corrientes!S285*Constantes!$BA$11</f>
        <v>0</v>
      </c>
      <c r="T285" s="95" t="s">
        <v>241</v>
      </c>
      <c r="U285" s="95" t="s">
        <v>241</v>
      </c>
      <c r="V285" s="96">
        <f>Corrientes!V285*Constantes!$BA$11</f>
        <v>2536.5376687873495</v>
      </c>
      <c r="W285" s="94">
        <f>Corrientes!W285*Constantes!$BA$11</f>
        <v>4830.0375219656189</v>
      </c>
      <c r="X285" s="94">
        <f>Corrientes!X285*Constantes!$BA$11</f>
        <v>4299.9697575425816</v>
      </c>
      <c r="Y285" s="94">
        <f>Corrientes!Y285*Constantes!$BA$11</f>
        <v>2884.6960531850659</v>
      </c>
      <c r="Z285" s="94">
        <f>Corrientes!Z285*Constantes!$BA$11</f>
        <v>0</v>
      </c>
      <c r="AA285" s="94">
        <f>Corrientes!AA285*Constantes!$BA$11</f>
        <v>5224.871766171842</v>
      </c>
      <c r="AB285" s="94">
        <f>Corrientes!AB285*Constantes!$BA$11</f>
        <v>4614.7346274089659</v>
      </c>
      <c r="AC285" s="95" t="s">
        <v>94</v>
      </c>
      <c r="AD285" s="94">
        <v>15.080176975446069</v>
      </c>
      <c r="AE285" s="94">
        <v>4.4072110679581824</v>
      </c>
      <c r="AF285" s="95" t="s">
        <v>241</v>
      </c>
      <c r="AG285" s="97" t="s">
        <v>94</v>
      </c>
      <c r="AH285" s="95">
        <f>Corrientes!AH285*Constantes!$BA$11</f>
        <v>68.950004583815229</v>
      </c>
      <c r="AI285" s="95" t="s">
        <v>241</v>
      </c>
      <c r="AJ285" s="95" t="s">
        <v>241</v>
      </c>
      <c r="AK285" s="95" t="s">
        <v>94</v>
      </c>
      <c r="AL285" s="95" t="s">
        <v>241</v>
      </c>
      <c r="AM285" s="95" t="s">
        <v>241</v>
      </c>
      <c r="AN285" s="97" t="s">
        <v>94</v>
      </c>
      <c r="AO285" s="94">
        <f>Corrientes!AO285*Constantes!$BA$11</f>
        <v>118552.79190412075</v>
      </c>
      <c r="AP285" s="94">
        <f>Corrientes!AP285*Constantes!$BA$11</f>
        <v>34647.284144470672</v>
      </c>
      <c r="AQ285" s="94">
        <v>89.73733703550802</v>
      </c>
      <c r="AR285" s="94">
        <v>10.262662964491973</v>
      </c>
      <c r="AS285" s="94">
        <v>48.547366946113961</v>
      </c>
      <c r="AT285" s="95" t="s">
        <v>94</v>
      </c>
      <c r="AU285" s="97" t="s">
        <v>94</v>
      </c>
      <c r="AV285" s="94">
        <f t="shared" si="9"/>
        <v>8.6443194095403797</v>
      </c>
      <c r="AW285" s="97" t="s">
        <v>94</v>
      </c>
      <c r="AX285" s="98">
        <f>Corrientes!AX285*Constantes!$BA$11</f>
        <v>21.791927804344944</v>
      </c>
      <c r="AZ285" s="118"/>
      <c r="BC285" s="119">
        <f t="shared" si="11"/>
        <v>-2.5579538487363607E-13</v>
      </c>
      <c r="BE285" s="68"/>
    </row>
    <row r="286" spans="1:57" x14ac:dyDescent="0.3">
      <c r="A286" s="89">
        <v>2011</v>
      </c>
      <c r="B286" s="90" t="s">
        <v>17</v>
      </c>
      <c r="C286" s="91">
        <f>Corrientes!C286*Constantes!$BA$11</f>
        <v>2242.200489541297</v>
      </c>
      <c r="D286" s="91">
        <f>Corrientes!D286*Constantes!$BA$11</f>
        <v>2028.6148267292012</v>
      </c>
      <c r="E286" s="92">
        <f>Corrientes!E286*Constantes!$BA$11</f>
        <v>0</v>
      </c>
      <c r="F286" s="92" t="s">
        <v>241</v>
      </c>
      <c r="G286" s="92" t="s">
        <v>241</v>
      </c>
      <c r="H286" s="91">
        <f>Corrientes!H286*Constantes!$BA$11</f>
        <v>4270.8153162704975</v>
      </c>
      <c r="I286" s="91">
        <f>Corrientes!I286*Constantes!$BA$11</f>
        <v>385.80516102043805</v>
      </c>
      <c r="J286" s="91">
        <f>Corrientes!J286*Constantes!$BA$11</f>
        <v>4656.6204772909359</v>
      </c>
      <c r="K286" s="93">
        <f>Corrientes!K286*Constantes!$BA$11</f>
        <v>2837.7585829267969</v>
      </c>
      <c r="L286" s="94">
        <f>Corrientes!L286*Constantes!$BA$11</f>
        <v>1489.8381720225816</v>
      </c>
      <c r="M286" s="94">
        <f>Corrientes!M286*Constantes!$BA$11</f>
        <v>1347.9204109042155</v>
      </c>
      <c r="N286" s="94">
        <f>Corrientes!N286*Constantes!$BA$11</f>
        <v>256.34962552753495</v>
      </c>
      <c r="O286" s="94">
        <f>Corrientes!O286*Constantes!$BA$11</f>
        <v>3094.1082084543318</v>
      </c>
      <c r="P286" s="94">
        <v>20.666707185557673</v>
      </c>
      <c r="Q286" s="94">
        <f>Corrientes!Q286*Constantes!$BA$11</f>
        <v>16124.065816446826</v>
      </c>
      <c r="R286" s="94">
        <f>Corrientes!R286*Constantes!$BA$11</f>
        <v>1315.474633991576</v>
      </c>
      <c r="S286" s="94">
        <f>Corrientes!S286*Constantes!$BA$11</f>
        <v>435.82946377860208</v>
      </c>
      <c r="T286" s="95" t="s">
        <v>241</v>
      </c>
      <c r="U286" s="95" t="s">
        <v>241</v>
      </c>
      <c r="V286" s="96">
        <f>Corrientes!V286*Constantes!$BA$11</f>
        <v>17875.369914217004</v>
      </c>
      <c r="W286" s="94">
        <f>Corrientes!W286*Constantes!$BA$11</f>
        <v>5429.5019237079314</v>
      </c>
      <c r="X286" s="94">
        <f>Corrientes!X286*Constantes!$BA$11</f>
        <v>4313.4780970819738</v>
      </c>
      <c r="Y286" s="94">
        <f>Corrientes!Y286*Constantes!$BA$11</f>
        <v>5381.6510347925068</v>
      </c>
      <c r="Z286" s="94">
        <f>Corrientes!Z286*Constantes!$BA$11</f>
        <v>17278.364406065735</v>
      </c>
      <c r="AA286" s="94">
        <f>Corrientes!AA286*Constantes!$BA$11</f>
        <v>22531.990391507941</v>
      </c>
      <c r="AB286" s="94">
        <f>Corrientes!AB286*Constantes!$BA$11</f>
        <v>4696.842843827395</v>
      </c>
      <c r="AC286" s="95" t="s">
        <v>94</v>
      </c>
      <c r="AD286" s="94">
        <v>30.117576133354369</v>
      </c>
      <c r="AE286" s="94">
        <v>1.7809472168364644</v>
      </c>
      <c r="AF286" s="95" t="s">
        <v>241</v>
      </c>
      <c r="AG286" s="97" t="s">
        <v>94</v>
      </c>
      <c r="AH286" s="95">
        <f>Corrientes!AH286*Constantes!$BA$11</f>
        <v>6803.6674762693283</v>
      </c>
      <c r="AI286" s="95" t="s">
        <v>241</v>
      </c>
      <c r="AJ286" s="95" t="s">
        <v>241</v>
      </c>
      <c r="AK286" s="95" t="s">
        <v>94</v>
      </c>
      <c r="AL286" s="95" t="s">
        <v>241</v>
      </c>
      <c r="AM286" s="95" t="s">
        <v>241</v>
      </c>
      <c r="AN286" s="97" t="s">
        <v>94</v>
      </c>
      <c r="AO286" s="94">
        <f>Corrientes!AO286*Constantes!$BA$11</f>
        <v>1265168.9044177295</v>
      </c>
      <c r="AP286" s="94">
        <f>Corrientes!AP286*Constantes!$BA$11</f>
        <v>74813.425528472042</v>
      </c>
      <c r="AQ286" s="94">
        <v>91.71491078343395</v>
      </c>
      <c r="AR286" s="94">
        <v>8.2850892165660532</v>
      </c>
      <c r="AS286" s="94">
        <v>79.333292814442331</v>
      </c>
      <c r="AT286" s="95" t="s">
        <v>94</v>
      </c>
      <c r="AU286" s="97" t="s">
        <v>94</v>
      </c>
      <c r="AV286" s="94">
        <f t="shared" si="9"/>
        <v>6.9117150755018564</v>
      </c>
      <c r="AW286" s="97" t="s">
        <v>94</v>
      </c>
      <c r="AX286" s="98">
        <f>Corrientes!AX286*Constantes!$BA$11</f>
        <v>37.762455536940124</v>
      </c>
      <c r="AZ286" s="118"/>
      <c r="BC286" s="119">
        <f t="shared" si="11"/>
        <v>4.5474735088646412E-13</v>
      </c>
      <c r="BE286" s="68"/>
    </row>
    <row r="287" spans="1:57" x14ac:dyDescent="0.3">
      <c r="A287" s="89">
        <v>2011</v>
      </c>
      <c r="B287" s="90" t="s">
        <v>18</v>
      </c>
      <c r="C287" s="91">
        <f>Corrientes!C287*Constantes!$BA$11</f>
        <v>5411.5518665079853</v>
      </c>
      <c r="D287" s="91">
        <f>Corrientes!D287*Constantes!$BA$11</f>
        <v>2949.9887446658718</v>
      </c>
      <c r="E287" s="91">
        <f>Corrientes!E287*Constantes!$BA$11</f>
        <v>1334.2497376294095</v>
      </c>
      <c r="F287" s="92" t="s">
        <v>241</v>
      </c>
      <c r="G287" s="92" t="s">
        <v>241</v>
      </c>
      <c r="H287" s="91">
        <f>Corrientes!H287*Constantes!$BA$11</f>
        <v>9695.790348803268</v>
      </c>
      <c r="I287" s="91">
        <f>Corrientes!I287*Constantes!$BA$11</f>
        <v>772.87168107807315</v>
      </c>
      <c r="J287" s="91">
        <f>Corrientes!J287*Constantes!$BA$11</f>
        <v>10468.662029881341</v>
      </c>
      <c r="K287" s="93">
        <f>Corrientes!K287*Constantes!$BA$11</f>
        <v>3375.5989846535977</v>
      </c>
      <c r="L287" s="94">
        <f>Corrientes!L287*Constantes!$BA$11</f>
        <v>1884.0371263018619</v>
      </c>
      <c r="M287" s="94">
        <f>Corrientes!M287*Constantes!$BA$11</f>
        <v>1027.0414946072708</v>
      </c>
      <c r="N287" s="94">
        <f>Corrientes!N287*Constantes!$BA$11</f>
        <v>269.07603898806201</v>
      </c>
      <c r="O287" s="94">
        <f>Corrientes!O287*Constantes!$BA$11</f>
        <v>3644.6750236416601</v>
      </c>
      <c r="P287" s="94">
        <v>73.236620225719577</v>
      </c>
      <c r="Q287" s="94">
        <f>Corrientes!Q287*Constantes!$BA$11</f>
        <v>2296.6876623943881</v>
      </c>
      <c r="R287" s="94">
        <f>Corrientes!R287*Constantes!$BA$11</f>
        <v>1125.0954211837898</v>
      </c>
      <c r="S287" s="94">
        <f>Corrientes!S287*Constantes!$BA$11</f>
        <v>403.85464752932626</v>
      </c>
      <c r="T287" s="95" t="s">
        <v>241</v>
      </c>
      <c r="U287" s="95" t="s">
        <v>241</v>
      </c>
      <c r="V287" s="96">
        <f>Corrientes!V287*Constantes!$BA$11</f>
        <v>3825.6377311075039</v>
      </c>
      <c r="W287" s="94">
        <f>Corrientes!W287*Constantes!$BA$11</f>
        <v>3717.4524654785864</v>
      </c>
      <c r="X287" s="94">
        <f>Corrientes!X287*Constantes!$BA$11</f>
        <v>2868.3032027635218</v>
      </c>
      <c r="Y287" s="94">
        <f>Corrientes!Y287*Constantes!$BA$11</f>
        <v>2897.3185239704831</v>
      </c>
      <c r="Z287" s="94">
        <f>Corrientes!Z287*Constantes!$BA$11</f>
        <v>14381.263710894034</v>
      </c>
      <c r="AA287" s="94">
        <f>Corrientes!AA287*Constantes!$BA$11</f>
        <v>14294.299760988846</v>
      </c>
      <c r="AB287" s="94">
        <f>Corrientes!AB287*Constantes!$BA$11</f>
        <v>3663.8719811916758</v>
      </c>
      <c r="AC287" s="95" t="s">
        <v>94</v>
      </c>
      <c r="AD287" s="94">
        <v>19.583983167779341</v>
      </c>
      <c r="AE287" s="94">
        <v>5.0807837588255387</v>
      </c>
      <c r="AF287" s="95" t="s">
        <v>241</v>
      </c>
      <c r="AG287" s="97" t="s">
        <v>94</v>
      </c>
      <c r="AH287" s="95">
        <f>Corrientes!AH287*Constantes!$BA$11</f>
        <v>91.593827022347952</v>
      </c>
      <c r="AI287" s="95" t="s">
        <v>241</v>
      </c>
      <c r="AJ287" s="95" t="s">
        <v>241</v>
      </c>
      <c r="AK287" s="95" t="s">
        <v>94</v>
      </c>
      <c r="AL287" s="95" t="s">
        <v>241</v>
      </c>
      <c r="AM287" s="95" t="s">
        <v>241</v>
      </c>
      <c r="AN287" s="97" t="s">
        <v>94</v>
      </c>
      <c r="AO287" s="94">
        <f>Corrientes!AO287*Constantes!$BA$11</f>
        <v>281340.44744886132</v>
      </c>
      <c r="AP287" s="94">
        <f>Corrientes!AP287*Constantes!$BA$11</f>
        <v>72989.746970915614</v>
      </c>
      <c r="AQ287" s="94">
        <v>92.617283098145506</v>
      </c>
      <c r="AR287" s="94">
        <v>7.38271690185449</v>
      </c>
      <c r="AS287" s="94">
        <v>26.763379774280427</v>
      </c>
      <c r="AT287" s="95" t="s">
        <v>94</v>
      </c>
      <c r="AU287" s="97" t="s">
        <v>94</v>
      </c>
      <c r="AV287" s="94">
        <f t="shared" si="9"/>
        <v>8.1788984177872273</v>
      </c>
      <c r="AW287" s="97" t="s">
        <v>94</v>
      </c>
      <c r="AX287" s="98">
        <f>Corrientes!AX287*Constantes!$BA$11</f>
        <v>67.972320597002636</v>
      </c>
      <c r="AZ287" s="118"/>
      <c r="BC287" s="119">
        <f t="shared" si="11"/>
        <v>0</v>
      </c>
      <c r="BE287" s="68"/>
    </row>
    <row r="288" spans="1:57" x14ac:dyDescent="0.3">
      <c r="A288" s="89">
        <v>2011</v>
      </c>
      <c r="B288" s="90" t="s">
        <v>19</v>
      </c>
      <c r="C288" s="91">
        <f>Corrientes!C288*Constantes!$BA$11</f>
        <v>6290.2558424528406</v>
      </c>
      <c r="D288" s="91">
        <f>Corrientes!D288*Constantes!$BA$11</f>
        <v>2480.3109025966673</v>
      </c>
      <c r="E288" s="91">
        <f>Corrientes!E288*Constantes!$BA$11</f>
        <v>955.60950186461719</v>
      </c>
      <c r="F288" s="92" t="s">
        <v>241</v>
      </c>
      <c r="G288" s="92" t="s">
        <v>241</v>
      </c>
      <c r="H288" s="91">
        <f>Corrientes!H288*Constantes!$BA$11</f>
        <v>9726.1762469141249</v>
      </c>
      <c r="I288" s="91">
        <f>Corrientes!I288*Constantes!$BA$11</f>
        <v>448.4686790577004</v>
      </c>
      <c r="J288" s="91">
        <f>Corrientes!J288*Constantes!$BA$11</f>
        <v>10174.644925971825</v>
      </c>
      <c r="K288" s="93">
        <f>Corrientes!K288*Constantes!$BA$11</f>
        <v>2302.502060617755</v>
      </c>
      <c r="L288" s="94">
        <f>Corrientes!L288*Constantes!$BA$11</f>
        <v>1489.1080185448766</v>
      </c>
      <c r="M288" s="94">
        <f>Corrientes!M288*Constantes!$BA$11</f>
        <v>587.1702115220711</v>
      </c>
      <c r="N288" s="94">
        <f>Corrientes!N288*Constantes!$BA$11</f>
        <v>106.16711351292818</v>
      </c>
      <c r="O288" s="94">
        <f>Corrientes!O288*Constantes!$BA$11</f>
        <v>2408.6691741306831</v>
      </c>
      <c r="P288" s="94">
        <v>53.238991677761597</v>
      </c>
      <c r="Q288" s="94">
        <f>Corrientes!Q288*Constantes!$BA$11</f>
        <v>7631.2182623696208</v>
      </c>
      <c r="R288" s="94">
        <f>Corrientes!R288*Constantes!$BA$11</f>
        <v>1091.5608144777293</v>
      </c>
      <c r="S288" s="94">
        <f>Corrientes!S288*Constantes!$BA$11</f>
        <v>213.84126598167373</v>
      </c>
      <c r="T288" s="95" t="s">
        <v>241</v>
      </c>
      <c r="U288" s="95" t="s">
        <v>241</v>
      </c>
      <c r="V288" s="96">
        <f>Corrientes!V288*Constantes!$BA$11</f>
        <v>8936.6203428290228</v>
      </c>
      <c r="W288" s="94">
        <f>Corrientes!W288*Constantes!$BA$11</f>
        <v>5223.5370266799364</v>
      </c>
      <c r="X288" s="94">
        <f>Corrientes!X288*Constantes!$BA$11</f>
        <v>4211.0452277765535</v>
      </c>
      <c r="Y288" s="94">
        <f>Corrientes!Y288*Constantes!$BA$11</f>
        <v>3163.8985361885461</v>
      </c>
      <c r="Z288" s="94">
        <f>Corrientes!Z288*Constantes!$BA$11</f>
        <v>13951.022049952617</v>
      </c>
      <c r="AA288" s="94">
        <f>Corrientes!AA288*Constantes!$BA$11</f>
        <v>19111.265268800846</v>
      </c>
      <c r="AB288" s="94">
        <f>Corrientes!AB288*Constantes!$BA$11</f>
        <v>3220.0876474429292</v>
      </c>
      <c r="AC288" s="95" t="s">
        <v>94</v>
      </c>
      <c r="AD288" s="94">
        <v>25.935753546649227</v>
      </c>
      <c r="AE288" s="94">
        <v>3.3279191369272252</v>
      </c>
      <c r="AF288" s="95" t="s">
        <v>241</v>
      </c>
      <c r="AG288" s="97" t="s">
        <v>94</v>
      </c>
      <c r="AH288" s="95">
        <f>Corrientes!AH288*Constantes!$BA$11</f>
        <v>809.72470704635759</v>
      </c>
      <c r="AI288" s="95" t="s">
        <v>241</v>
      </c>
      <c r="AJ288" s="95" t="s">
        <v>241</v>
      </c>
      <c r="AK288" s="95" t="s">
        <v>94</v>
      </c>
      <c r="AL288" s="95" t="s">
        <v>241</v>
      </c>
      <c r="AM288" s="95" t="s">
        <v>241</v>
      </c>
      <c r="AN288" s="97" t="s">
        <v>94</v>
      </c>
      <c r="AO288" s="94">
        <f>Corrientes!AO288*Constantes!$BA$11</f>
        <v>574270.7224084445</v>
      </c>
      <c r="AP288" s="94">
        <f>Corrientes!AP288*Constantes!$BA$11</f>
        <v>73686.948152196375</v>
      </c>
      <c r="AQ288" s="94">
        <v>95.592291600142843</v>
      </c>
      <c r="AR288" s="94">
        <v>4.4077083998571593</v>
      </c>
      <c r="AS288" s="94">
        <v>46.761008322238411</v>
      </c>
      <c r="AT288" s="95" t="s">
        <v>94</v>
      </c>
      <c r="AU288" s="97" t="s">
        <v>94</v>
      </c>
      <c r="AV288" s="94">
        <f t="shared" si="9"/>
        <v>8.7746523765587447</v>
      </c>
      <c r="AW288" s="97" t="s">
        <v>94</v>
      </c>
      <c r="AX288" s="98">
        <f>Corrientes!AX288*Constantes!$BA$11</f>
        <v>43.735630082840423</v>
      </c>
      <c r="AZ288" s="118"/>
      <c r="BC288" s="119">
        <f t="shared" si="11"/>
        <v>-2.6147972675971687E-12</v>
      </c>
      <c r="BE288" s="68"/>
    </row>
    <row r="289" spans="1:57" x14ac:dyDescent="0.3">
      <c r="A289" s="89">
        <v>2011</v>
      </c>
      <c r="B289" s="90" t="s">
        <v>20</v>
      </c>
      <c r="C289" s="91">
        <f>Corrientes!C289*Constantes!$BA$11</f>
        <v>1635.168636386157</v>
      </c>
      <c r="D289" s="91">
        <f>Corrientes!D289*Constantes!$BA$11</f>
        <v>1431.3407469213735</v>
      </c>
      <c r="E289" s="92">
        <f>Corrientes!E289*Constantes!$BA$11</f>
        <v>0</v>
      </c>
      <c r="F289" s="92" t="s">
        <v>241</v>
      </c>
      <c r="G289" s="92" t="s">
        <v>241</v>
      </c>
      <c r="H289" s="91">
        <f>Corrientes!H289*Constantes!$BA$11</f>
        <v>3066.5093833075307</v>
      </c>
      <c r="I289" s="91">
        <f>Corrientes!I289*Constantes!$BA$11</f>
        <v>241.8895092712971</v>
      </c>
      <c r="J289" s="91">
        <f>Corrientes!J289*Constantes!$BA$11</f>
        <v>3308.3988925788276</v>
      </c>
      <c r="K289" s="93">
        <f>Corrientes!K289*Constantes!$BA$11</f>
        <v>3356.1336487978369</v>
      </c>
      <c r="L289" s="94">
        <f>Corrientes!L289*Constantes!$BA$11</f>
        <v>1789.6062904315265</v>
      </c>
      <c r="M289" s="94">
        <f>Corrientes!M289*Constantes!$BA$11</f>
        <v>1566.5273583663109</v>
      </c>
      <c r="N289" s="94">
        <f>Corrientes!N289*Constantes!$BA$11</f>
        <v>264.73537820418352</v>
      </c>
      <c r="O289" s="94">
        <f>Corrientes!O289*Constantes!$BA$11</f>
        <v>3620.8690270020206</v>
      </c>
      <c r="P289" s="94">
        <v>47.96768946303439</v>
      </c>
      <c r="Q289" s="94">
        <f>Corrientes!Q289*Constantes!$BA$11</f>
        <v>3041.1708963140677</v>
      </c>
      <c r="R289" s="94">
        <f>Corrientes!R289*Constantes!$BA$11</f>
        <v>459.9369143346139</v>
      </c>
      <c r="S289" s="94">
        <f>Corrientes!S289*Constantes!$BA$11</f>
        <v>87.633704438775254</v>
      </c>
      <c r="T289" s="95" t="s">
        <v>241</v>
      </c>
      <c r="U289" s="95" t="s">
        <v>241</v>
      </c>
      <c r="V289" s="96">
        <f>Corrientes!V289*Constantes!$BA$11</f>
        <v>3588.7415150874572</v>
      </c>
      <c r="W289" s="94">
        <f>Corrientes!W289*Constantes!$BA$11</f>
        <v>3709.6693770626389</v>
      </c>
      <c r="X289" s="94">
        <f>Corrientes!X289*Constantes!$BA$11</f>
        <v>2363.3851287736015</v>
      </c>
      <c r="Y289" s="94">
        <f>Corrientes!Y289*Constantes!$BA$11</f>
        <v>3557.3501402609118</v>
      </c>
      <c r="Z289" s="94">
        <f>Corrientes!Z289*Constantes!$BA$11</f>
        <v>26387.745991802247</v>
      </c>
      <c r="AA289" s="94">
        <f>Corrientes!AA289*Constantes!$BA$11</f>
        <v>6897.1404076662839</v>
      </c>
      <c r="AB289" s="94">
        <f>Corrientes!AB289*Constantes!$BA$11</f>
        <v>3666.5366407862848</v>
      </c>
      <c r="AC289" s="95" t="s">
        <v>94</v>
      </c>
      <c r="AD289" s="94">
        <v>21.00678251428139</v>
      </c>
      <c r="AE289" s="94">
        <v>1.9266832570483547</v>
      </c>
      <c r="AF289" s="95" t="s">
        <v>241</v>
      </c>
      <c r="AG289" s="97" t="s">
        <v>94</v>
      </c>
      <c r="AH289" s="95">
        <f>Corrientes!AH289*Constantes!$BA$11</f>
        <v>886.31374114180062</v>
      </c>
      <c r="AI289" s="95" t="s">
        <v>241</v>
      </c>
      <c r="AJ289" s="95" t="s">
        <v>241</v>
      </c>
      <c r="AK289" s="95" t="s">
        <v>94</v>
      </c>
      <c r="AL289" s="95" t="s">
        <v>241</v>
      </c>
      <c r="AM289" s="95" t="s">
        <v>241</v>
      </c>
      <c r="AN289" s="97" t="s">
        <v>94</v>
      </c>
      <c r="AO289" s="94">
        <f>Corrientes!AO289*Constantes!$BA$11</f>
        <v>357979.98360314727</v>
      </c>
      <c r="AP289" s="94">
        <f>Corrientes!AP289*Constantes!$BA$11</f>
        <v>32832.921476562566</v>
      </c>
      <c r="AQ289" s="94">
        <v>92.688623194322588</v>
      </c>
      <c r="AR289" s="94">
        <v>7.3113768056774218</v>
      </c>
      <c r="AS289" s="94">
        <v>52.032310536965618</v>
      </c>
      <c r="AT289" s="95" t="s">
        <v>94</v>
      </c>
      <c r="AU289" s="97" t="s">
        <v>94</v>
      </c>
      <c r="AV289" s="94">
        <f t="shared" si="9"/>
        <v>2.3820724497085388</v>
      </c>
      <c r="AW289" s="97" t="s">
        <v>94</v>
      </c>
      <c r="AX289" s="98">
        <f>Corrientes!AX289*Constantes!$BA$11</f>
        <v>54.243518864636009</v>
      </c>
      <c r="AZ289" s="118"/>
      <c r="BC289" s="119">
        <f t="shared" si="11"/>
        <v>-5.9685589803848416E-13</v>
      </c>
      <c r="BE289" s="68"/>
    </row>
    <row r="290" spans="1:57" x14ac:dyDescent="0.3">
      <c r="A290" s="89">
        <v>2011</v>
      </c>
      <c r="B290" s="90" t="s">
        <v>21</v>
      </c>
      <c r="C290" s="91">
        <f>Corrientes!C290*Constantes!$BA$11</f>
        <v>928.49764211769866</v>
      </c>
      <c r="D290" s="91">
        <f>Corrientes!D290*Constantes!$BA$11</f>
        <v>1232.5926257640292</v>
      </c>
      <c r="E290" s="92">
        <f>Corrientes!E290*Constantes!$BA$11</f>
        <v>0</v>
      </c>
      <c r="F290" s="92" t="s">
        <v>241</v>
      </c>
      <c r="G290" s="92" t="s">
        <v>241</v>
      </c>
      <c r="H290" s="91">
        <f>Corrientes!H290*Constantes!$BA$11</f>
        <v>2161.0902678817279</v>
      </c>
      <c r="I290" s="91">
        <f>Corrientes!I290*Constantes!$BA$11</f>
        <v>644.05954584373717</v>
      </c>
      <c r="J290" s="91">
        <f>Corrientes!J290*Constantes!$BA$11</f>
        <v>2805.1498137254653</v>
      </c>
      <c r="K290" s="93">
        <f>Corrientes!K290*Constantes!$BA$11</f>
        <v>3614.4798408453084</v>
      </c>
      <c r="L290" s="94">
        <f>Corrientes!L290*Constantes!$BA$11</f>
        <v>1552.9365244869505</v>
      </c>
      <c r="M290" s="94">
        <f>Corrientes!M290*Constantes!$BA$11</f>
        <v>2061.5433163583575</v>
      </c>
      <c r="N290" s="94">
        <f>Corrientes!N290*Constantes!$BA$11</f>
        <v>1077.2063894572939</v>
      </c>
      <c r="O290" s="94">
        <f>Corrientes!O290*Constantes!$BA$11</f>
        <v>4691.6862303026019</v>
      </c>
      <c r="P290" s="94">
        <v>41.495943800730053</v>
      </c>
      <c r="Q290" s="94">
        <f>Corrientes!Q290*Constantes!$BA$11</f>
        <v>3571.7281641833911</v>
      </c>
      <c r="R290" s="94">
        <f>Corrientes!R290*Constantes!$BA$11</f>
        <v>383.17988990643886</v>
      </c>
      <c r="S290" s="95">
        <f>Corrientes!S290*Constantes!$BA$11</f>
        <v>0</v>
      </c>
      <c r="T290" s="95" t="s">
        <v>241</v>
      </c>
      <c r="U290" s="95" t="s">
        <v>241</v>
      </c>
      <c r="V290" s="96">
        <f>Corrientes!V290*Constantes!$BA$11</f>
        <v>3954.9080540898299</v>
      </c>
      <c r="W290" s="94">
        <f>Corrientes!W290*Constantes!$BA$11</f>
        <v>4959.3874041450617</v>
      </c>
      <c r="X290" s="94">
        <f>Corrientes!X290*Constantes!$BA$11</f>
        <v>4604.4632197385499</v>
      </c>
      <c r="Y290" s="94">
        <f>Corrientes!Y290*Constantes!$BA$11</f>
        <v>2839.5684837778826</v>
      </c>
      <c r="Z290" s="94">
        <f>Corrientes!Z290*Constantes!$BA$11</f>
        <v>0</v>
      </c>
      <c r="AA290" s="94">
        <f>Corrientes!AA290*Constantes!$BA$11</f>
        <v>6760.057867815296</v>
      </c>
      <c r="AB290" s="94">
        <f>Corrientes!AB290*Constantes!$BA$11</f>
        <v>4844.6797972241475</v>
      </c>
      <c r="AC290" s="95" t="s">
        <v>94</v>
      </c>
      <c r="AD290" s="94">
        <v>28.801351314020813</v>
      </c>
      <c r="AE290" s="94">
        <v>2.7959461567103214</v>
      </c>
      <c r="AF290" s="95" t="s">
        <v>241</v>
      </c>
      <c r="AG290" s="97" t="s">
        <v>94</v>
      </c>
      <c r="AH290" s="95">
        <f>Corrientes!AH290*Constantes!$BA$11</f>
        <v>395.31667193019337</v>
      </c>
      <c r="AI290" s="95" t="s">
        <v>241</v>
      </c>
      <c r="AJ290" s="95" t="s">
        <v>241</v>
      </c>
      <c r="AK290" s="95" t="s">
        <v>94</v>
      </c>
      <c r="AL290" s="95" t="s">
        <v>241</v>
      </c>
      <c r="AM290" s="95" t="s">
        <v>241</v>
      </c>
      <c r="AN290" s="97" t="s">
        <v>94</v>
      </c>
      <c r="AO290" s="94">
        <f>Corrientes!AO290*Constantes!$BA$11</f>
        <v>241780.68850113708</v>
      </c>
      <c r="AP290" s="94">
        <f>Corrientes!AP290*Constantes!$BA$11</f>
        <v>23471.321863028094</v>
      </c>
      <c r="AQ290" s="94">
        <v>77.040101648318952</v>
      </c>
      <c r="AR290" s="94">
        <v>22.959898351681051</v>
      </c>
      <c r="AS290" s="94">
        <v>58.504056199269939</v>
      </c>
      <c r="AT290" s="95" t="s">
        <v>94</v>
      </c>
      <c r="AU290" s="97" t="s">
        <v>94</v>
      </c>
      <c r="AV290" s="94">
        <f t="shared" si="9"/>
        <v>5.9715603554183927</v>
      </c>
      <c r="AW290" s="97" t="s">
        <v>94</v>
      </c>
      <c r="AX290" s="98">
        <f>Corrientes!AX290*Constantes!$BA$11</f>
        <v>45.940962007509505</v>
      </c>
      <c r="AZ290" s="118"/>
      <c r="BC290" s="119">
        <f t="shared" si="11"/>
        <v>3.979039320256561E-13</v>
      </c>
      <c r="BE290" s="68"/>
    </row>
    <row r="291" spans="1:57" x14ac:dyDescent="0.3">
      <c r="A291" s="89">
        <v>2011</v>
      </c>
      <c r="B291" s="90" t="s">
        <v>22</v>
      </c>
      <c r="C291" s="91">
        <f>Corrientes!C291*Constantes!$BA$11</f>
        <v>2598.8264582688048</v>
      </c>
      <c r="D291" s="91">
        <f>Corrientes!D291*Constantes!$BA$11</f>
        <v>1754.9881309217776</v>
      </c>
      <c r="E291" s="91">
        <f>Corrientes!E291*Constantes!$BA$11</f>
        <v>541.76169950953079</v>
      </c>
      <c r="F291" s="92" t="s">
        <v>241</v>
      </c>
      <c r="G291" s="92" t="s">
        <v>241</v>
      </c>
      <c r="H291" s="91">
        <f>Corrientes!H291*Constantes!$BA$11</f>
        <v>4895.5762887001129</v>
      </c>
      <c r="I291" s="91">
        <f>Corrientes!I291*Constantes!$BA$11</f>
        <v>593.93461905618494</v>
      </c>
      <c r="J291" s="91">
        <f>Corrientes!J291*Constantes!$BA$11</f>
        <v>5489.5109077562975</v>
      </c>
      <c r="K291" s="93">
        <f>Corrientes!K291*Constantes!$BA$11</f>
        <v>3323.4239447759574</v>
      </c>
      <c r="L291" s="94">
        <f>Corrientes!L291*Constantes!$BA$11</f>
        <v>1764.2462440353802</v>
      </c>
      <c r="M291" s="94">
        <f>Corrientes!M291*Constantes!$BA$11</f>
        <v>1191.3959119717276</v>
      </c>
      <c r="N291" s="94">
        <f>Corrientes!N291*Constantes!$BA$11</f>
        <v>403.20003574631784</v>
      </c>
      <c r="O291" s="94">
        <f>Corrientes!O291*Constantes!$BA$11</f>
        <v>3726.6239805222749</v>
      </c>
      <c r="P291" s="94">
        <v>52.558612856994358</v>
      </c>
      <c r="Q291" s="94">
        <f>Corrientes!Q291*Constantes!$BA$11</f>
        <v>3935.5669045757768</v>
      </c>
      <c r="R291" s="94">
        <f>Corrientes!R291*Constantes!$BA$11</f>
        <v>908.27765765871447</v>
      </c>
      <c r="S291" s="94">
        <f>Corrientes!S291*Constantes!$BA$11</f>
        <v>111.19511716529577</v>
      </c>
      <c r="T291" s="95" t="s">
        <v>241</v>
      </c>
      <c r="U291" s="95" t="s">
        <v>241</v>
      </c>
      <c r="V291" s="96">
        <f>Corrientes!V291*Constantes!$BA$11</f>
        <v>4955.0396793997861</v>
      </c>
      <c r="W291" s="94">
        <f>Corrientes!W291*Constantes!$BA$11</f>
        <v>4218.7856735229861</v>
      </c>
      <c r="X291" s="94">
        <f>Corrientes!X291*Constantes!$BA$11</f>
        <v>3105.4345597907518</v>
      </c>
      <c r="Y291" s="94">
        <f>Corrientes!Y291*Constantes!$BA$11</f>
        <v>3146.487465214625</v>
      </c>
      <c r="Z291" s="94">
        <f>Corrientes!Z291*Constantes!$BA$11</f>
        <v>19419.335865402685</v>
      </c>
      <c r="AA291" s="94">
        <f>Corrientes!AA291*Constantes!$BA$11</f>
        <v>10444.550587156084</v>
      </c>
      <c r="AB291" s="94">
        <f>Corrientes!AB291*Constantes!$BA$11</f>
        <v>3944.9572956167681</v>
      </c>
      <c r="AC291" s="95" t="s">
        <v>94</v>
      </c>
      <c r="AD291" s="94">
        <v>18.860386046918492</v>
      </c>
      <c r="AE291" s="94">
        <v>3.102554246543439</v>
      </c>
      <c r="AF291" s="95" t="s">
        <v>241</v>
      </c>
      <c r="AG291" s="97" t="s">
        <v>94</v>
      </c>
      <c r="AH291" s="95">
        <f>Corrientes!AH291*Constantes!$BA$11</f>
        <v>578.39253529910934</v>
      </c>
      <c r="AI291" s="95" t="s">
        <v>241</v>
      </c>
      <c r="AJ291" s="95" t="s">
        <v>241</v>
      </c>
      <c r="AK291" s="95" t="s">
        <v>94</v>
      </c>
      <c r="AL291" s="95" t="s">
        <v>241</v>
      </c>
      <c r="AM291" s="95" t="s">
        <v>241</v>
      </c>
      <c r="AN291" s="97" t="s">
        <v>94</v>
      </c>
      <c r="AO291" s="94">
        <f>Corrientes!AO291*Constantes!$BA$11</f>
        <v>336643.60901319858</v>
      </c>
      <c r="AP291" s="94">
        <f>Corrientes!AP291*Constantes!$BA$11</f>
        <v>55378.243908546981</v>
      </c>
      <c r="AQ291" s="94">
        <v>89.180554897577551</v>
      </c>
      <c r="AR291" s="94">
        <v>10.819445102422449</v>
      </c>
      <c r="AS291" s="94">
        <v>47.441387143005635</v>
      </c>
      <c r="AT291" s="95" t="s">
        <v>94</v>
      </c>
      <c r="AU291" s="97" t="s">
        <v>94</v>
      </c>
      <c r="AV291" s="94">
        <f t="shared" si="9"/>
        <v>11.61014902705071</v>
      </c>
      <c r="AW291" s="97" t="s">
        <v>94</v>
      </c>
      <c r="AX291" s="98">
        <f>Corrientes!AX291*Constantes!$BA$11</f>
        <v>243.42261902012916</v>
      </c>
      <c r="AZ291" s="118"/>
      <c r="BC291" s="119">
        <f t="shared" si="11"/>
        <v>-1.2505552149377763E-12</v>
      </c>
      <c r="BE291" s="68"/>
    </row>
    <row r="292" spans="1:57" x14ac:dyDescent="0.3">
      <c r="A292" s="89">
        <v>2011</v>
      </c>
      <c r="B292" s="90" t="s">
        <v>23</v>
      </c>
      <c r="C292" s="91">
        <f>Corrientes!C292*Constantes!$BA$11</f>
        <v>1874.1308322850398</v>
      </c>
      <c r="D292" s="91">
        <f>Corrientes!D292*Constantes!$BA$11</f>
        <v>2143.4303842991189</v>
      </c>
      <c r="E292" s="91">
        <f>Corrientes!E292*Constantes!$BA$11</f>
        <v>291.26439515148326</v>
      </c>
      <c r="F292" s="92" t="s">
        <v>241</v>
      </c>
      <c r="G292" s="92" t="s">
        <v>241</v>
      </c>
      <c r="H292" s="91">
        <f>Corrientes!H292*Constantes!$BA$11</f>
        <v>4308.8256117356414</v>
      </c>
      <c r="I292" s="91">
        <f>Corrientes!I292*Constantes!$BA$11</f>
        <v>835.36150124754613</v>
      </c>
      <c r="J292" s="91">
        <f>Corrientes!J292*Constantes!$BA$11</f>
        <v>5144.187112983187</v>
      </c>
      <c r="K292" s="93">
        <f>Corrientes!K292*Constantes!$BA$11</f>
        <v>3302.90580618484</v>
      </c>
      <c r="L292" s="94">
        <f>Corrientes!L292*Constantes!$BA$11</f>
        <v>1436.604336987195</v>
      </c>
      <c r="M292" s="94">
        <f>Corrientes!M292*Constantes!$BA$11</f>
        <v>1643.03439967247</v>
      </c>
      <c r="N292" s="94">
        <f>Corrientes!N292*Constantes!$BA$11</f>
        <v>640.3416191007102</v>
      </c>
      <c r="O292" s="94">
        <f>Corrientes!O292*Constantes!$BA$11</f>
        <v>3943.24742528555</v>
      </c>
      <c r="P292" s="94">
        <v>39.230176627614263</v>
      </c>
      <c r="Q292" s="94">
        <f>Corrientes!Q292*Constantes!$BA$11</f>
        <v>6390.8031958585661</v>
      </c>
      <c r="R292" s="94">
        <f>Corrientes!R292*Constantes!$BA$11</f>
        <v>1468.4961567306932</v>
      </c>
      <c r="S292" s="94">
        <f>Corrientes!S292*Constantes!$BA$11</f>
        <v>109.34542864384123</v>
      </c>
      <c r="T292" s="95" t="s">
        <v>241</v>
      </c>
      <c r="U292" s="95" t="s">
        <v>241</v>
      </c>
      <c r="V292" s="96">
        <f>Corrientes!V292*Constantes!$BA$11</f>
        <v>7968.6447812331016</v>
      </c>
      <c r="W292" s="94">
        <f>Corrientes!W292*Constantes!$BA$11</f>
        <v>5062.7711163117247</v>
      </c>
      <c r="X292" s="94">
        <f>Corrientes!X292*Constantes!$BA$11</f>
        <v>3853.2542013331949</v>
      </c>
      <c r="Y292" s="94">
        <f>Corrientes!Y292*Constantes!$BA$11</f>
        <v>3992.9960103399239</v>
      </c>
      <c r="Z292" s="94">
        <f>Corrientes!Z292*Constantes!$BA$11</f>
        <v>25482.504927485723</v>
      </c>
      <c r="AA292" s="94">
        <f>Corrientes!AA292*Constantes!$BA$11</f>
        <v>13112.83189421629</v>
      </c>
      <c r="AB292" s="94">
        <f>Corrientes!AB292*Constantes!$BA$11</f>
        <v>4555.3996905416097</v>
      </c>
      <c r="AC292" s="95" t="s">
        <v>94</v>
      </c>
      <c r="AD292" s="94">
        <v>21.395129143005377</v>
      </c>
      <c r="AE292" s="94">
        <v>3.5203537452796114</v>
      </c>
      <c r="AF292" s="95" t="s">
        <v>241</v>
      </c>
      <c r="AG292" s="97" t="s">
        <v>94</v>
      </c>
      <c r="AH292" s="95">
        <f>Corrientes!AH292*Constantes!$BA$11</f>
        <v>455.7705851547347</v>
      </c>
      <c r="AI292" s="95" t="s">
        <v>241</v>
      </c>
      <c r="AJ292" s="95" t="s">
        <v>241</v>
      </c>
      <c r="AK292" s="95" t="s">
        <v>94</v>
      </c>
      <c r="AL292" s="95" t="s">
        <v>241</v>
      </c>
      <c r="AM292" s="95" t="s">
        <v>241</v>
      </c>
      <c r="AN292" s="97" t="s">
        <v>94</v>
      </c>
      <c r="AO292" s="94">
        <f>Corrientes!AO292*Constantes!$BA$11</f>
        <v>372486.20005302265</v>
      </c>
      <c r="AP292" s="94">
        <f>Corrientes!AP292*Constantes!$BA$11</f>
        <v>61288.865360755321</v>
      </c>
      <c r="AQ292" s="94">
        <v>83.761059174165467</v>
      </c>
      <c r="AR292" s="94">
        <v>16.238940825834543</v>
      </c>
      <c r="AS292" s="94">
        <v>60.769823372385737</v>
      </c>
      <c r="AT292" s="95" t="s">
        <v>94</v>
      </c>
      <c r="AU292" s="97" t="s">
        <v>94</v>
      </c>
      <c r="AV292" s="94">
        <f t="shared" si="9"/>
        <v>8.5180602371537582</v>
      </c>
      <c r="AW292" s="97" t="s">
        <v>94</v>
      </c>
      <c r="AX292" s="98">
        <f>Corrientes!AX292*Constantes!$BA$11</f>
        <v>110.494649212045</v>
      </c>
      <c r="AZ292" s="118"/>
      <c r="BC292" s="119">
        <f t="shared" si="11"/>
        <v>6.8212102632969618E-13</v>
      </c>
      <c r="BE292" s="68"/>
    </row>
    <row r="293" spans="1:57" x14ac:dyDescent="0.3">
      <c r="A293" s="89">
        <v>2011</v>
      </c>
      <c r="B293" s="90" t="s">
        <v>24</v>
      </c>
      <c r="C293" s="91">
        <f>Corrientes!C293*Constantes!$BA$11</f>
        <v>1408.0612205944249</v>
      </c>
      <c r="D293" s="91">
        <f>Corrientes!D293*Constantes!$BA$11</f>
        <v>2077.9632306404137</v>
      </c>
      <c r="E293" s="92">
        <f>Corrientes!E293*Constantes!$BA$11</f>
        <v>0</v>
      </c>
      <c r="F293" s="92" t="s">
        <v>241</v>
      </c>
      <c r="G293" s="92" t="s">
        <v>241</v>
      </c>
      <c r="H293" s="91">
        <f>Corrientes!H293*Constantes!$BA$11</f>
        <v>3486.0244512348386</v>
      </c>
      <c r="I293" s="91">
        <f>Corrientes!I293*Constantes!$BA$11</f>
        <v>940.35730375102503</v>
      </c>
      <c r="J293" s="91">
        <f>Corrientes!J293*Constantes!$BA$11</f>
        <v>4426.3817549858641</v>
      </c>
      <c r="K293" s="93">
        <f>Corrientes!K293*Constantes!$BA$11</f>
        <v>3141.3464902816636</v>
      </c>
      <c r="L293" s="94">
        <f>Corrientes!L293*Constantes!$BA$11</f>
        <v>1268.8402606726409</v>
      </c>
      <c r="M293" s="94">
        <f>Corrientes!M293*Constantes!$BA$11</f>
        <v>1872.5062296090225</v>
      </c>
      <c r="N293" s="94">
        <f>Corrientes!N293*Constantes!$BA$11</f>
        <v>847.38020546661187</v>
      </c>
      <c r="O293" s="94">
        <f>Corrientes!O293*Constantes!$BA$11</f>
        <v>3988.7266957482752</v>
      </c>
      <c r="P293" s="94">
        <v>34.759356957626174</v>
      </c>
      <c r="Q293" s="94">
        <f>Corrientes!Q293*Constantes!$BA$11</f>
        <v>7308.9049882939735</v>
      </c>
      <c r="R293" s="94">
        <f>Corrientes!R293*Constantes!$BA$11</f>
        <v>892.0556033898514</v>
      </c>
      <c r="S293" s="94">
        <f>Corrientes!S293*Constantes!$BA$11</f>
        <v>107.01795919528948</v>
      </c>
      <c r="T293" s="95" t="s">
        <v>241</v>
      </c>
      <c r="U293" s="95" t="s">
        <v>241</v>
      </c>
      <c r="V293" s="96">
        <f>Corrientes!V293*Constantes!$BA$11</f>
        <v>8307.9785508791156</v>
      </c>
      <c r="W293" s="94">
        <f>Corrientes!W293*Constantes!$BA$11</f>
        <v>5011.9287773255528</v>
      </c>
      <c r="X293" s="94">
        <f>Corrientes!X293*Constantes!$BA$11</f>
        <v>4730.7103978560226</v>
      </c>
      <c r="Y293" s="94">
        <f>Corrientes!Y293*Constantes!$BA$11</f>
        <v>3535.147572867656</v>
      </c>
      <c r="Z293" s="94">
        <f>Corrientes!Z293*Constantes!$BA$11</f>
        <v>21425.016855913811</v>
      </c>
      <c r="AA293" s="94">
        <f>Corrientes!AA293*Constantes!$BA$11</f>
        <v>12734.360305864979</v>
      </c>
      <c r="AB293" s="94">
        <f>Corrientes!AB293*Constantes!$BA$11</f>
        <v>4601.6210031875025</v>
      </c>
      <c r="AC293" s="95" t="s">
        <v>94</v>
      </c>
      <c r="AD293" s="94">
        <v>18.189079213401413</v>
      </c>
      <c r="AE293" s="94">
        <v>2.295086061163377</v>
      </c>
      <c r="AF293" s="95" t="s">
        <v>241</v>
      </c>
      <c r="AG293" s="97" t="s">
        <v>94</v>
      </c>
      <c r="AH293" s="95">
        <f>Corrientes!AH293*Constantes!$BA$11</f>
        <v>879.02250484371029</v>
      </c>
      <c r="AI293" s="95" t="s">
        <v>241</v>
      </c>
      <c r="AJ293" s="95" t="s">
        <v>241</v>
      </c>
      <c r="AK293" s="95" t="s">
        <v>94</v>
      </c>
      <c r="AL293" s="95" t="s">
        <v>241</v>
      </c>
      <c r="AM293" s="95" t="s">
        <v>241</v>
      </c>
      <c r="AN293" s="97" t="s">
        <v>94</v>
      </c>
      <c r="AO293" s="94">
        <f>Corrientes!AO293*Constantes!$BA$11</f>
        <v>554853.28072664712</v>
      </c>
      <c r="AP293" s="94">
        <f>Corrientes!AP293*Constantes!$BA$11</f>
        <v>70011.022308828644</v>
      </c>
      <c r="AQ293" s="94">
        <v>78.755621277089134</v>
      </c>
      <c r="AR293" s="94">
        <v>21.244378722910856</v>
      </c>
      <c r="AS293" s="94">
        <v>65.240643042373833</v>
      </c>
      <c r="AT293" s="95" t="s">
        <v>94</v>
      </c>
      <c r="AU293" s="97" t="s">
        <v>94</v>
      </c>
      <c r="AV293" s="94">
        <f t="shared" ref="AV293:AV356" si="12">((AA293/AA260)-1)*100</f>
        <v>4.6254762799709415</v>
      </c>
      <c r="AW293" s="97" t="s">
        <v>94</v>
      </c>
      <c r="AX293" s="98">
        <f>Corrientes!AX293*Constantes!$BA$11</f>
        <v>159.17488025412086</v>
      </c>
      <c r="AZ293" s="118"/>
      <c r="BC293" s="119">
        <f t="shared" si="11"/>
        <v>-5.9685589803848416E-13</v>
      </c>
      <c r="BE293" s="68"/>
    </row>
    <row r="294" spans="1:57" x14ac:dyDescent="0.3">
      <c r="A294" s="89">
        <v>2011</v>
      </c>
      <c r="B294" s="90" t="s">
        <v>25</v>
      </c>
      <c r="C294" s="91">
        <f>Corrientes!C294*Constantes!$BA$11</f>
        <v>3423.272394982358</v>
      </c>
      <c r="D294" s="91">
        <f>Corrientes!D294*Constantes!$BA$11</f>
        <v>2082.8210323504982</v>
      </c>
      <c r="E294" s="92">
        <f>Corrientes!E294*Constantes!$BA$11</f>
        <v>0</v>
      </c>
      <c r="F294" s="92" t="s">
        <v>241</v>
      </c>
      <c r="G294" s="92" t="s">
        <v>241</v>
      </c>
      <c r="H294" s="91">
        <f>Corrientes!H294*Constantes!$BA$11</f>
        <v>5506.0934273328558</v>
      </c>
      <c r="I294" s="91">
        <f>Corrientes!I294*Constantes!$BA$11</f>
        <v>2809.2241242737541</v>
      </c>
      <c r="J294" s="91">
        <f>Corrientes!J294*Constantes!$BA$11</f>
        <v>8315.3175516066112</v>
      </c>
      <c r="K294" s="93">
        <f>Corrientes!K294*Constantes!$BA$11</f>
        <v>3749.8201583348368</v>
      </c>
      <c r="L294" s="94">
        <f>Corrientes!L294*Constantes!$BA$11</f>
        <v>2331.3545263241344</v>
      </c>
      <c r="M294" s="94">
        <f>Corrientes!M294*Constantes!$BA$11</f>
        <v>1418.4656320107019</v>
      </c>
      <c r="N294" s="94">
        <f>Corrientes!N294*Constantes!$BA$11</f>
        <v>1913.1686357136412</v>
      </c>
      <c r="O294" s="94">
        <f>Corrientes!O294*Constantes!$BA$11</f>
        <v>5662.9887940484778</v>
      </c>
      <c r="P294" s="94">
        <v>62.393043726827024</v>
      </c>
      <c r="Q294" s="94">
        <f>Corrientes!Q294*Constantes!$BA$11</f>
        <v>2753.866611324971</v>
      </c>
      <c r="R294" s="94">
        <f>Corrientes!R294*Constantes!$BA$11</f>
        <v>572.68225515908478</v>
      </c>
      <c r="S294" s="94">
        <f>Corrientes!S294*Constantes!$BA$11</f>
        <v>1685.4487037893191</v>
      </c>
      <c r="T294" s="95" t="s">
        <v>241</v>
      </c>
      <c r="U294" s="95" t="s">
        <v>241</v>
      </c>
      <c r="V294" s="96">
        <f>Corrientes!V294*Constantes!$BA$11</f>
        <v>5011.9975702733755</v>
      </c>
      <c r="W294" s="94">
        <f>Corrientes!W294*Constantes!$BA$11</f>
        <v>6151.3659027820268</v>
      </c>
      <c r="X294" s="94">
        <f>Corrientes!X294*Constantes!$BA$11</f>
        <v>3519.4982635853221</v>
      </c>
      <c r="Y294" s="94">
        <f>Corrientes!Y294*Constantes!$BA$11</f>
        <v>3293.7571111531374</v>
      </c>
      <c r="Z294" s="94">
        <f>Corrientes!Z294*Constantes!$BA$11</f>
        <v>14732.943214941601</v>
      </c>
      <c r="AA294" s="94">
        <f>Corrientes!AA294*Constantes!$BA$11</f>
        <v>13327.315121879987</v>
      </c>
      <c r="AB294" s="94">
        <f>Corrientes!AB294*Constantes!$BA$11</f>
        <v>5837.2745963366178</v>
      </c>
      <c r="AC294" s="95" t="s">
        <v>94</v>
      </c>
      <c r="AD294" s="94">
        <v>12.505962147022384</v>
      </c>
      <c r="AE294" s="94">
        <v>1.9188671193826767</v>
      </c>
      <c r="AF294" s="95" t="s">
        <v>241</v>
      </c>
      <c r="AG294" s="97" t="s">
        <v>94</v>
      </c>
      <c r="AH294" s="95">
        <f>Corrientes!AH294*Constantes!$BA$11</f>
        <v>196.80127411745065</v>
      </c>
      <c r="AI294" s="95" t="s">
        <v>241</v>
      </c>
      <c r="AJ294" s="95" t="s">
        <v>241</v>
      </c>
      <c r="AK294" s="95" t="s">
        <v>94</v>
      </c>
      <c r="AL294" s="95" t="s">
        <v>241</v>
      </c>
      <c r="AM294" s="95" t="s">
        <v>241</v>
      </c>
      <c r="AN294" s="97" t="s">
        <v>94</v>
      </c>
      <c r="AO294" s="94">
        <f>Corrientes!AO294*Constantes!$BA$11</f>
        <v>694540.80416821921</v>
      </c>
      <c r="AP294" s="94">
        <f>Corrientes!AP294*Constantes!$BA$11</f>
        <v>106567.69119562037</v>
      </c>
      <c r="AQ294" s="94">
        <v>66.216273679999375</v>
      </c>
      <c r="AR294" s="94">
        <v>33.783726320000632</v>
      </c>
      <c r="AS294" s="94">
        <v>37.606956273172969</v>
      </c>
      <c r="AT294" s="95" t="s">
        <v>94</v>
      </c>
      <c r="AU294" s="97" t="s">
        <v>94</v>
      </c>
      <c r="AV294" s="94">
        <f t="shared" si="12"/>
        <v>10.662122901657401</v>
      </c>
      <c r="AW294" s="97" t="s">
        <v>94</v>
      </c>
      <c r="AX294" s="98">
        <f>Corrientes!AX294*Constantes!$BA$11</f>
        <v>53.625341269945437</v>
      </c>
      <c r="AZ294" s="118"/>
      <c r="BC294" s="119">
        <f t="shared" si="11"/>
        <v>2.2737367544323206E-12</v>
      </c>
      <c r="BE294" s="68"/>
    </row>
    <row r="295" spans="1:57" x14ac:dyDescent="0.3">
      <c r="A295" s="89">
        <v>2011</v>
      </c>
      <c r="B295" s="90" t="s">
        <v>26</v>
      </c>
      <c r="C295" s="91">
        <f>Corrientes!C295*Constantes!$BA$11</f>
        <v>3106.264855433461</v>
      </c>
      <c r="D295" s="91">
        <f>Corrientes!D295*Constantes!$BA$11</f>
        <v>2487.8344150766561</v>
      </c>
      <c r="E295" s="91">
        <f>Corrientes!E295*Constantes!$BA$11</f>
        <v>278.10994906890141</v>
      </c>
      <c r="F295" s="92" t="s">
        <v>241</v>
      </c>
      <c r="G295" s="92" t="s">
        <v>241</v>
      </c>
      <c r="H295" s="91">
        <f>Corrientes!H295*Constantes!$BA$11</f>
        <v>5872.2092195790183</v>
      </c>
      <c r="I295" s="91">
        <f>Corrientes!I295*Constantes!$BA$11</f>
        <v>923.57729973510743</v>
      </c>
      <c r="J295" s="91">
        <f>Corrientes!J295*Constantes!$BA$11</f>
        <v>6795.7865193141261</v>
      </c>
      <c r="K295" s="93">
        <f>Corrientes!K295*Constantes!$BA$11</f>
        <v>3909.8562683502814</v>
      </c>
      <c r="L295" s="94">
        <f>Corrientes!L295*Constantes!$BA$11</f>
        <v>2068.2248642774657</v>
      </c>
      <c r="M295" s="94">
        <f>Corrientes!M295*Constantes!$BA$11</f>
        <v>1656.4591993713666</v>
      </c>
      <c r="N295" s="94">
        <f>Corrientes!N295*Constantes!$BA$11</f>
        <v>614.93968618070016</v>
      </c>
      <c r="O295" s="94">
        <f>Corrientes!O295*Constantes!$BA$11</f>
        <v>4524.7959545309814</v>
      </c>
      <c r="P295" s="94">
        <v>40.917421283326448</v>
      </c>
      <c r="Q295" s="94">
        <f>Corrientes!Q295*Constantes!$BA$11</f>
        <v>6506.0228643002447</v>
      </c>
      <c r="R295" s="94">
        <f>Corrientes!R295*Constantes!$BA$11</f>
        <v>1372.6179247324699</v>
      </c>
      <c r="S295" s="94">
        <f>Corrientes!S295*Constantes!$BA$11</f>
        <v>1934.1132745450718</v>
      </c>
      <c r="T295" s="95" t="s">
        <v>241</v>
      </c>
      <c r="U295" s="95" t="s">
        <v>241</v>
      </c>
      <c r="V295" s="96">
        <f>Corrientes!V295*Constantes!$BA$11</f>
        <v>9812.7540635777859</v>
      </c>
      <c r="W295" s="94">
        <f>Corrientes!W295*Constantes!$BA$11</f>
        <v>5234.5408877558621</v>
      </c>
      <c r="X295" s="94">
        <f>Corrientes!X295*Constantes!$BA$11</f>
        <v>3474.7787623188351</v>
      </c>
      <c r="Y295" s="94">
        <f>Corrientes!Y295*Constantes!$BA$11</f>
        <v>3485.3322010234692</v>
      </c>
      <c r="Z295" s="94">
        <f>Corrientes!Z295*Constantes!$BA$11</f>
        <v>19125.587375726285</v>
      </c>
      <c r="AA295" s="94">
        <f>Corrientes!AA295*Constantes!$BA$11</f>
        <v>16608.54058289191</v>
      </c>
      <c r="AB295" s="94">
        <f>Corrientes!AB295*Constantes!$BA$11</f>
        <v>4918.8410485047198</v>
      </c>
      <c r="AC295" s="95" t="s">
        <v>94</v>
      </c>
      <c r="AD295" s="94">
        <v>13.639217714172053</v>
      </c>
      <c r="AE295" s="94">
        <v>3.1105597995222571</v>
      </c>
      <c r="AF295" s="95" t="s">
        <v>241</v>
      </c>
      <c r="AG295" s="97" t="s">
        <v>94</v>
      </c>
      <c r="AH295" s="95">
        <f>Corrientes!AH295*Constantes!$BA$11</f>
        <v>1109.9944621912232</v>
      </c>
      <c r="AI295" s="95" t="s">
        <v>241</v>
      </c>
      <c r="AJ295" s="95" t="s">
        <v>241</v>
      </c>
      <c r="AK295" s="95" t="s">
        <v>94</v>
      </c>
      <c r="AL295" s="95" t="s">
        <v>241</v>
      </c>
      <c r="AM295" s="95" t="s">
        <v>241</v>
      </c>
      <c r="AN295" s="97" t="s">
        <v>94</v>
      </c>
      <c r="AO295" s="94">
        <f>Corrientes!AO295*Constantes!$BA$11</f>
        <v>533940.56547129469</v>
      </c>
      <c r="AP295" s="94">
        <f>Corrientes!AP295*Constantes!$BA$11</f>
        <v>121770.47783051764</v>
      </c>
      <c r="AQ295" s="94">
        <v>86.409559848440892</v>
      </c>
      <c r="AR295" s="94">
        <v>13.590440151559097</v>
      </c>
      <c r="AS295" s="94">
        <v>59.082578716673552</v>
      </c>
      <c r="AT295" s="95" t="s">
        <v>94</v>
      </c>
      <c r="AU295" s="97" t="s">
        <v>94</v>
      </c>
      <c r="AV295" s="94">
        <f t="shared" si="12"/>
        <v>8.6371119466353683</v>
      </c>
      <c r="AW295" s="97" t="s">
        <v>94</v>
      </c>
      <c r="AX295" s="98">
        <f>Corrientes!AX295*Constantes!$BA$11</f>
        <v>909.60222314399766</v>
      </c>
      <c r="AZ295" s="118"/>
      <c r="BC295" s="119">
        <f t="shared" si="11"/>
        <v>-6.8212102632969618E-13</v>
      </c>
      <c r="BE295" s="68"/>
    </row>
    <row r="296" spans="1:57" x14ac:dyDescent="0.3">
      <c r="A296" s="89">
        <v>2011</v>
      </c>
      <c r="B296" s="90" t="s">
        <v>27</v>
      </c>
      <c r="C296" s="91">
        <f>Corrientes!C296*Constantes!$BA$11</f>
        <v>1789.9464788321989</v>
      </c>
      <c r="D296" s="91">
        <f>Corrientes!D296*Constantes!$BA$11</f>
        <v>1122.0144440748043</v>
      </c>
      <c r="E296" s="92">
        <f>Corrientes!E296*Constantes!$BA$11</f>
        <v>0</v>
      </c>
      <c r="F296" s="92" t="s">
        <v>241</v>
      </c>
      <c r="G296" s="92" t="s">
        <v>241</v>
      </c>
      <c r="H296" s="91">
        <f>Corrientes!H296*Constantes!$BA$11</f>
        <v>2911.9609229070034</v>
      </c>
      <c r="I296" s="91">
        <f>Corrientes!I296*Constantes!$BA$11</f>
        <v>357.68793046267228</v>
      </c>
      <c r="J296" s="91">
        <f>Corrientes!J296*Constantes!$BA$11</f>
        <v>3269.6488533696756</v>
      </c>
      <c r="K296" s="93">
        <f>Corrientes!K296*Constantes!$BA$11</f>
        <v>3466.0094684591322</v>
      </c>
      <c r="L296" s="94">
        <f>Corrientes!L296*Constantes!$BA$11</f>
        <v>2130.5132891254862</v>
      </c>
      <c r="M296" s="94">
        <f>Corrientes!M296*Constantes!$BA$11</f>
        <v>1335.4961793336463</v>
      </c>
      <c r="N296" s="94">
        <f>Corrientes!N296*Constantes!$BA$11</f>
        <v>425.7439528067344</v>
      </c>
      <c r="O296" s="94">
        <f>Corrientes!O296*Constantes!$BA$11</f>
        <v>3891.753421265867</v>
      </c>
      <c r="P296" s="94">
        <v>63.24505274429125</v>
      </c>
      <c r="Q296" s="94">
        <f>Corrientes!Q296*Constantes!$BA$11</f>
        <v>1507.3354893631843</v>
      </c>
      <c r="R296" s="94">
        <f>Corrientes!R296*Constantes!$BA$11</f>
        <v>392.82532853001595</v>
      </c>
      <c r="S296" s="95">
        <f>Corrientes!S296*Constantes!$BA$11</f>
        <v>0</v>
      </c>
      <c r="T296" s="95" t="s">
        <v>241</v>
      </c>
      <c r="U296" s="95" t="s">
        <v>241</v>
      </c>
      <c r="V296" s="96">
        <f>Corrientes!V296*Constantes!$BA$11</f>
        <v>1900.1608178931999</v>
      </c>
      <c r="W296" s="94">
        <f>Corrientes!W296*Constantes!$BA$11</f>
        <v>5189.6687733001472</v>
      </c>
      <c r="X296" s="94">
        <f>Corrientes!X296*Constantes!$BA$11</f>
        <v>4490.0195686822608</v>
      </c>
      <c r="Y296" s="94">
        <f>Corrientes!Y296*Constantes!$BA$11</f>
        <v>3251.1386406185366</v>
      </c>
      <c r="Z296" s="94">
        <f>Corrientes!Z296*Constantes!$BA$11</f>
        <v>0</v>
      </c>
      <c r="AA296" s="94">
        <f>Corrientes!AA296*Constantes!$BA$11</f>
        <v>5169.8096712628749</v>
      </c>
      <c r="AB296" s="94">
        <f>Corrientes!AB296*Constantes!$BA$11</f>
        <v>4285.7069075893587</v>
      </c>
      <c r="AC296" s="95" t="s">
        <v>94</v>
      </c>
      <c r="AD296" s="94">
        <v>26.181278143320835</v>
      </c>
      <c r="AE296" s="94">
        <v>5.1992170126288393</v>
      </c>
      <c r="AF296" s="95" t="s">
        <v>241</v>
      </c>
      <c r="AG296" s="97" t="s">
        <v>94</v>
      </c>
      <c r="AH296" s="95">
        <f>Corrientes!AH296*Constantes!$BA$11</f>
        <v>33.798047644129213</v>
      </c>
      <c r="AI296" s="95" t="s">
        <v>241</v>
      </c>
      <c r="AJ296" s="95" t="s">
        <v>241</v>
      </c>
      <c r="AK296" s="95" t="s">
        <v>94</v>
      </c>
      <c r="AL296" s="95" t="s">
        <v>241</v>
      </c>
      <c r="AM296" s="95" t="s">
        <v>241</v>
      </c>
      <c r="AN296" s="97" t="s">
        <v>94</v>
      </c>
      <c r="AO296" s="94">
        <f>Corrientes!AO296*Constantes!$BA$11</f>
        <v>99434.389037916015</v>
      </c>
      <c r="AP296" s="94">
        <f>Corrientes!AP296*Constantes!$BA$11</f>
        <v>19746.208122317195</v>
      </c>
      <c r="AQ296" s="94">
        <v>89.060356432647453</v>
      </c>
      <c r="AR296" s="94">
        <v>10.939643567352554</v>
      </c>
      <c r="AS296" s="94">
        <v>36.754947255708757</v>
      </c>
      <c r="AT296" s="95" t="s">
        <v>94</v>
      </c>
      <c r="AU296" s="97" t="s">
        <v>94</v>
      </c>
      <c r="AV296" s="94">
        <f t="shared" si="12"/>
        <v>15.00528932349221</v>
      </c>
      <c r="AW296" s="97" t="s">
        <v>94</v>
      </c>
      <c r="AX296" s="98">
        <f>Corrientes!AX296*Constantes!$BA$11</f>
        <v>25.499453145399798</v>
      </c>
      <c r="AZ296" s="118"/>
      <c r="BC296" s="119">
        <f t="shared" si="11"/>
        <v>-5.1159076974727213E-13</v>
      </c>
      <c r="BE296" s="68"/>
    </row>
    <row r="297" spans="1:57" x14ac:dyDescent="0.3">
      <c r="A297" s="89">
        <v>2011</v>
      </c>
      <c r="B297" s="90" t="s">
        <v>28</v>
      </c>
      <c r="C297" s="91">
        <f>Corrientes!C297*Constantes!$BA$11</f>
        <v>8062.2763758940737</v>
      </c>
      <c r="D297" s="91">
        <f>Corrientes!D297*Constantes!$BA$11</f>
        <v>4282.7670934206672</v>
      </c>
      <c r="E297" s="91">
        <f>Corrientes!E297*Constantes!$BA$11</f>
        <v>1228.4893862730862</v>
      </c>
      <c r="F297" s="92" t="s">
        <v>241</v>
      </c>
      <c r="G297" s="92" t="s">
        <v>241</v>
      </c>
      <c r="H297" s="91">
        <f>Corrientes!H297*Constantes!$BA$11</f>
        <v>13573.532855587828</v>
      </c>
      <c r="I297" s="91">
        <f>Corrientes!I297*Constantes!$BA$11</f>
        <v>2384.323379065328</v>
      </c>
      <c r="J297" s="91">
        <f>Corrientes!J297*Constantes!$BA$11</f>
        <v>15957.856234653154</v>
      </c>
      <c r="K297" s="93">
        <f>Corrientes!K297*Constantes!$BA$11</f>
        <v>2680.4377110690884</v>
      </c>
      <c r="L297" s="94">
        <f>Corrientes!L297*Constantes!$BA$11</f>
        <v>1592.1005875866369</v>
      </c>
      <c r="M297" s="94">
        <f>Corrientes!M297*Constantes!$BA$11</f>
        <v>845.74079180901344</v>
      </c>
      <c r="N297" s="94">
        <f>Corrientes!N297*Constantes!$BA$11</f>
        <v>470.84501644679654</v>
      </c>
      <c r="O297" s="94">
        <f>Corrientes!O297*Constantes!$BA$11</f>
        <v>3151.2827275158852</v>
      </c>
      <c r="P297" s="94">
        <v>49.68941694968693</v>
      </c>
      <c r="Q297" s="94">
        <f>Corrientes!Q297*Constantes!$BA$11</f>
        <v>10795.282549010042</v>
      </c>
      <c r="R297" s="94">
        <f>Corrientes!R297*Constantes!$BA$11</f>
        <v>2102.60228933391</v>
      </c>
      <c r="S297" s="94">
        <f>Corrientes!S297*Constantes!$BA$11</f>
        <v>3259.4601393884182</v>
      </c>
      <c r="T297" s="95" t="s">
        <v>241</v>
      </c>
      <c r="U297" s="95" t="s">
        <v>241</v>
      </c>
      <c r="V297" s="96">
        <f>Corrientes!V297*Constantes!$BA$11</f>
        <v>16157.344977732371</v>
      </c>
      <c r="W297" s="94">
        <f>Corrientes!W297*Constantes!$BA$11</f>
        <v>5923.0475085229382</v>
      </c>
      <c r="X297" s="94">
        <f>Corrientes!X297*Constantes!$BA$11</f>
        <v>3796.052542395485</v>
      </c>
      <c r="Y297" s="94">
        <f>Corrientes!Y297*Constantes!$BA$11</f>
        <v>4165.9199535062571</v>
      </c>
      <c r="Z297" s="94">
        <f>Corrientes!Z297*Constantes!$BA$11</f>
        <v>14231.275304597195</v>
      </c>
      <c r="AA297" s="94">
        <f>Corrientes!AA297*Constantes!$BA$11</f>
        <v>32115.201212385524</v>
      </c>
      <c r="AB297" s="94">
        <f>Corrientes!AB297*Constantes!$BA$11</f>
        <v>4121.6659938293506</v>
      </c>
      <c r="AC297" s="95" t="s">
        <v>94</v>
      </c>
      <c r="AD297" s="94">
        <v>12.046228015729175</v>
      </c>
      <c r="AE297" s="94">
        <v>3.684304026285766</v>
      </c>
      <c r="AF297" s="95" t="s">
        <v>241</v>
      </c>
      <c r="AG297" s="97" t="s">
        <v>94</v>
      </c>
      <c r="AH297" s="95">
        <f>Corrientes!AH297*Constantes!$BA$11</f>
        <v>517.95104326076591</v>
      </c>
      <c r="AI297" s="95" t="s">
        <v>241</v>
      </c>
      <c r="AJ297" s="95" t="s">
        <v>241</v>
      </c>
      <c r="AK297" s="95" t="s">
        <v>94</v>
      </c>
      <c r="AL297" s="95" t="s">
        <v>241</v>
      </c>
      <c r="AM297" s="95" t="s">
        <v>241</v>
      </c>
      <c r="AN297" s="97" t="s">
        <v>94</v>
      </c>
      <c r="AO297" s="94">
        <f>Corrientes!AO297*Constantes!$BA$11</f>
        <v>871676.19673237484</v>
      </c>
      <c r="AP297" s="94">
        <f>Corrientes!AP297*Constantes!$BA$11</f>
        <v>266599.64571857348</v>
      </c>
      <c r="AQ297" s="94">
        <v>85.058623514305964</v>
      </c>
      <c r="AR297" s="94">
        <v>14.941376485694047</v>
      </c>
      <c r="AS297" s="94">
        <v>50.31058305031307</v>
      </c>
      <c r="AT297" s="95" t="s">
        <v>94</v>
      </c>
      <c r="AU297" s="97" t="s">
        <v>94</v>
      </c>
      <c r="AV297" s="94">
        <f t="shared" si="12"/>
        <v>6.5972136443263274</v>
      </c>
      <c r="AW297" s="97" t="s">
        <v>94</v>
      </c>
      <c r="AX297" s="98">
        <f>Corrientes!AX297*Constantes!$BA$11</f>
        <v>125.45994276684094</v>
      </c>
      <c r="AZ297" s="118"/>
      <c r="BC297" s="119">
        <f t="shared" si="11"/>
        <v>0</v>
      </c>
      <c r="BE297" s="68"/>
    </row>
    <row r="298" spans="1:57" x14ac:dyDescent="0.3">
      <c r="A298" s="89">
        <v>2011</v>
      </c>
      <c r="B298" s="90" t="s">
        <v>29</v>
      </c>
      <c r="C298" s="91">
        <f>Corrientes!C298*Constantes!$BA$11</f>
        <v>1905.1367587473312</v>
      </c>
      <c r="D298" s="91">
        <f>Corrientes!D298*Constantes!$BA$11</f>
        <v>1518.7851524824948</v>
      </c>
      <c r="E298" s="91">
        <f>Corrientes!E298*Constantes!$BA$11</f>
        <v>413.54096179244277</v>
      </c>
      <c r="F298" s="92" t="s">
        <v>241</v>
      </c>
      <c r="G298" s="92" t="s">
        <v>241</v>
      </c>
      <c r="H298" s="91">
        <f>Corrientes!H298*Constantes!$BA$11</f>
        <v>3837.4628730222689</v>
      </c>
      <c r="I298" s="91">
        <f>Corrientes!I298*Constantes!$BA$11</f>
        <v>348.80665811940548</v>
      </c>
      <c r="J298" s="91">
        <f>Corrientes!J298*Constantes!$BA$11</f>
        <v>4186.2695311416746</v>
      </c>
      <c r="K298" s="93">
        <f>Corrientes!K298*Constantes!$BA$11</f>
        <v>3816.077574295914</v>
      </c>
      <c r="L298" s="94">
        <f>Corrientes!L298*Constantes!$BA$11</f>
        <v>1894.5198693992179</v>
      </c>
      <c r="M298" s="94">
        <f>Corrientes!M298*Constantes!$BA$11</f>
        <v>1510.3213118508825</v>
      </c>
      <c r="N298" s="94">
        <f>Corrientes!N298*Constantes!$BA$11</f>
        <v>346.86283877093325</v>
      </c>
      <c r="O298" s="94">
        <f>Corrientes!O298*Constantes!$BA$11</f>
        <v>4162.9404130668472</v>
      </c>
      <c r="P298" s="94">
        <v>39.66484340768865</v>
      </c>
      <c r="Q298" s="94">
        <f>Corrientes!Q298*Constantes!$BA$11</f>
        <v>5176.0345748103782</v>
      </c>
      <c r="R298" s="94">
        <f>Corrientes!R298*Constantes!$BA$11</f>
        <v>1013.8644192115689</v>
      </c>
      <c r="S298" s="94">
        <f>Corrientes!S298*Constantes!$BA$11</f>
        <v>177.93725590245762</v>
      </c>
      <c r="T298" s="95" t="s">
        <v>241</v>
      </c>
      <c r="U298" s="95" t="s">
        <v>241</v>
      </c>
      <c r="V298" s="96">
        <f>Corrientes!V298*Constantes!$BA$11</f>
        <v>6367.836249924404</v>
      </c>
      <c r="W298" s="94">
        <f>Corrientes!W298*Constantes!$BA$11</f>
        <v>6345.2725217010484</v>
      </c>
      <c r="X298" s="94">
        <f>Corrientes!X298*Constantes!$BA$11</f>
        <v>5360.2391947375327</v>
      </c>
      <c r="Y298" s="94">
        <f>Corrientes!Y298*Constantes!$BA$11</f>
        <v>6035.9491770101331</v>
      </c>
      <c r="Z298" s="94">
        <f>Corrientes!Z298*Constantes!$BA$11</f>
        <v>36328.553675471136</v>
      </c>
      <c r="AA298" s="94">
        <f>Corrientes!AA298*Constantes!$BA$11</f>
        <v>10554.105781066077</v>
      </c>
      <c r="AB298" s="94">
        <f>Corrientes!AB298*Constantes!$BA$11</f>
        <v>5252.9941772014581</v>
      </c>
      <c r="AC298" s="95" t="s">
        <v>94</v>
      </c>
      <c r="AD298" s="94">
        <v>22.380354375133347</v>
      </c>
      <c r="AE298" s="94">
        <v>4.5049659879465409</v>
      </c>
      <c r="AF298" s="95" t="s">
        <v>241</v>
      </c>
      <c r="AG298" s="97" t="s">
        <v>94</v>
      </c>
      <c r="AH298" s="95">
        <f>Corrientes!AH298*Constantes!$BA$11</f>
        <v>467.32228831865979</v>
      </c>
      <c r="AI298" s="95" t="s">
        <v>241</v>
      </c>
      <c r="AJ298" s="95" t="s">
        <v>241</v>
      </c>
      <c r="AK298" s="95" t="s">
        <v>94</v>
      </c>
      <c r="AL298" s="95" t="s">
        <v>241</v>
      </c>
      <c r="AM298" s="95" t="s">
        <v>241</v>
      </c>
      <c r="AN298" s="97" t="s">
        <v>94</v>
      </c>
      <c r="AO298" s="94">
        <f>Corrientes!AO298*Constantes!$BA$11</f>
        <v>234277.14680431722</v>
      </c>
      <c r="AP298" s="94">
        <f>Corrientes!AP298*Constantes!$BA$11</f>
        <v>47157.902882863513</v>
      </c>
      <c r="AQ298" s="94">
        <v>91.667840411979412</v>
      </c>
      <c r="AR298" s="94">
        <v>8.3321595880205859</v>
      </c>
      <c r="AS298" s="94">
        <v>60.335156592311364</v>
      </c>
      <c r="AT298" s="95" t="s">
        <v>94</v>
      </c>
      <c r="AU298" s="97" t="s">
        <v>94</v>
      </c>
      <c r="AV298" s="94">
        <f t="shared" si="12"/>
        <v>7.7593587804998476</v>
      </c>
      <c r="AW298" s="97" t="s">
        <v>94</v>
      </c>
      <c r="AX298" s="98">
        <f>Corrientes!AX298*Constantes!$BA$11</f>
        <v>23.738079257811375</v>
      </c>
      <c r="AZ298" s="118"/>
      <c r="BC298" s="119">
        <f t="shared" si="11"/>
        <v>-1.1368683772161603E-12</v>
      </c>
      <c r="BE298" s="68"/>
    </row>
    <row r="299" spans="1:57" ht="15" thickBot="1" x14ac:dyDescent="0.35">
      <c r="A299" s="103">
        <v>2011</v>
      </c>
      <c r="B299" s="104" t="s">
        <v>30</v>
      </c>
      <c r="C299" s="106">
        <f>Corrientes!C299*Constantes!$BA$11</f>
        <v>1340.7008297354555</v>
      </c>
      <c r="D299" s="106">
        <f>Corrientes!D299*Constantes!$BA$11</f>
        <v>1547.9948387875404</v>
      </c>
      <c r="E299" s="106">
        <f>Corrientes!E299*Constantes!$BA$11</f>
        <v>479.98320341004558</v>
      </c>
      <c r="F299" s="107" t="s">
        <v>241</v>
      </c>
      <c r="G299" s="107" t="s">
        <v>241</v>
      </c>
      <c r="H299" s="106">
        <f>Corrientes!H299*Constantes!$BA$11</f>
        <v>3368.6788719330416</v>
      </c>
      <c r="I299" s="106">
        <f>Corrientes!I299*Constantes!$BA$11</f>
        <v>235.34689786534631</v>
      </c>
      <c r="J299" s="106">
        <f>Corrientes!J299*Constantes!$BA$11</f>
        <v>3604.0257697983875</v>
      </c>
      <c r="K299" s="108">
        <f>Corrientes!K299*Constantes!$BA$11</f>
        <v>3538.87021848019</v>
      </c>
      <c r="L299" s="109">
        <f>Corrientes!L299*Constantes!$BA$11</f>
        <v>1408.4353001923039</v>
      </c>
      <c r="M299" s="109">
        <f>Corrientes!M299*Constantes!$BA$11</f>
        <v>1626.2021527159561</v>
      </c>
      <c r="N299" s="109">
        <f>Corrientes!N299*Constantes!$BA$11</f>
        <v>247.23702066307487</v>
      </c>
      <c r="O299" s="109">
        <f>Corrientes!O299*Constantes!$BA$11</f>
        <v>3786.1072391432658</v>
      </c>
      <c r="P299" s="109">
        <v>57.706581221701612</v>
      </c>
      <c r="Q299" s="109">
        <f>Corrientes!Q299*Constantes!$BA$11</f>
        <v>2080.7320620981304</v>
      </c>
      <c r="R299" s="109">
        <f>Corrientes!R299*Constantes!$BA$11</f>
        <v>560.67500002288205</v>
      </c>
      <c r="S299" s="111">
        <f>Corrientes!S299*Constantes!$BA$11</f>
        <v>0</v>
      </c>
      <c r="T299" s="111" t="s">
        <v>241</v>
      </c>
      <c r="U299" s="111" t="s">
        <v>241</v>
      </c>
      <c r="V299" s="110">
        <f>Corrientes!V299*Constantes!$BA$11</f>
        <v>2641.407062121013</v>
      </c>
      <c r="W299" s="109">
        <f>Corrientes!W299*Constantes!$BA$11</f>
        <v>4627.2852206390407</v>
      </c>
      <c r="X299" s="109">
        <f>Corrientes!X299*Constantes!$BA$11</f>
        <v>2723.1148568225767</v>
      </c>
      <c r="Y299" s="109">
        <f>Corrientes!Y299*Constantes!$BA$11</f>
        <v>3496.5918092590664</v>
      </c>
      <c r="Z299" s="109">
        <f>Corrientes!Z299*Constantes!$BA$11</f>
        <v>0</v>
      </c>
      <c r="AA299" s="109">
        <f>Corrientes!AA299*Constantes!$BA$11</f>
        <v>6245.4328319194001</v>
      </c>
      <c r="AB299" s="109">
        <f>Corrientes!AB299*Constantes!$BA$11</f>
        <v>4101.4413034911386</v>
      </c>
      <c r="AC299" s="111" t="s">
        <v>94</v>
      </c>
      <c r="AD299" s="109">
        <v>19.286944751953417</v>
      </c>
      <c r="AE299" s="109">
        <v>3.3985423368437657</v>
      </c>
      <c r="AF299" s="111" t="s">
        <v>241</v>
      </c>
      <c r="AG299" s="112" t="s">
        <v>94</v>
      </c>
      <c r="AH299" s="95">
        <f>Corrientes!AH299*Constantes!$BA$11</f>
        <v>68.726423232255385</v>
      </c>
      <c r="AI299" s="111" t="s">
        <v>241</v>
      </c>
      <c r="AJ299" s="111" t="s">
        <v>241</v>
      </c>
      <c r="AK299" s="111" t="s">
        <v>94</v>
      </c>
      <c r="AL299" s="111" t="s">
        <v>241</v>
      </c>
      <c r="AM299" s="111" t="s">
        <v>241</v>
      </c>
      <c r="AN299" s="112" t="s">
        <v>94</v>
      </c>
      <c r="AO299" s="109">
        <f>Corrientes!AO299*Constantes!$BA$11</f>
        <v>183767.98676927912</v>
      </c>
      <c r="AP299" s="109">
        <f>Corrientes!AP299*Constantes!$BA$11</f>
        <v>32381.65978199762</v>
      </c>
      <c r="AQ299" s="109">
        <v>93.46988859409538</v>
      </c>
      <c r="AR299" s="109">
        <v>6.5301114059046208</v>
      </c>
      <c r="AS299" s="109">
        <v>42.293418778298395</v>
      </c>
      <c r="AT299" s="111" t="s">
        <v>94</v>
      </c>
      <c r="AU299" s="112" t="s">
        <v>94</v>
      </c>
      <c r="AV299" s="109">
        <f t="shared" si="12"/>
        <v>7.8844123073751327</v>
      </c>
      <c r="AW299" s="112" t="s">
        <v>94</v>
      </c>
      <c r="AX299" s="98">
        <f>Corrientes!AX299*Constantes!$BA$11</f>
        <v>18.691711520057602</v>
      </c>
      <c r="AZ299" s="118"/>
      <c r="BC299" s="119">
        <f t="shared" si="11"/>
        <v>-4.5474735088646412E-13</v>
      </c>
      <c r="BE299" s="68"/>
    </row>
    <row r="300" spans="1:57" x14ac:dyDescent="0.3">
      <c r="A300" s="80">
        <v>2012</v>
      </c>
      <c r="B300" s="81" t="s">
        <v>205</v>
      </c>
      <c r="C300" s="82">
        <f>Corrientes!C300*Constantes!$BA$12</f>
        <v>135206.27584427266</v>
      </c>
      <c r="D300" s="82">
        <f>Corrientes!D300*Constantes!$BA$12</f>
        <v>77706.630953221684</v>
      </c>
      <c r="E300" s="82">
        <f>Corrientes!E300*Constantes!$BA$12</f>
        <v>11650.988366458287</v>
      </c>
      <c r="F300" s="83">
        <f>Corrientes!F300*Constantes!$BA$12</f>
        <v>8536.0593472267046</v>
      </c>
      <c r="G300" s="83">
        <f>Corrientes!G300*Constantes!$BA$12</f>
        <v>2071.4616183871494</v>
      </c>
      <c r="H300" s="82">
        <f>Corrientes!H300*Constantes!$BA$12</f>
        <v>235171.4161295665</v>
      </c>
      <c r="I300" s="82">
        <f>Corrientes!I300*Constantes!$BA$12</f>
        <v>30609.28155977108</v>
      </c>
      <c r="J300" s="82">
        <f>Corrientes!J300*Constantes!$BA$12</f>
        <v>265780.69768933754</v>
      </c>
      <c r="K300" s="84">
        <f>Corrientes!K300*Constantes!$BA$12</f>
        <v>3645.5242959504808</v>
      </c>
      <c r="L300" s="85">
        <f>Corrientes!L300*Constantes!$BA$12</f>
        <v>2095.9084718993054</v>
      </c>
      <c r="M300" s="85">
        <f>Corrientes!M300*Constantes!$BA$12</f>
        <v>1204.5741610101968</v>
      </c>
      <c r="N300" s="85">
        <f>Corrientes!N300*Constantes!$BA$12</f>
        <v>474.49167685404115</v>
      </c>
      <c r="O300" s="85">
        <f>Corrientes!O300*Constantes!$BA$12</f>
        <v>4120.0159728045219</v>
      </c>
      <c r="P300" s="85">
        <v>44.879455650766971</v>
      </c>
      <c r="Q300" s="85">
        <f>Corrientes!Q300*Constantes!$BA$12</f>
        <v>239326.77201548126</v>
      </c>
      <c r="R300" s="85">
        <f>Corrientes!R300*Constantes!$BA$12</f>
        <v>55354.498623000734</v>
      </c>
      <c r="S300" s="85">
        <f>Corrientes!S300*Constantes!$BA$12</f>
        <v>14908.718907425809</v>
      </c>
      <c r="T300" s="85">
        <f>Corrientes!T300*Constantes!$BA$12</f>
        <v>14108.03198714047</v>
      </c>
      <c r="U300" s="86">
        <f>Corrientes!U300*Constantes!$BA$12</f>
        <v>2731.4442821163075</v>
      </c>
      <c r="V300" s="87">
        <f>Corrientes!V300*Constantes!$BA$12</f>
        <v>326429.46581516456</v>
      </c>
      <c r="W300" s="85">
        <f>Corrientes!W300*Constantes!$BA$12</f>
        <v>6212.4829034669501</v>
      </c>
      <c r="X300" s="85">
        <f>Corrientes!X300*Constantes!$BA$12</f>
        <v>4163.9501862055549</v>
      </c>
      <c r="Y300" s="85">
        <f>Corrientes!Y300*Constantes!$BA$12</f>
        <v>4448.6882598170578</v>
      </c>
      <c r="Z300" s="85">
        <f>Corrientes!Z300*Constantes!$BA$12</f>
        <v>19737.602247745814</v>
      </c>
      <c r="AA300" s="85">
        <f>Corrientes!AA300*Constantes!$BA$12</f>
        <v>592210.16350450215</v>
      </c>
      <c r="AB300" s="85">
        <f>Corrientes!AB300*Constantes!$BA$12</f>
        <v>5059.3010343128781</v>
      </c>
      <c r="AC300" s="85">
        <v>54.097556540828727</v>
      </c>
      <c r="AD300" s="85">
        <v>15.816330742158732</v>
      </c>
      <c r="AE300" s="85">
        <v>3.1217773666234105</v>
      </c>
      <c r="AF300" s="86">
        <f>Corrientes!AF300*Constantes!$BA$12</f>
        <v>430914.83932603168</v>
      </c>
      <c r="AG300" s="86">
        <f>Corrientes!AG300*Constantes!$BA$12</f>
        <v>18365.634664398458</v>
      </c>
      <c r="AH300" s="86">
        <f>Corrientes!AH300*Constantes!$BA$12</f>
        <v>47355.186531234423</v>
      </c>
      <c r="AI300" s="86">
        <f>Corrientes!AI300*Constantes!$BA$12</f>
        <v>502497.62252562447</v>
      </c>
      <c r="AJ300" s="86">
        <f>Corrientes!AJ300*Constantes!$BA$12</f>
        <v>4292.8828397402585</v>
      </c>
      <c r="AK300" s="86">
        <v>2.6488665704411591</v>
      </c>
      <c r="AL300" s="86">
        <f>Corrientes!AL300*Constantes!$BA$12</f>
        <v>1094707.7860301265</v>
      </c>
      <c r="AM300" s="86">
        <f>Corrientes!AM300*Constantes!$BA$12</f>
        <v>9352.1803167201942</v>
      </c>
      <c r="AN300" s="86">
        <v>5.7706439370645697</v>
      </c>
      <c r="AO300" s="85">
        <f>Corrientes!AO300*Constantes!$BA$12</f>
        <v>18970288.203000553</v>
      </c>
      <c r="AP300" s="85">
        <f>Corrientes!AP300*Constantes!$BA$12</f>
        <v>3744295.5205859309</v>
      </c>
      <c r="AQ300" s="85">
        <v>88.483256374189651</v>
      </c>
      <c r="AR300" s="85">
        <v>11.516743625810358</v>
      </c>
      <c r="AS300" s="85">
        <v>55.120544349233036</v>
      </c>
      <c r="AT300" s="86">
        <v>45.902443459171273</v>
      </c>
      <c r="AU300" s="86">
        <v>39.898939873267416</v>
      </c>
      <c r="AV300" s="85">
        <f t="shared" si="12"/>
        <v>6.83848873606554</v>
      </c>
      <c r="AW300" s="85">
        <f>((AI300/AI267)-1)*100</f>
        <v>6.309190491698824</v>
      </c>
      <c r="AX300" s="88">
        <f>Corrientes!AX300*Constantes!$BA$12</f>
        <v>5861.9620101054898</v>
      </c>
      <c r="AZ300" s="118"/>
      <c r="BC300" s="119">
        <f>AA300-C300-D300-F300-I300-Q300-R300-S300-U300-E300-G300-T300</f>
        <v>-4.1836756281554699E-11</v>
      </c>
      <c r="BE300" s="68"/>
    </row>
    <row r="301" spans="1:57" x14ac:dyDescent="0.3">
      <c r="A301" s="89">
        <v>2012</v>
      </c>
      <c r="B301" s="90" t="s">
        <v>0</v>
      </c>
      <c r="C301" s="91">
        <f>Corrientes!C301*Constantes!$BA$12</f>
        <v>1005.0260350814473</v>
      </c>
      <c r="D301" s="91">
        <f>Corrientes!D301*Constantes!$BA$12</f>
        <v>1328.4872997868038</v>
      </c>
      <c r="E301" s="92">
        <f>Corrientes!E301*Constantes!$BA$12</f>
        <v>0</v>
      </c>
      <c r="F301" s="92" t="s">
        <v>241</v>
      </c>
      <c r="G301" s="92" t="s">
        <v>241</v>
      </c>
      <c r="H301" s="91">
        <f>Corrientes!H301*Constantes!$BA$12</f>
        <v>2333.5133348682511</v>
      </c>
      <c r="I301" s="91">
        <f>Corrientes!I301*Constantes!$BA$12</f>
        <v>518.49355658748823</v>
      </c>
      <c r="J301" s="91">
        <f>Corrientes!J301*Constantes!$BA$12</f>
        <v>2852.0068914557396</v>
      </c>
      <c r="K301" s="93">
        <f>Corrientes!K301*Constantes!$BA$12</f>
        <v>4109.1302056339928</v>
      </c>
      <c r="L301" s="94">
        <f>Corrientes!L301*Constantes!$BA$12</f>
        <v>1769.7703497740688</v>
      </c>
      <c r="M301" s="94">
        <f>Corrientes!M301*Constantes!$BA$12</f>
        <v>2339.3598558599242</v>
      </c>
      <c r="N301" s="94">
        <f>Corrientes!N301*Constantes!$BA$12</f>
        <v>913.02562418005095</v>
      </c>
      <c r="O301" s="94">
        <f>Corrientes!O301*Constantes!$BA$12</f>
        <v>5022.1558298140435</v>
      </c>
      <c r="P301" s="94">
        <v>42.837983719444622</v>
      </c>
      <c r="Q301" s="94">
        <f>Corrientes!Q301*Constantes!$BA$12</f>
        <v>3208.1462378433416</v>
      </c>
      <c r="R301" s="94">
        <f>Corrientes!R301*Constantes!$BA$12</f>
        <v>445.40183777035048</v>
      </c>
      <c r="S301" s="94">
        <f>Corrientes!S301*Constantes!$BA$12</f>
        <v>152.10406313647172</v>
      </c>
      <c r="T301" s="95">
        <f>Corrientes!T301*Constantes!$BA$12</f>
        <v>0</v>
      </c>
      <c r="U301" s="95" t="s">
        <v>241</v>
      </c>
      <c r="V301" s="96">
        <f>Corrientes!V301*Constantes!$BA$12</f>
        <v>3805.6521387501639</v>
      </c>
      <c r="W301" s="94">
        <f>Corrientes!W301*Constantes!$BA$12</f>
        <v>5713.8835419559373</v>
      </c>
      <c r="X301" s="94">
        <f>Corrientes!X301*Constantes!$BA$12</f>
        <v>3963.2186562278766</v>
      </c>
      <c r="Y301" s="94">
        <f>Corrientes!Y301*Constantes!$BA$12</f>
        <v>3183.9433681489072</v>
      </c>
      <c r="Z301" s="94">
        <f>Corrientes!Z301*Constantes!$BA$12</f>
        <v>117454.87500885849</v>
      </c>
      <c r="AA301" s="94">
        <f>Corrientes!AA301*Constantes!$BA$12</f>
        <v>6657.659030205903</v>
      </c>
      <c r="AB301" s="94">
        <f>Corrientes!AB301*Constantes!$BA$12</f>
        <v>5395.5310187653031</v>
      </c>
      <c r="AC301" s="95" t="s">
        <v>94</v>
      </c>
      <c r="AD301" s="94">
        <v>29.991794989545795</v>
      </c>
      <c r="AE301" s="94">
        <v>3.32455015258616</v>
      </c>
      <c r="AF301" s="95" t="s">
        <v>241</v>
      </c>
      <c r="AG301" s="97" t="s">
        <v>94</v>
      </c>
      <c r="AH301" s="95">
        <f>Corrientes!AH301*Constantes!$BA$12</f>
        <v>320.44189825063967</v>
      </c>
      <c r="AI301" s="95" t="s">
        <v>241</v>
      </c>
      <c r="AJ301" s="95" t="s">
        <v>241</v>
      </c>
      <c r="AK301" s="95" t="s">
        <v>94</v>
      </c>
      <c r="AL301" s="95" t="s">
        <v>241</v>
      </c>
      <c r="AM301" s="95" t="s">
        <v>241</v>
      </c>
      <c r="AN301" s="97" t="s">
        <v>94</v>
      </c>
      <c r="AO301" s="94">
        <f>Corrientes!AO301*Constantes!$BA$12</f>
        <v>200257.4400938703</v>
      </c>
      <c r="AP301" s="94">
        <f>Corrientes!AP301*Constantes!$BA$12</f>
        <v>22198.268001386896</v>
      </c>
      <c r="AQ301" s="94">
        <v>81.820045451473803</v>
      </c>
      <c r="AR301" s="94">
        <v>18.179954548526194</v>
      </c>
      <c r="AS301" s="94">
        <v>57.162016280555385</v>
      </c>
      <c r="AT301" s="95" t="s">
        <v>94</v>
      </c>
      <c r="AU301" s="97" t="s">
        <v>94</v>
      </c>
      <c r="AV301" s="94">
        <f t="shared" si="12"/>
        <v>7.7875317955280465</v>
      </c>
      <c r="AW301" s="97" t="s">
        <v>94</v>
      </c>
      <c r="AX301" s="98">
        <f>Corrientes!AX301*Constantes!$BA$12</f>
        <v>136.24973878850534</v>
      </c>
      <c r="AZ301" s="118"/>
      <c r="BC301" s="119">
        <f>AA301-C301-D301-I301-Q301-R301-S301-E301-T301</f>
        <v>5.1159076974727213E-13</v>
      </c>
      <c r="BE301" s="68"/>
    </row>
    <row r="302" spans="1:57" x14ac:dyDescent="0.3">
      <c r="A302" s="89">
        <v>2012</v>
      </c>
      <c r="B302" s="90" t="s">
        <v>1</v>
      </c>
      <c r="C302" s="91">
        <f>Corrientes!C302*Constantes!$BA$12</f>
        <v>2176.1410913116829</v>
      </c>
      <c r="D302" s="91">
        <f>Corrientes!D302*Constantes!$BA$12</f>
        <v>1859.0424913871532</v>
      </c>
      <c r="E302" s="91">
        <f>Corrientes!E302*Constantes!$BA$12</f>
        <v>82.880313934214925</v>
      </c>
      <c r="F302" s="92" t="s">
        <v>241</v>
      </c>
      <c r="G302" s="92" t="s">
        <v>241</v>
      </c>
      <c r="H302" s="91">
        <f>Corrientes!H302*Constantes!$BA$12</f>
        <v>4118.0638966330507</v>
      </c>
      <c r="I302" s="91">
        <f>Corrientes!I302*Constantes!$BA$12</f>
        <v>211.72473747779995</v>
      </c>
      <c r="J302" s="91">
        <f>Corrientes!J302*Constantes!$BA$12</f>
        <v>4329.7886341108506</v>
      </c>
      <c r="K302" s="93">
        <f>Corrientes!K302*Constantes!$BA$12</f>
        <v>3211.8775985020711</v>
      </c>
      <c r="L302" s="94">
        <f>Corrientes!L302*Constantes!$BA$12</f>
        <v>1697.2778950998045</v>
      </c>
      <c r="M302" s="94">
        <f>Corrientes!M302*Constantes!$BA$12</f>
        <v>1449.957330101606</v>
      </c>
      <c r="N302" s="94">
        <f>Corrientes!N302*Constantes!$BA$12</f>
        <v>165.13438315264523</v>
      </c>
      <c r="O302" s="94">
        <f>Corrientes!O302*Constantes!$BA$12</f>
        <v>3377.0119816547162</v>
      </c>
      <c r="P302" s="94">
        <v>30.586962884785557</v>
      </c>
      <c r="Q302" s="94">
        <f>Corrientes!Q302*Constantes!$BA$12</f>
        <v>8867.4255929880837</v>
      </c>
      <c r="R302" s="94">
        <f>Corrientes!R302*Constantes!$BA$12</f>
        <v>901.16371478247811</v>
      </c>
      <c r="S302" s="94">
        <f>Corrientes!S302*Constantes!$BA$12</f>
        <v>57.289132421529189</v>
      </c>
      <c r="T302" s="95">
        <f>Corrientes!T302*Constantes!$BA$12</f>
        <v>0</v>
      </c>
      <c r="U302" s="95" t="s">
        <v>241</v>
      </c>
      <c r="V302" s="96">
        <f>Corrientes!V302*Constantes!$BA$12</f>
        <v>9825.8784401920911</v>
      </c>
      <c r="W302" s="94">
        <f>Corrientes!W302*Constantes!$BA$12</f>
        <v>4801.3392903019139</v>
      </c>
      <c r="X302" s="94">
        <f>Corrientes!X302*Constantes!$BA$12</f>
        <v>4337.4729467515199</v>
      </c>
      <c r="Y302" s="94">
        <f>Corrientes!Y302*Constantes!$BA$12</f>
        <v>5391.54091551284</v>
      </c>
      <c r="Z302" s="94">
        <f>Corrientes!Z302*Constantes!$BA$12</f>
        <v>19864.470326466431</v>
      </c>
      <c r="AA302" s="94">
        <f>Corrientes!AA302*Constantes!$BA$12</f>
        <v>14155.667074302943</v>
      </c>
      <c r="AB302" s="94">
        <f>Corrientes!AB302*Constantes!$BA$12</f>
        <v>4252.709626263756</v>
      </c>
      <c r="AC302" s="95" t="s">
        <v>94</v>
      </c>
      <c r="AD302" s="94">
        <v>22.999298850350744</v>
      </c>
      <c r="AE302" s="94">
        <v>2.584208110191387</v>
      </c>
      <c r="AF302" s="95" t="s">
        <v>241</v>
      </c>
      <c r="AG302" s="97" t="s">
        <v>94</v>
      </c>
      <c r="AH302" s="95">
        <f>Corrientes!AH302*Constantes!$BA$12</f>
        <v>1128.6285309582302</v>
      </c>
      <c r="AI302" s="95" t="s">
        <v>241</v>
      </c>
      <c r="AJ302" s="95" t="s">
        <v>241</v>
      </c>
      <c r="AK302" s="95" t="s">
        <v>94</v>
      </c>
      <c r="AL302" s="95" t="s">
        <v>241</v>
      </c>
      <c r="AM302" s="95" t="s">
        <v>241</v>
      </c>
      <c r="AN302" s="97" t="s">
        <v>94</v>
      </c>
      <c r="AO302" s="94">
        <f>Corrientes!AO302*Constantes!$BA$12</f>
        <v>547775.81644748303</v>
      </c>
      <c r="AP302" s="94">
        <f>Corrientes!AP302*Constantes!$BA$12</f>
        <v>61548.254868156851</v>
      </c>
      <c r="AQ302" s="94">
        <v>95.110044499405944</v>
      </c>
      <c r="AR302" s="94">
        <v>4.8899555005940591</v>
      </c>
      <c r="AS302" s="94">
        <v>69.413037115214436</v>
      </c>
      <c r="AT302" s="95" t="s">
        <v>94</v>
      </c>
      <c r="AU302" s="97" t="s">
        <v>94</v>
      </c>
      <c r="AV302" s="94">
        <f t="shared" si="12"/>
        <v>-10.343317793433593</v>
      </c>
      <c r="AW302" s="97" t="s">
        <v>94</v>
      </c>
      <c r="AX302" s="98">
        <f>Corrientes!AX302*Constantes!$BA$12</f>
        <v>22.441402796971879</v>
      </c>
      <c r="AZ302" s="118"/>
      <c r="BC302" s="119">
        <f t="shared" ref="BC302:BC332" si="13">AA302-C302-D302-I302-Q302-R302-S302-E302-T302</f>
        <v>-3.836930773104541E-13</v>
      </c>
      <c r="BE302" s="68"/>
    </row>
    <row r="303" spans="1:57" x14ac:dyDescent="0.3">
      <c r="A303" s="89">
        <v>2012</v>
      </c>
      <c r="B303" s="90" t="s">
        <v>2</v>
      </c>
      <c r="C303" s="91">
        <f>Corrientes!C303*Constantes!$BA$12</f>
        <v>510.15827743395789</v>
      </c>
      <c r="D303" s="91">
        <f>Corrientes!D303*Constantes!$BA$12</f>
        <v>891.10387319611925</v>
      </c>
      <c r="E303" s="92">
        <f>Corrientes!E303*Constantes!$BA$12</f>
        <v>0</v>
      </c>
      <c r="F303" s="92" t="s">
        <v>241</v>
      </c>
      <c r="G303" s="92" t="s">
        <v>241</v>
      </c>
      <c r="H303" s="91">
        <f>Corrientes!H303*Constantes!$BA$12</f>
        <v>1401.262150630077</v>
      </c>
      <c r="I303" s="91">
        <f>Corrientes!I303*Constantes!$BA$12</f>
        <v>179.51305292797198</v>
      </c>
      <c r="J303" s="91">
        <f>Corrientes!J303*Constantes!$BA$12</f>
        <v>1580.775203558049</v>
      </c>
      <c r="K303" s="93">
        <f>Corrientes!K303*Constantes!$BA$12</f>
        <v>5073.2502213205971</v>
      </c>
      <c r="L303" s="94">
        <f>Corrientes!L303*Constantes!$BA$12</f>
        <v>1847.020982288429</v>
      </c>
      <c r="M303" s="94">
        <f>Corrientes!M303*Constantes!$BA$12</f>
        <v>3226.2292390321686</v>
      </c>
      <c r="N303" s="94">
        <f>Corrientes!N303*Constantes!$BA$12</f>
        <v>649.92452346426933</v>
      </c>
      <c r="O303" s="94">
        <f>Corrientes!O303*Constantes!$BA$12</f>
        <v>5723.1747447848675</v>
      </c>
      <c r="P303" s="94">
        <v>34.435098775005457</v>
      </c>
      <c r="Q303" s="94">
        <f>Corrientes!Q303*Constantes!$BA$12</f>
        <v>2401.1364696528894</v>
      </c>
      <c r="R303" s="94">
        <f>Corrientes!R303*Constantes!$BA$12</f>
        <v>608.68123865097493</v>
      </c>
      <c r="S303" s="95">
        <f>Corrientes!S303*Constantes!$BA$12</f>
        <v>0</v>
      </c>
      <c r="T303" s="95">
        <f>Corrientes!T303*Constantes!$BA$12</f>
        <v>0</v>
      </c>
      <c r="U303" s="95" t="s">
        <v>241</v>
      </c>
      <c r="V303" s="96">
        <f>Corrientes!V303*Constantes!$BA$12</f>
        <v>3009.8177083038645</v>
      </c>
      <c r="W303" s="94">
        <f>Corrientes!W303*Constantes!$BA$12</f>
        <v>7179.8572727386609</v>
      </c>
      <c r="X303" s="94">
        <f>Corrientes!X303*Constantes!$BA$12</f>
        <v>6641.7620820170614</v>
      </c>
      <c r="Y303" s="94">
        <f>Corrientes!Y303*Constantes!$BA$12</f>
        <v>4584.3751263508011</v>
      </c>
      <c r="Z303" s="94">
        <f>Corrientes!Z303*Constantes!$BA$12</f>
        <v>0</v>
      </c>
      <c r="AA303" s="94">
        <f>Corrientes!AA303*Constantes!$BA$12</f>
        <v>4590.5929118619133</v>
      </c>
      <c r="AB303" s="94">
        <f>Corrientes!AB303*Constantes!$BA$12</f>
        <v>6601.2848724447249</v>
      </c>
      <c r="AC303" s="95" t="s">
        <v>94</v>
      </c>
      <c r="AD303" s="94">
        <v>16.673559947379424</v>
      </c>
      <c r="AE303" s="94">
        <v>3.3313815656708048</v>
      </c>
      <c r="AF303" s="95" t="s">
        <v>241</v>
      </c>
      <c r="AG303" s="97" t="s">
        <v>94</v>
      </c>
      <c r="AH303" s="95">
        <f>Corrientes!AH303*Constantes!$BA$12</f>
        <v>116.12855648643078</v>
      </c>
      <c r="AI303" s="95" t="s">
        <v>241</v>
      </c>
      <c r="AJ303" s="95" t="s">
        <v>241</v>
      </c>
      <c r="AK303" s="95" t="s">
        <v>94</v>
      </c>
      <c r="AL303" s="95" t="s">
        <v>241</v>
      </c>
      <c r="AM303" s="95" t="s">
        <v>241</v>
      </c>
      <c r="AN303" s="97" t="s">
        <v>94</v>
      </c>
      <c r="AO303" s="94">
        <f>Corrientes!AO303*Constantes!$BA$12</f>
        <v>137798.47253665025</v>
      </c>
      <c r="AP303" s="94">
        <f>Corrientes!AP303*Constantes!$BA$12</f>
        <v>27532.170252480573</v>
      </c>
      <c r="AQ303" s="94">
        <v>88.643986031415494</v>
      </c>
      <c r="AR303" s="94">
        <v>11.356013968584492</v>
      </c>
      <c r="AS303" s="94">
        <v>65.564901224994543</v>
      </c>
      <c r="AT303" s="95" t="s">
        <v>94</v>
      </c>
      <c r="AU303" s="97" t="s">
        <v>94</v>
      </c>
      <c r="AV303" s="94">
        <f t="shared" si="12"/>
        <v>-5.3259572428804969</v>
      </c>
      <c r="AW303" s="97" t="s">
        <v>94</v>
      </c>
      <c r="AX303" s="98">
        <f>Corrientes!AX303*Constantes!$BA$12</f>
        <v>18.647909928531323</v>
      </c>
      <c r="AZ303" s="118"/>
      <c r="BC303" s="119">
        <f t="shared" si="13"/>
        <v>1.1368683772161603E-13</v>
      </c>
      <c r="BE303" s="68"/>
    </row>
    <row r="304" spans="1:57" x14ac:dyDescent="0.3">
      <c r="A304" s="89">
        <v>2012</v>
      </c>
      <c r="B304" s="90" t="s">
        <v>3</v>
      </c>
      <c r="C304" s="91">
        <f>Corrientes!C304*Constantes!$BA$12</f>
        <v>885.74510938377409</v>
      </c>
      <c r="D304" s="91">
        <f>Corrientes!D304*Constantes!$BA$12</f>
        <v>1347.2723500688849</v>
      </c>
      <c r="E304" s="91">
        <f>Corrientes!E304*Constantes!$BA$12</f>
        <v>190.92663230948932</v>
      </c>
      <c r="F304" s="92" t="s">
        <v>241</v>
      </c>
      <c r="G304" s="92" t="s">
        <v>241</v>
      </c>
      <c r="H304" s="91">
        <f>Corrientes!H304*Constantes!$BA$12</f>
        <v>2423.9440917621482</v>
      </c>
      <c r="I304" s="91">
        <f>Corrientes!I304*Constantes!$BA$12</f>
        <v>379.34095168483282</v>
      </c>
      <c r="J304" s="91">
        <f>Corrientes!J304*Constantes!$BA$12</f>
        <v>2803.2850434469806</v>
      </c>
      <c r="K304" s="93">
        <f>Corrientes!K304*Constantes!$BA$12</f>
        <v>5312.0905262512924</v>
      </c>
      <c r="L304" s="94">
        <f>Corrientes!L304*Constantes!$BA$12</f>
        <v>1941.1166372283883</v>
      </c>
      <c r="M304" s="94">
        <f>Corrientes!M304*Constantes!$BA$12</f>
        <v>2952.5568314071115</v>
      </c>
      <c r="N304" s="94">
        <f>Corrientes!N304*Constantes!$BA$12</f>
        <v>831.32836376569469</v>
      </c>
      <c r="O304" s="94">
        <f>Corrientes!O304*Constantes!$BA$12</f>
        <v>6143.4188900169866</v>
      </c>
      <c r="P304" s="94">
        <v>50.420521036763965</v>
      </c>
      <c r="Q304" s="94">
        <f>Corrientes!Q304*Constantes!$BA$12</f>
        <v>1671.8094619588096</v>
      </c>
      <c r="R304" s="94">
        <f>Corrientes!R304*Constantes!$BA$12</f>
        <v>291.80464179461831</v>
      </c>
      <c r="S304" s="94">
        <f>Corrientes!S304*Constantes!$BA$12</f>
        <v>792.91060050722479</v>
      </c>
      <c r="T304" s="95">
        <f>Corrientes!T304*Constantes!$BA$12</f>
        <v>0</v>
      </c>
      <c r="U304" s="95" t="s">
        <v>241</v>
      </c>
      <c r="V304" s="96">
        <f>Corrientes!V304*Constantes!$BA$12</f>
        <v>2756.5247042606525</v>
      </c>
      <c r="W304" s="94">
        <f>Corrientes!W304*Constantes!$BA$12</f>
        <v>6722.1160984535545</v>
      </c>
      <c r="X304" s="94">
        <f>Corrientes!X304*Constantes!$BA$12</f>
        <v>3228.509641171298</v>
      </c>
      <c r="Y304" s="94">
        <f>Corrientes!Y304*Constantes!$BA$12</f>
        <v>2915.5099243120317</v>
      </c>
      <c r="Z304" s="94">
        <f>Corrientes!Z304*Constantes!$BA$12</f>
        <v>28151.338511227183</v>
      </c>
      <c r="AA304" s="94">
        <f>Corrientes!AA304*Constantes!$BA$12</f>
        <v>5559.8097477076335</v>
      </c>
      <c r="AB304" s="94">
        <f>Corrientes!AB304*Constantes!$BA$12</f>
        <v>6417.3247701141345</v>
      </c>
      <c r="AC304" s="95" t="s">
        <v>94</v>
      </c>
      <c r="AD304" s="94">
        <v>3.5451016225657308</v>
      </c>
      <c r="AE304" s="94">
        <v>0.59507320042611866</v>
      </c>
      <c r="AF304" s="95" t="s">
        <v>241</v>
      </c>
      <c r="AG304" s="97" t="s">
        <v>94</v>
      </c>
      <c r="AH304" s="95">
        <f>Corrientes!AH304*Constantes!$BA$12</f>
        <v>79.010113614851377</v>
      </c>
      <c r="AI304" s="95" t="s">
        <v>241</v>
      </c>
      <c r="AJ304" s="95" t="s">
        <v>241</v>
      </c>
      <c r="AK304" s="95" t="s">
        <v>94</v>
      </c>
      <c r="AL304" s="95" t="s">
        <v>241</v>
      </c>
      <c r="AM304" s="95" t="s">
        <v>241</v>
      </c>
      <c r="AN304" s="97" t="s">
        <v>94</v>
      </c>
      <c r="AO304" s="94">
        <f>Corrientes!AO304*Constantes!$BA$12</f>
        <v>934306.86237027275</v>
      </c>
      <c r="AP304" s="94">
        <f>Corrientes!AP304*Constantes!$BA$12</f>
        <v>156830.75803293273</v>
      </c>
      <c r="AQ304" s="94">
        <v>86.467985031647487</v>
      </c>
      <c r="AR304" s="94">
        <v>13.532014968352518</v>
      </c>
      <c r="AS304" s="94">
        <v>49.579478963236035</v>
      </c>
      <c r="AT304" s="95" t="s">
        <v>94</v>
      </c>
      <c r="AU304" s="97" t="s">
        <v>94</v>
      </c>
      <c r="AV304" s="94">
        <f t="shared" si="12"/>
        <v>-1.5290555651082505</v>
      </c>
      <c r="AW304" s="97" t="s">
        <v>94</v>
      </c>
      <c r="AX304" s="98">
        <f>Corrientes!AX304*Constantes!$BA$12</f>
        <v>2.5689080656194849</v>
      </c>
      <c r="AZ304" s="118"/>
      <c r="BC304" s="119">
        <f t="shared" si="13"/>
        <v>-6.2527760746888816E-13</v>
      </c>
      <c r="BE304" s="68"/>
    </row>
    <row r="305" spans="1:57" x14ac:dyDescent="0.3">
      <c r="A305" s="89">
        <v>2012</v>
      </c>
      <c r="B305" s="90" t="s">
        <v>4</v>
      </c>
      <c r="C305" s="91">
        <f>Corrientes!C305*Constantes!$BA$12</f>
        <v>1362.9663155478252</v>
      </c>
      <c r="D305" s="91">
        <f>Corrientes!D305*Constantes!$BA$12</f>
        <v>1380.7676731251527</v>
      </c>
      <c r="E305" s="91">
        <f>Corrientes!E305*Constantes!$BA$12</f>
        <v>332.76964671386503</v>
      </c>
      <c r="F305" s="92" t="s">
        <v>241</v>
      </c>
      <c r="G305" s="92" t="s">
        <v>241</v>
      </c>
      <c r="H305" s="91">
        <f>Corrientes!H305*Constantes!$BA$12</f>
        <v>3076.5036353868427</v>
      </c>
      <c r="I305" s="91">
        <f>Corrientes!I305*Constantes!$BA$12</f>
        <v>362.45851243101544</v>
      </c>
      <c r="J305" s="91">
        <f>Corrientes!J305*Constantes!$BA$12</f>
        <v>3438.9621478178583</v>
      </c>
      <c r="K305" s="93">
        <f>Corrientes!K305*Constantes!$BA$12</f>
        <v>3518.8876317929571</v>
      </c>
      <c r="L305" s="94">
        <f>Corrientes!L305*Constantes!$BA$12</f>
        <v>1558.9532400239109</v>
      </c>
      <c r="M305" s="94">
        <f>Corrientes!M305*Constantes!$BA$12</f>
        <v>1579.3143331451629</v>
      </c>
      <c r="N305" s="94">
        <f>Corrientes!N305*Constantes!$BA$12</f>
        <v>414.57801699337102</v>
      </c>
      <c r="O305" s="94">
        <f>Corrientes!O305*Constantes!$BA$12</f>
        <v>3933.4656487863285</v>
      </c>
      <c r="P305" s="94">
        <v>26.66694333656363</v>
      </c>
      <c r="Q305" s="94">
        <f>Corrientes!Q305*Constantes!$BA$12</f>
        <v>8538.0797898224046</v>
      </c>
      <c r="R305" s="94">
        <f>Corrientes!R305*Constantes!$BA$12</f>
        <v>850.97357150964115</v>
      </c>
      <c r="S305" s="94">
        <f>Corrientes!S305*Constantes!$BA$12</f>
        <v>67.958747871979426</v>
      </c>
      <c r="T305" s="95">
        <f>Corrientes!T305*Constantes!$BA$12</f>
        <v>0</v>
      </c>
      <c r="U305" s="95" t="s">
        <v>241</v>
      </c>
      <c r="V305" s="96">
        <f>Corrientes!V305*Constantes!$BA$12</f>
        <v>9457.0121092040263</v>
      </c>
      <c r="W305" s="94">
        <f>Corrientes!W305*Constantes!$BA$12</f>
        <v>4776.1457200870209</v>
      </c>
      <c r="X305" s="94">
        <f>Corrientes!X305*Constantes!$BA$12</f>
        <v>3899.0333290813683</v>
      </c>
      <c r="Y305" s="94">
        <f>Corrientes!Y305*Constantes!$BA$12</f>
        <v>2771.0524188347576</v>
      </c>
      <c r="Z305" s="94">
        <f>Corrientes!Z305*Constantes!$BA$12</f>
        <v>36834.009686709716</v>
      </c>
      <c r="AA305" s="94">
        <f>Corrientes!AA305*Constantes!$BA$12</f>
        <v>12895.974257021884</v>
      </c>
      <c r="AB305" s="94">
        <f>Corrientes!AB305*Constantes!$BA$12</f>
        <v>4518.0326678734455</v>
      </c>
      <c r="AC305" s="95" t="s">
        <v>94</v>
      </c>
      <c r="AD305" s="94">
        <v>25.599063206761102</v>
      </c>
      <c r="AE305" s="94">
        <v>1.977780398660288</v>
      </c>
      <c r="AF305" s="95" t="s">
        <v>241</v>
      </c>
      <c r="AG305" s="97" t="s">
        <v>94</v>
      </c>
      <c r="AH305" s="95">
        <f>Corrientes!AH305*Constantes!$BA$12</f>
        <v>1315.2521463135279</v>
      </c>
      <c r="AI305" s="95" t="s">
        <v>241</v>
      </c>
      <c r="AJ305" s="95" t="s">
        <v>241</v>
      </c>
      <c r="AK305" s="95" t="s">
        <v>94</v>
      </c>
      <c r="AL305" s="95" t="s">
        <v>241</v>
      </c>
      <c r="AM305" s="95" t="s">
        <v>241</v>
      </c>
      <c r="AN305" s="97" t="s">
        <v>94</v>
      </c>
      <c r="AO305" s="94">
        <f>Corrientes!AO305*Constantes!$BA$12</f>
        <v>652042.77814449882</v>
      </c>
      <c r="AP305" s="94">
        <f>Corrientes!AP305*Constantes!$BA$12</f>
        <v>50376.742902122533</v>
      </c>
      <c r="AQ305" s="94">
        <v>89.460235476537349</v>
      </c>
      <c r="AR305" s="94">
        <v>10.539764523462638</v>
      </c>
      <c r="AS305" s="94">
        <v>73.333056663436366</v>
      </c>
      <c r="AT305" s="95" t="s">
        <v>94</v>
      </c>
      <c r="AU305" s="97" t="s">
        <v>94</v>
      </c>
      <c r="AV305" s="94">
        <f t="shared" si="12"/>
        <v>-0.61586477055280975</v>
      </c>
      <c r="AW305" s="97" t="s">
        <v>94</v>
      </c>
      <c r="AX305" s="98">
        <f>Corrientes!AX305*Constantes!$BA$12</f>
        <v>33.949559251343914</v>
      </c>
      <c r="AZ305" s="118"/>
      <c r="BC305" s="119">
        <f t="shared" si="13"/>
        <v>9.6633812063373625E-13</v>
      </c>
      <c r="BE305" s="68"/>
    </row>
    <row r="306" spans="1:57" x14ac:dyDescent="0.3">
      <c r="A306" s="89">
        <v>2012</v>
      </c>
      <c r="B306" s="90" t="s">
        <v>5</v>
      </c>
      <c r="C306" s="91">
        <f>Corrientes!C306*Constantes!$BA$12</f>
        <v>689.77951952934325</v>
      </c>
      <c r="D306" s="91">
        <f>Corrientes!D306*Constantes!$BA$12</f>
        <v>1205.919802817878</v>
      </c>
      <c r="E306" s="92">
        <f>Corrientes!E306*Constantes!$BA$12</f>
        <v>0</v>
      </c>
      <c r="F306" s="92" t="s">
        <v>241</v>
      </c>
      <c r="G306" s="92" t="s">
        <v>241</v>
      </c>
      <c r="H306" s="91">
        <f>Corrientes!H306*Constantes!$BA$12</f>
        <v>1895.6993223472214</v>
      </c>
      <c r="I306" s="91">
        <f>Corrientes!I306*Constantes!$BA$12</f>
        <v>17.670897344191026</v>
      </c>
      <c r="J306" s="91">
        <f>Corrientes!J306*Constantes!$BA$12</f>
        <v>1913.3702196914126</v>
      </c>
      <c r="K306" s="93">
        <f>Corrientes!K306*Constantes!$BA$12</f>
        <v>6280.6647506293957</v>
      </c>
      <c r="L306" s="94">
        <f>Corrientes!L306*Constantes!$BA$12</f>
        <v>2285.3170135915243</v>
      </c>
      <c r="M306" s="94">
        <f>Corrientes!M306*Constantes!$BA$12</f>
        <v>3995.3477370378723</v>
      </c>
      <c r="N306" s="94">
        <f>Corrientes!N306*Constantes!$BA$12</f>
        <v>58.545667423793532</v>
      </c>
      <c r="O306" s="94">
        <f>Corrientes!O306*Constantes!$BA$12</f>
        <v>6339.2104180531896</v>
      </c>
      <c r="P306" s="94">
        <v>48.352519314080183</v>
      </c>
      <c r="Q306" s="94">
        <f>Corrientes!Q306*Constantes!$BA$12</f>
        <v>1749.1121032154981</v>
      </c>
      <c r="R306" s="94">
        <f>Corrientes!R306*Constantes!$BA$12</f>
        <v>294.64389685190537</v>
      </c>
      <c r="S306" s="95">
        <f>Corrientes!S306*Constantes!$BA$12</f>
        <v>0</v>
      </c>
      <c r="T306" s="95">
        <f>Corrientes!T306*Constantes!$BA$12</f>
        <v>0</v>
      </c>
      <c r="U306" s="95" t="s">
        <v>241</v>
      </c>
      <c r="V306" s="96">
        <f>Corrientes!V306*Constantes!$BA$12</f>
        <v>2043.7560000674036</v>
      </c>
      <c r="W306" s="94">
        <f>Corrientes!W306*Constantes!$BA$12</f>
        <v>5328.3450178129888</v>
      </c>
      <c r="X306" s="94">
        <f>Corrientes!X306*Constantes!$BA$12</f>
        <v>4459.6315831200072</v>
      </c>
      <c r="Y306" s="94">
        <f>Corrientes!Y306*Constantes!$BA$12</f>
        <v>3630.8551676143607</v>
      </c>
      <c r="Z306" s="94">
        <f>Corrientes!Z306*Constantes!$BA$12</f>
        <v>0</v>
      </c>
      <c r="AA306" s="94">
        <f>Corrientes!AA306*Constantes!$BA$12</f>
        <v>3957.1262197588162</v>
      </c>
      <c r="AB306" s="94">
        <f>Corrientes!AB306*Constantes!$BA$12</f>
        <v>5773.5057788057884</v>
      </c>
      <c r="AC306" s="95" t="s">
        <v>94</v>
      </c>
      <c r="AD306" s="94">
        <v>9.7585164898541024</v>
      </c>
      <c r="AE306" s="94">
        <v>3.7701718319359498</v>
      </c>
      <c r="AF306" s="95" t="s">
        <v>241</v>
      </c>
      <c r="AG306" s="97" t="s">
        <v>94</v>
      </c>
      <c r="AH306" s="95">
        <f>Corrientes!AH306*Constantes!$BA$12</f>
        <v>121.53741520535883</v>
      </c>
      <c r="AI306" s="95" t="s">
        <v>241</v>
      </c>
      <c r="AJ306" s="95" t="s">
        <v>241</v>
      </c>
      <c r="AK306" s="95" t="s">
        <v>94</v>
      </c>
      <c r="AL306" s="95" t="s">
        <v>241</v>
      </c>
      <c r="AM306" s="95" t="s">
        <v>241</v>
      </c>
      <c r="AN306" s="97" t="s">
        <v>94</v>
      </c>
      <c r="AO306" s="94">
        <f>Corrientes!AO306*Constantes!$BA$12</f>
        <v>104958.77631462931</v>
      </c>
      <c r="AP306" s="94">
        <f>Corrientes!AP306*Constantes!$BA$12</f>
        <v>40550.489655605197</v>
      </c>
      <c r="AQ306" s="94">
        <v>99.07645174141777</v>
      </c>
      <c r="AR306" s="94">
        <v>0.92354825858222989</v>
      </c>
      <c r="AS306" s="94">
        <v>51.647480685919824</v>
      </c>
      <c r="AT306" s="95" t="s">
        <v>94</v>
      </c>
      <c r="AU306" s="97" t="s">
        <v>94</v>
      </c>
      <c r="AV306" s="94">
        <f t="shared" si="12"/>
        <v>2.9022017552020385</v>
      </c>
      <c r="AW306" s="97" t="s">
        <v>94</v>
      </c>
      <c r="AX306" s="98">
        <f>Corrientes!AX306*Constantes!$BA$12</f>
        <v>8.0067899288929993</v>
      </c>
      <c r="AZ306" s="118"/>
      <c r="BC306" s="119">
        <f t="shared" si="13"/>
        <v>3.979039320256561E-13</v>
      </c>
      <c r="BE306" s="68"/>
    </row>
    <row r="307" spans="1:57" x14ac:dyDescent="0.3">
      <c r="A307" s="89">
        <v>2012</v>
      </c>
      <c r="B307" s="90" t="s">
        <v>6</v>
      </c>
      <c r="C307" s="91">
        <f>Corrientes!C307*Constantes!$BA$12</f>
        <v>8036.8902876290085</v>
      </c>
      <c r="D307" s="91">
        <f>Corrientes!D307*Constantes!$BA$12</f>
        <v>3504.4551876891319</v>
      </c>
      <c r="E307" s="91">
        <f>Corrientes!E307*Constantes!$BA$12</f>
        <v>1792.6136110201905</v>
      </c>
      <c r="F307" s="92" t="s">
        <v>241</v>
      </c>
      <c r="G307" s="92" t="s">
        <v>241</v>
      </c>
      <c r="H307" s="91">
        <f>Corrientes!H307*Constantes!$BA$12</f>
        <v>13333.959086338331</v>
      </c>
      <c r="I307" s="91">
        <f>Corrientes!I307*Constantes!$BA$12</f>
        <v>114.98986579923046</v>
      </c>
      <c r="J307" s="91">
        <f>Corrientes!J307*Constantes!$BA$12</f>
        <v>13448.948952137562</v>
      </c>
      <c r="K307" s="93">
        <f>Corrientes!K307*Constantes!$BA$12</f>
        <v>3372.2000995776598</v>
      </c>
      <c r="L307" s="94">
        <f>Corrientes!L307*Constantes!$BA$12</f>
        <v>2032.5547763233621</v>
      </c>
      <c r="M307" s="94">
        <f>Corrientes!M307*Constantes!$BA$12</f>
        <v>886.28771517672544</v>
      </c>
      <c r="N307" s="94">
        <f>Corrientes!N307*Constantes!$BA$12</f>
        <v>29.081297939175901</v>
      </c>
      <c r="O307" s="94">
        <f>Corrientes!O307*Constantes!$BA$12</f>
        <v>3401.2813975168356</v>
      </c>
      <c r="P307" s="94">
        <v>71.441315456925508</v>
      </c>
      <c r="Q307" s="94">
        <f>Corrientes!Q307*Constantes!$BA$12</f>
        <v>3306.8809720698014</v>
      </c>
      <c r="R307" s="94">
        <f>Corrientes!R307*Constantes!$BA$12</f>
        <v>702.68232202075887</v>
      </c>
      <c r="S307" s="94">
        <f>Corrientes!S307*Constantes!$BA$12</f>
        <v>107.68170612965835</v>
      </c>
      <c r="T307" s="94">
        <f>Corrientes!T307*Constantes!$BA$12</f>
        <v>1258.9758616644815</v>
      </c>
      <c r="U307" s="95" t="s">
        <v>241</v>
      </c>
      <c r="V307" s="96">
        <f>Corrientes!V307*Constantes!$BA$12</f>
        <v>5376.2208618847008</v>
      </c>
      <c r="W307" s="94">
        <f>Corrientes!W307*Constantes!$BA$12</f>
        <v>4903.141275881293</v>
      </c>
      <c r="X307" s="94">
        <f>Corrientes!X307*Constantes!$BA$12</f>
        <v>3304.8782158709837</v>
      </c>
      <c r="Y307" s="94">
        <f>Corrientes!Y307*Constantes!$BA$12</f>
        <v>2231.9420703896039</v>
      </c>
      <c r="Z307" s="94">
        <f>Corrientes!Z307*Constantes!$BA$12</f>
        <v>10531.21820338957</v>
      </c>
      <c r="AA307" s="94">
        <f>Corrientes!AA307*Constantes!$BA$12</f>
        <v>18825.169814022262</v>
      </c>
      <c r="AB307" s="94">
        <f>Corrientes!AB307*Constantes!$BA$12</f>
        <v>3727.3371656459749</v>
      </c>
      <c r="AC307" s="95" t="s">
        <v>94</v>
      </c>
      <c r="AD307" s="94">
        <v>20.695393544338174</v>
      </c>
      <c r="AE307" s="94">
        <v>5.5722320953179176</v>
      </c>
      <c r="AF307" s="95" t="s">
        <v>241</v>
      </c>
      <c r="AG307" s="97" t="s">
        <v>94</v>
      </c>
      <c r="AH307" s="95">
        <f>Corrientes!AH307*Constantes!$BA$12</f>
        <v>191.92453676054444</v>
      </c>
      <c r="AI307" s="95" t="s">
        <v>241</v>
      </c>
      <c r="AJ307" s="95" t="s">
        <v>241</v>
      </c>
      <c r="AK307" s="95" t="s">
        <v>94</v>
      </c>
      <c r="AL307" s="95" t="s">
        <v>241</v>
      </c>
      <c r="AM307" s="95" t="s">
        <v>241</v>
      </c>
      <c r="AN307" s="97" t="s">
        <v>94</v>
      </c>
      <c r="AO307" s="94">
        <f>Corrientes!AO307*Constantes!$BA$12</f>
        <v>337838.93944116501</v>
      </c>
      <c r="AP307" s="94">
        <f>Corrientes!AP307*Constantes!$BA$12</f>
        <v>90963.091731939698</v>
      </c>
      <c r="AQ307" s="94">
        <v>99.144989945248071</v>
      </c>
      <c r="AR307" s="94">
        <v>0.85501005475192993</v>
      </c>
      <c r="AS307" s="94">
        <v>28.558684543074492</v>
      </c>
      <c r="AT307" s="95" t="s">
        <v>94</v>
      </c>
      <c r="AU307" s="97" t="s">
        <v>94</v>
      </c>
      <c r="AV307" s="94">
        <f t="shared" si="12"/>
        <v>11.298629531806604</v>
      </c>
      <c r="AW307" s="97" t="s">
        <v>94</v>
      </c>
      <c r="AX307" s="98">
        <f>Corrientes!AX307*Constantes!$BA$12</f>
        <v>8.8407495935007585</v>
      </c>
      <c r="AZ307" s="118"/>
      <c r="BC307" s="119">
        <f t="shared" si="13"/>
        <v>0</v>
      </c>
      <c r="BE307" s="68"/>
    </row>
    <row r="308" spans="1:57" x14ac:dyDescent="0.3">
      <c r="A308" s="89">
        <v>2012</v>
      </c>
      <c r="B308" s="90" t="s">
        <v>7</v>
      </c>
      <c r="C308" s="91">
        <f>Corrientes!C308*Constantes!$BA$12</f>
        <v>2760.8492726984759</v>
      </c>
      <c r="D308" s="91">
        <f>Corrientes!D308*Constantes!$BA$12</f>
        <v>2061.1841344000904</v>
      </c>
      <c r="E308" s="91">
        <f>Corrientes!E308*Constantes!$BA$12</f>
        <v>405.76012033076933</v>
      </c>
      <c r="F308" s="92" t="s">
        <v>241</v>
      </c>
      <c r="G308" s="92" t="s">
        <v>241</v>
      </c>
      <c r="H308" s="91">
        <f>Corrientes!H308*Constantes!$BA$12</f>
        <v>5227.7935274293359</v>
      </c>
      <c r="I308" s="91">
        <f>Corrientes!I308*Constantes!$BA$12</f>
        <v>1657.1819651111819</v>
      </c>
      <c r="J308" s="91">
        <f>Corrientes!J308*Constantes!$BA$12</f>
        <v>6884.9754925405177</v>
      </c>
      <c r="K308" s="93">
        <f>Corrientes!K308*Constantes!$BA$12</f>
        <v>3556.8496058798755</v>
      </c>
      <c r="L308" s="94">
        <f>Corrientes!L308*Constantes!$BA$12</f>
        <v>1878.4073234659804</v>
      </c>
      <c r="M308" s="94">
        <f>Corrientes!M308*Constantes!$BA$12</f>
        <v>1402.3740489406525</v>
      </c>
      <c r="N308" s="94">
        <f>Corrientes!N308*Constantes!$BA$12</f>
        <v>1127.5018779051463</v>
      </c>
      <c r="O308" s="94">
        <f>Corrientes!O308*Constantes!$BA$12</f>
        <v>4684.3514837850216</v>
      </c>
      <c r="P308" s="94">
        <v>39.561792365923118</v>
      </c>
      <c r="Q308" s="94">
        <f>Corrientes!Q308*Constantes!$BA$12</f>
        <v>9655.356409584334</v>
      </c>
      <c r="R308" s="94">
        <f>Corrientes!R308*Constantes!$BA$12</f>
        <v>748.45510674511127</v>
      </c>
      <c r="S308" s="94">
        <f>Corrientes!S308*Constantes!$BA$12</f>
        <v>114.30592700760513</v>
      </c>
      <c r="T308" s="95">
        <f>Corrientes!T308*Constantes!$BA$12</f>
        <v>0</v>
      </c>
      <c r="U308" s="95" t="s">
        <v>241</v>
      </c>
      <c r="V308" s="96">
        <f>Corrientes!V308*Constantes!$BA$12</f>
        <v>10518.117443337051</v>
      </c>
      <c r="W308" s="94">
        <f>Corrientes!W308*Constantes!$BA$12</f>
        <v>4940.3795394747094</v>
      </c>
      <c r="X308" s="94">
        <f>Corrientes!X308*Constantes!$BA$12</f>
        <v>4306.3974109870114</v>
      </c>
      <c r="Y308" s="94">
        <f>Corrientes!Y308*Constantes!$BA$12</f>
        <v>2363.599666344905</v>
      </c>
      <c r="Z308" s="94">
        <f>Corrientes!Z308*Constantes!$BA$12</f>
        <v>23008.439413769152</v>
      </c>
      <c r="AA308" s="94">
        <f>Corrientes!AA308*Constantes!$BA$12</f>
        <v>17403.092935877572</v>
      </c>
      <c r="AB308" s="94">
        <f>Corrientes!AB308*Constantes!$BA$12</f>
        <v>4835.8151668330838</v>
      </c>
      <c r="AC308" s="95" t="s">
        <v>94</v>
      </c>
      <c r="AD308" s="94">
        <v>26.624759962496718</v>
      </c>
      <c r="AE308" s="94">
        <v>3.1275560013836947</v>
      </c>
      <c r="AF308" s="95" t="s">
        <v>241</v>
      </c>
      <c r="AG308" s="97" t="s">
        <v>94</v>
      </c>
      <c r="AH308" s="95">
        <f>Corrientes!AH308*Constantes!$BA$12</f>
        <v>1423.0695296464837</v>
      </c>
      <c r="AI308" s="95" t="s">
        <v>241</v>
      </c>
      <c r="AJ308" s="95" t="s">
        <v>241</v>
      </c>
      <c r="AK308" s="95" t="s">
        <v>94</v>
      </c>
      <c r="AL308" s="95" t="s">
        <v>241</v>
      </c>
      <c r="AM308" s="95" t="s">
        <v>241</v>
      </c>
      <c r="AN308" s="97" t="s">
        <v>94</v>
      </c>
      <c r="AO308" s="94">
        <f>Corrientes!AO308*Constantes!$BA$12</f>
        <v>556443.84715023765</v>
      </c>
      <c r="AP308" s="94">
        <f>Corrientes!AP308*Constantes!$BA$12</f>
        <v>65364.318628191693</v>
      </c>
      <c r="AQ308" s="94">
        <v>75.930459492460869</v>
      </c>
      <c r="AR308" s="94">
        <v>24.069540507539131</v>
      </c>
      <c r="AS308" s="94">
        <v>60.438207634076882</v>
      </c>
      <c r="AT308" s="95" t="s">
        <v>94</v>
      </c>
      <c r="AU308" s="97" t="s">
        <v>94</v>
      </c>
      <c r="AV308" s="94">
        <f t="shared" si="12"/>
        <v>3.1880020150263366</v>
      </c>
      <c r="AW308" s="97" t="s">
        <v>94</v>
      </c>
      <c r="AX308" s="98">
        <f>Corrientes!AX308*Constantes!$BA$12</f>
        <v>52.505506588618609</v>
      </c>
      <c r="AZ308" s="118"/>
      <c r="BC308" s="119">
        <f t="shared" si="13"/>
        <v>4.0927261579781771E-12</v>
      </c>
      <c r="BE308" s="68"/>
    </row>
    <row r="309" spans="1:57" x14ac:dyDescent="0.3">
      <c r="A309" s="89">
        <v>2012</v>
      </c>
      <c r="B309" s="90" t="s">
        <v>250</v>
      </c>
      <c r="C309" s="91">
        <f>Corrientes!C309*Constantes!$BA$12</f>
        <v>21050.335733382206</v>
      </c>
      <c r="D309" s="91">
        <f>Corrientes!D309*Constantes!$BA$12</f>
        <v>3982.4111591265173</v>
      </c>
      <c r="E309" s="91">
        <f>Corrientes!E309*Constantes!$BA$12</f>
        <v>621.89331752519263</v>
      </c>
      <c r="F309" s="92" t="s">
        <v>241</v>
      </c>
      <c r="G309" s="92" t="s">
        <v>241</v>
      </c>
      <c r="H309" s="91">
        <f>Corrientes!H309*Constantes!$BA$12</f>
        <v>25654.640210033915</v>
      </c>
      <c r="I309" s="91">
        <f>Corrientes!I309*Constantes!$BA$12</f>
        <v>6549.7740541285129</v>
      </c>
      <c r="J309" s="91">
        <f>Corrientes!J309*Constantes!$BA$12</f>
        <v>32204.414264162428</v>
      </c>
      <c r="K309" s="93">
        <f>Corrientes!K309*Constantes!$BA$12</f>
        <v>6530.4921904181065</v>
      </c>
      <c r="L309" s="94">
        <f>Corrientes!L309*Constantes!$BA$12</f>
        <v>5358.4479059957939</v>
      </c>
      <c r="M309" s="94">
        <f>Corrientes!M309*Constantes!$BA$12</f>
        <v>1013.7388309011588</v>
      </c>
      <c r="N309" s="94">
        <f>Corrientes!N309*Constantes!$BA$12</f>
        <v>1667.2714159818986</v>
      </c>
      <c r="O309" s="94">
        <f>Corrientes!O309*Constantes!$BA$12</f>
        <v>8197.7636064000053</v>
      </c>
      <c r="P309" s="94">
        <v>26.491530448666627</v>
      </c>
      <c r="Q309" s="94">
        <f>Corrientes!Q309*Constantes!$BA$12</f>
        <v>52259.551642880848</v>
      </c>
      <c r="R309" s="94">
        <f>Corrientes!R309*Constantes!$BA$12</f>
        <v>32912.655981475596</v>
      </c>
      <c r="S309" s="94">
        <f>Corrientes!S309*Constantes!$BA$12</f>
        <v>4188.3225248128156</v>
      </c>
      <c r="T309" s="95">
        <f>Corrientes!T309*Constantes!$BA$12</f>
        <v>0</v>
      </c>
      <c r="U309" s="95" t="s">
        <v>241</v>
      </c>
      <c r="V309" s="96">
        <f>Corrientes!V309*Constantes!$BA$12</f>
        <v>89360.530149169266</v>
      </c>
      <c r="W309" s="94">
        <f>Corrientes!W309*Constantes!$BA$12</f>
        <v>17932.265193103678</v>
      </c>
      <c r="X309" s="94">
        <f>Corrientes!X309*Constantes!$BA$12</f>
        <v>6224.2679982316613</v>
      </c>
      <c r="Y309" s="94">
        <f>Corrientes!Y309*Constantes!$BA$12</f>
        <v>10244.078221426542</v>
      </c>
      <c r="Z309" s="94">
        <f>Corrientes!Z309*Constantes!$BA$12</f>
        <v>56832.426791315891</v>
      </c>
      <c r="AA309" s="94">
        <f>Corrientes!AA309*Constantes!$BA$12</f>
        <v>121564.94441333169</v>
      </c>
      <c r="AB309" s="94">
        <f>Corrientes!AB309*Constantes!$BA$12</f>
        <v>13641.103476548064</v>
      </c>
      <c r="AC309" s="95" t="s">
        <v>94</v>
      </c>
      <c r="AD309" s="94">
        <v>8.7856197334730766</v>
      </c>
      <c r="AE309" s="94">
        <v>3.9535240415464261</v>
      </c>
      <c r="AF309" s="95" t="s">
        <v>241</v>
      </c>
      <c r="AG309" s="97" t="s">
        <v>94</v>
      </c>
      <c r="AH309" s="95">
        <f>Corrientes!AH309*Constantes!$BA$12</f>
        <v>20075.296950725067</v>
      </c>
      <c r="AI309" s="95" t="s">
        <v>241</v>
      </c>
      <c r="AJ309" s="95" t="s">
        <v>241</v>
      </c>
      <c r="AK309" s="95" t="s">
        <v>94</v>
      </c>
      <c r="AL309" s="95" t="s">
        <v>241</v>
      </c>
      <c r="AM309" s="95" t="s">
        <v>241</v>
      </c>
      <c r="AN309" s="97" t="s">
        <v>94</v>
      </c>
      <c r="AO309" s="94">
        <f>Corrientes!AO309*Constantes!$BA$12</f>
        <v>3074850.2636089041</v>
      </c>
      <c r="AP309" s="94">
        <f>Corrientes!AP309*Constantes!$BA$12</f>
        <v>1383680.9252074857</v>
      </c>
      <c r="AQ309" s="94">
        <v>79.661874920615446</v>
      </c>
      <c r="AR309" s="94">
        <v>20.338125079384547</v>
      </c>
      <c r="AS309" s="94">
        <v>73.508469551333363</v>
      </c>
      <c r="AT309" s="95" t="s">
        <v>94</v>
      </c>
      <c r="AU309" s="97" t="s">
        <v>94</v>
      </c>
      <c r="AV309" s="94">
        <f t="shared" si="12"/>
        <v>15.436890090905786</v>
      </c>
      <c r="AW309" s="97" t="s">
        <v>94</v>
      </c>
      <c r="AX309" s="98">
        <f>Corrientes!AX309*Constantes!$BA$12</f>
        <v>21.229350715572718</v>
      </c>
      <c r="AZ309" s="118"/>
      <c r="BC309" s="119">
        <f t="shared" si="13"/>
        <v>-1.3073986337985843E-11</v>
      </c>
      <c r="BE309" s="68"/>
    </row>
    <row r="310" spans="1:57" x14ac:dyDescent="0.3">
      <c r="A310" s="89">
        <v>2012</v>
      </c>
      <c r="B310" s="90" t="s">
        <v>8</v>
      </c>
      <c r="C310" s="91">
        <f>Corrientes!C310*Constantes!$BA$12</f>
        <v>1439.8609777448678</v>
      </c>
      <c r="D310" s="91">
        <f>Corrientes!D310*Constantes!$BA$12</f>
        <v>1801.8221390205088</v>
      </c>
      <c r="E310" s="91">
        <f>Corrientes!E310*Constantes!$BA$12</f>
        <v>419.96682955752715</v>
      </c>
      <c r="F310" s="92" t="s">
        <v>241</v>
      </c>
      <c r="G310" s="92" t="s">
        <v>241</v>
      </c>
      <c r="H310" s="91">
        <f>Corrientes!H310*Constantes!$BA$12</f>
        <v>3661.6499463229043</v>
      </c>
      <c r="I310" s="91">
        <f>Corrientes!I310*Constantes!$BA$12</f>
        <v>158.04627610140457</v>
      </c>
      <c r="J310" s="91">
        <f>Corrientes!J310*Constantes!$BA$12</f>
        <v>3819.6962224243084</v>
      </c>
      <c r="K310" s="93">
        <f>Corrientes!K310*Constantes!$BA$12</f>
        <v>4603.469082427705</v>
      </c>
      <c r="L310" s="94">
        <f>Corrientes!L310*Constantes!$BA$12</f>
        <v>1810.2100395202831</v>
      </c>
      <c r="M310" s="94">
        <f>Corrientes!M310*Constantes!$BA$12</f>
        <v>2265.271839364189</v>
      </c>
      <c r="N310" s="94">
        <f>Corrientes!N310*Constantes!$BA$12</f>
        <v>198.69762437457436</v>
      </c>
      <c r="O310" s="94">
        <f>Corrientes!O310*Constantes!$BA$12</f>
        <v>4802.1667068022798</v>
      </c>
      <c r="P310" s="94">
        <v>47.301164952891568</v>
      </c>
      <c r="Q310" s="94">
        <f>Corrientes!Q310*Constantes!$BA$12</f>
        <v>3490.8353696159652</v>
      </c>
      <c r="R310" s="94">
        <f>Corrientes!R310*Constantes!$BA$12</f>
        <v>668.12685066254664</v>
      </c>
      <c r="S310" s="94">
        <f>Corrientes!S310*Constantes!$BA$12</f>
        <v>96.6103719837553</v>
      </c>
      <c r="T310" s="95">
        <f>Corrientes!T310*Constantes!$BA$12</f>
        <v>0</v>
      </c>
      <c r="U310" s="95" t="s">
        <v>241</v>
      </c>
      <c r="V310" s="96">
        <f>Corrientes!V310*Constantes!$BA$12</f>
        <v>4255.5725922622669</v>
      </c>
      <c r="W310" s="94">
        <f>Corrientes!W310*Constantes!$BA$12</f>
        <v>4654.3070797876771</v>
      </c>
      <c r="X310" s="94">
        <f>Corrientes!X310*Constantes!$BA$12</f>
        <v>3868.7803952038221</v>
      </c>
      <c r="Y310" s="94">
        <f>Corrientes!Y310*Constantes!$BA$12</f>
        <v>1983.9321631817259</v>
      </c>
      <c r="Z310" s="94">
        <f>Corrientes!Z310*Constantes!$BA$12</f>
        <v>55651.135935342914</v>
      </c>
      <c r="AA310" s="94">
        <f>Corrientes!AA310*Constantes!$BA$12</f>
        <v>8075.2688146865758</v>
      </c>
      <c r="AB310" s="94">
        <f>Corrientes!AB310*Constantes!$BA$12</f>
        <v>4723.0947931216333</v>
      </c>
      <c r="AC310" s="95" t="s">
        <v>94</v>
      </c>
      <c r="AD310" s="94">
        <v>20.305178993079114</v>
      </c>
      <c r="AE310" s="94">
        <v>3.7394800510732655</v>
      </c>
      <c r="AF310" s="95" t="s">
        <v>241</v>
      </c>
      <c r="AG310" s="97" t="s">
        <v>94</v>
      </c>
      <c r="AH310" s="95">
        <f>Corrientes!AH310*Constantes!$BA$12</f>
        <v>191.74464123774194</v>
      </c>
      <c r="AI310" s="95" t="s">
        <v>241</v>
      </c>
      <c r="AJ310" s="95" t="s">
        <v>241</v>
      </c>
      <c r="AK310" s="95" t="s">
        <v>94</v>
      </c>
      <c r="AL310" s="95" t="s">
        <v>241</v>
      </c>
      <c r="AM310" s="95" t="s">
        <v>241</v>
      </c>
      <c r="AN310" s="97" t="s">
        <v>94</v>
      </c>
      <c r="AO310" s="94">
        <f>Corrientes!AO310*Constantes!$BA$12</f>
        <v>215946.30013787339</v>
      </c>
      <c r="AP310" s="94">
        <f>Corrientes!AP310*Constantes!$BA$12</f>
        <v>39769.503225945344</v>
      </c>
      <c r="AQ310" s="94">
        <v>95.862333889968482</v>
      </c>
      <c r="AR310" s="94">
        <v>4.137666110031514</v>
      </c>
      <c r="AS310" s="94">
        <v>52.698835047108439</v>
      </c>
      <c r="AT310" s="95" t="s">
        <v>94</v>
      </c>
      <c r="AU310" s="97" t="s">
        <v>94</v>
      </c>
      <c r="AV310" s="94">
        <f t="shared" si="12"/>
        <v>-3.3488595572363611</v>
      </c>
      <c r="AW310" s="97" t="s">
        <v>94</v>
      </c>
      <c r="AX310" s="98">
        <f>Corrientes!AX310*Constantes!$BA$12</f>
        <v>45.254085966938391</v>
      </c>
      <c r="AZ310" s="118"/>
      <c r="BC310" s="119">
        <f t="shared" si="13"/>
        <v>1.1368683772161603E-13</v>
      </c>
      <c r="BE310" s="68"/>
    </row>
    <row r="311" spans="1:57" x14ac:dyDescent="0.3">
      <c r="A311" s="89">
        <v>2012</v>
      </c>
      <c r="B311" s="90" t="s">
        <v>9</v>
      </c>
      <c r="C311" s="91">
        <f>Corrientes!C311*Constantes!$BA$12</f>
        <v>8512.5007092818869</v>
      </c>
      <c r="D311" s="91">
        <f>Corrientes!D311*Constantes!$BA$12</f>
        <v>2637.3709167254615</v>
      </c>
      <c r="E311" s="92">
        <f>Corrientes!E311*Constantes!$BA$12</f>
        <v>0</v>
      </c>
      <c r="F311" s="92" t="s">
        <v>241</v>
      </c>
      <c r="G311" s="92" t="s">
        <v>241</v>
      </c>
      <c r="H311" s="91">
        <f>Corrientes!H311*Constantes!$BA$12</f>
        <v>11149.871626007349</v>
      </c>
      <c r="I311" s="91">
        <f>Corrientes!I311*Constantes!$BA$12</f>
        <v>1039.6768870458495</v>
      </c>
      <c r="J311" s="91">
        <f>Corrientes!J311*Constantes!$BA$12</f>
        <v>12189.548513053198</v>
      </c>
      <c r="K311" s="93">
        <f>Corrientes!K311*Constantes!$BA$12</f>
        <v>3275.4126850136972</v>
      </c>
      <c r="L311" s="94">
        <f>Corrientes!L311*Constantes!$BA$12</f>
        <v>2500.6523608159446</v>
      </c>
      <c r="M311" s="94">
        <f>Corrientes!M311*Constantes!$BA$12</f>
        <v>774.76032419775299</v>
      </c>
      <c r="N311" s="94">
        <f>Corrientes!N311*Constantes!$BA$12</f>
        <v>305.41794366514659</v>
      </c>
      <c r="O311" s="94">
        <f>Corrientes!O311*Constantes!$BA$12</f>
        <v>3580.8306286788443</v>
      </c>
      <c r="P311" s="94">
        <v>56.027260478254959</v>
      </c>
      <c r="Q311" s="94">
        <f>Corrientes!Q311*Constantes!$BA$12</f>
        <v>8106.4869842361049</v>
      </c>
      <c r="R311" s="94">
        <f>Corrientes!R311*Constantes!$BA$12</f>
        <v>916.02725854209234</v>
      </c>
      <c r="S311" s="94">
        <f>Corrientes!S311*Constantes!$BA$12</f>
        <v>544.39724060935157</v>
      </c>
      <c r="T311" s="95">
        <f>Corrientes!T311*Constantes!$BA$12</f>
        <v>0</v>
      </c>
      <c r="U311" s="95" t="s">
        <v>241</v>
      </c>
      <c r="V311" s="96">
        <f>Corrientes!V311*Constantes!$BA$12</f>
        <v>9566.9114833875501</v>
      </c>
      <c r="W311" s="94">
        <f>Corrientes!W311*Constantes!$BA$12</f>
        <v>4225.5388344558178</v>
      </c>
      <c r="X311" s="94">
        <f>Corrientes!X311*Constantes!$BA$12</f>
        <v>2812.3170366481613</v>
      </c>
      <c r="Y311" s="94">
        <f>Corrientes!Y311*Constantes!$BA$12</f>
        <v>2146.9925620220797</v>
      </c>
      <c r="Z311" s="94">
        <f>Corrientes!Z311*Constantes!$BA$12</f>
        <v>15905.491004451213</v>
      </c>
      <c r="AA311" s="94">
        <f>Corrientes!AA311*Constantes!$BA$12</f>
        <v>21756.459996440746</v>
      </c>
      <c r="AB311" s="94">
        <f>Corrientes!AB311*Constantes!$BA$12</f>
        <v>3838.3495510183507</v>
      </c>
      <c r="AC311" s="95" t="s">
        <v>94</v>
      </c>
      <c r="AD311" s="94">
        <v>27.724663683435118</v>
      </c>
      <c r="AE311" s="94">
        <v>3.2062595493873856</v>
      </c>
      <c r="AF311" s="95" t="s">
        <v>241</v>
      </c>
      <c r="AG311" s="97" t="s">
        <v>94</v>
      </c>
      <c r="AH311" s="95">
        <f>Corrientes!AH311*Constantes!$BA$12</f>
        <v>895.17211450001855</v>
      </c>
      <c r="AI311" s="95" t="s">
        <v>241</v>
      </c>
      <c r="AJ311" s="95" t="s">
        <v>241</v>
      </c>
      <c r="AK311" s="95" t="s">
        <v>94</v>
      </c>
      <c r="AL311" s="95" t="s">
        <v>241</v>
      </c>
      <c r="AM311" s="95" t="s">
        <v>241</v>
      </c>
      <c r="AN311" s="97" t="s">
        <v>94</v>
      </c>
      <c r="AO311" s="94">
        <f>Corrientes!AO311*Constantes!$BA$12</f>
        <v>678562.03346350149</v>
      </c>
      <c r="AP311" s="94">
        <f>Corrientes!AP311*Constantes!$BA$12</f>
        <v>78473.30537480877</v>
      </c>
      <c r="AQ311" s="94">
        <v>91.470751472603681</v>
      </c>
      <c r="AR311" s="94">
        <v>8.5292485273963177</v>
      </c>
      <c r="AS311" s="94">
        <v>43.972739521745041</v>
      </c>
      <c r="AT311" s="95" t="s">
        <v>94</v>
      </c>
      <c r="AU311" s="97" t="s">
        <v>94</v>
      </c>
      <c r="AV311" s="94">
        <f t="shared" si="12"/>
        <v>4.2658254813843444</v>
      </c>
      <c r="AW311" s="97" t="s">
        <v>94</v>
      </c>
      <c r="AX311" s="98">
        <f>Corrientes!AX311*Constantes!$BA$12</f>
        <v>53.307085059121924</v>
      </c>
      <c r="AZ311" s="118"/>
      <c r="BC311" s="119">
        <f t="shared" si="13"/>
        <v>-5.6843418860808015E-13</v>
      </c>
      <c r="BE311" s="68"/>
    </row>
    <row r="312" spans="1:57" x14ac:dyDescent="0.3">
      <c r="A312" s="89">
        <v>2012</v>
      </c>
      <c r="B312" s="90" t="s">
        <v>10</v>
      </c>
      <c r="C312" s="91">
        <f>Corrientes!C312*Constantes!$BA$12</f>
        <v>4614.2621135950476</v>
      </c>
      <c r="D312" s="91">
        <f>Corrientes!D312*Constantes!$BA$12</f>
        <v>3479.2844340062707</v>
      </c>
      <c r="E312" s="91">
        <f>Corrientes!E312*Constantes!$BA$12</f>
        <v>89.814974519344531</v>
      </c>
      <c r="F312" s="92" t="s">
        <v>241</v>
      </c>
      <c r="G312" s="92" t="s">
        <v>241</v>
      </c>
      <c r="H312" s="91">
        <f>Corrientes!H312*Constantes!$BA$12</f>
        <v>8183.3615221206637</v>
      </c>
      <c r="I312" s="91">
        <f>Corrientes!I312*Constantes!$BA$12</f>
        <v>303.49378595636438</v>
      </c>
      <c r="J312" s="91">
        <f>Corrientes!J312*Constantes!$BA$12</f>
        <v>8486.8553080770289</v>
      </c>
      <c r="K312" s="93">
        <f>Corrientes!K312*Constantes!$BA$12</f>
        <v>3028.5123981519091</v>
      </c>
      <c r="L312" s="94">
        <f>Corrientes!L312*Constantes!$BA$12</f>
        <v>1707.6539978798196</v>
      </c>
      <c r="M312" s="94">
        <f>Corrientes!M312*Constantes!$BA$12</f>
        <v>1287.6195212202151</v>
      </c>
      <c r="N312" s="94">
        <f>Corrientes!N312*Constantes!$BA$12</f>
        <v>112.31749795824607</v>
      </c>
      <c r="O312" s="94">
        <f>Corrientes!O312*Constantes!$BA$12</f>
        <v>3140.8298961101559</v>
      </c>
      <c r="P312" s="94">
        <v>64.497391166968882</v>
      </c>
      <c r="Q312" s="94">
        <f>Corrientes!Q312*Constantes!$BA$12</f>
        <v>3609.8164814353354</v>
      </c>
      <c r="R312" s="94">
        <f>Corrientes!R312*Constantes!$BA$12</f>
        <v>1061.7756368440221</v>
      </c>
      <c r="S312" s="95">
        <f>Corrientes!S312*Constantes!$BA$12</f>
        <v>0</v>
      </c>
      <c r="T312" s="95">
        <f>Corrientes!T312*Constantes!$BA$12</f>
        <v>0</v>
      </c>
      <c r="U312" s="95" t="s">
        <v>241</v>
      </c>
      <c r="V312" s="100">
        <f>Corrientes!V312*Constantes!$BA$12</f>
        <v>4671.5921182793572</v>
      </c>
      <c r="W312" s="94">
        <f>Corrientes!W312*Constantes!$BA$12</f>
        <v>5858.5230245251223</v>
      </c>
      <c r="X312" s="94">
        <f>Corrientes!X312*Constantes!$BA$12</f>
        <v>4705.0297910460886</v>
      </c>
      <c r="Y312" s="94">
        <f>Corrientes!Y312*Constantes!$BA$12</f>
        <v>2031.6087864485294</v>
      </c>
      <c r="Z312" s="94">
        <f>Corrientes!Z312*Constantes!$BA$12</f>
        <v>0</v>
      </c>
      <c r="AA312" s="94">
        <f>Corrientes!AA312*Constantes!$BA$12</f>
        <v>13158.447426356386</v>
      </c>
      <c r="AB312" s="94">
        <f>Corrientes!AB312*Constantes!$BA$12</f>
        <v>3760.086042507241</v>
      </c>
      <c r="AC312" s="95" t="s">
        <v>94</v>
      </c>
      <c r="AD312" s="94">
        <v>20.427591622260117</v>
      </c>
      <c r="AE312" s="94">
        <v>5.1664194771161593</v>
      </c>
      <c r="AF312" s="95" t="s">
        <v>241</v>
      </c>
      <c r="AG312" s="97" t="s">
        <v>94</v>
      </c>
      <c r="AH312" s="95">
        <f>Corrientes!AH312*Constantes!$BA$12</f>
        <v>91.183043991152871</v>
      </c>
      <c r="AI312" s="95" t="s">
        <v>241</v>
      </c>
      <c r="AJ312" s="95" t="s">
        <v>241</v>
      </c>
      <c r="AK312" s="95" t="s">
        <v>94</v>
      </c>
      <c r="AL312" s="95" t="s">
        <v>241</v>
      </c>
      <c r="AM312" s="95" t="s">
        <v>241</v>
      </c>
      <c r="AN312" s="97" t="s">
        <v>94</v>
      </c>
      <c r="AO312" s="94">
        <f>Corrientes!AO312*Constantes!$BA$12</f>
        <v>254691.81286265381</v>
      </c>
      <c r="AP312" s="94">
        <f>Corrientes!AP312*Constantes!$BA$12</f>
        <v>64415.069919537251</v>
      </c>
      <c r="AQ312" s="94">
        <v>96.423954751914692</v>
      </c>
      <c r="AR312" s="94">
        <v>3.5760452480853093</v>
      </c>
      <c r="AS312" s="94">
        <v>35.502608833031111</v>
      </c>
      <c r="AT312" s="95" t="s">
        <v>94</v>
      </c>
      <c r="AU312" s="97" t="s">
        <v>94</v>
      </c>
      <c r="AV312" s="94">
        <f t="shared" si="12"/>
        <v>3.4688482786306318</v>
      </c>
      <c r="AW312" s="97" t="s">
        <v>94</v>
      </c>
      <c r="AX312" s="98">
        <f>Corrientes!AX312*Constantes!$BA$12</f>
        <v>98.576426166393944</v>
      </c>
      <c r="AZ312" s="118"/>
      <c r="BC312" s="119">
        <f t="shared" si="13"/>
        <v>2.0747847884194925E-12</v>
      </c>
      <c r="BE312" s="68"/>
    </row>
    <row r="313" spans="1:57" x14ac:dyDescent="0.3">
      <c r="A313" s="89">
        <v>2012</v>
      </c>
      <c r="B313" s="90" t="s">
        <v>11</v>
      </c>
      <c r="C313" s="91">
        <f>Corrientes!C313*Constantes!$BA$12</f>
        <v>3285.9519509330303</v>
      </c>
      <c r="D313" s="91">
        <f>Corrientes!D313*Constantes!$BA$12</f>
        <v>2482.3399414399587</v>
      </c>
      <c r="E313" s="91">
        <f>Corrientes!E313*Constantes!$BA$12</f>
        <v>628.86879040792883</v>
      </c>
      <c r="F313" s="92" t="s">
        <v>241</v>
      </c>
      <c r="G313" s="92" t="s">
        <v>241</v>
      </c>
      <c r="H313" s="91">
        <f>Corrientes!H313*Constantes!$BA$12</f>
        <v>6397.1606827809183</v>
      </c>
      <c r="I313" s="91">
        <f>Corrientes!I313*Constantes!$BA$12</f>
        <v>173.49484010117254</v>
      </c>
      <c r="J313" s="91">
        <f>Corrientes!J313*Constantes!$BA$12</f>
        <v>6570.6555228820907</v>
      </c>
      <c r="K313" s="93">
        <f>Corrientes!K313*Constantes!$BA$12</f>
        <v>3459.9052553764109</v>
      </c>
      <c r="L313" s="94">
        <f>Corrientes!L313*Constantes!$BA$12</f>
        <v>1777.2075750026802</v>
      </c>
      <c r="M313" s="94">
        <f>Corrientes!M313*Constantes!$BA$12</f>
        <v>1342.5739065984033</v>
      </c>
      <c r="N313" s="94">
        <f>Corrientes!N313*Constantes!$BA$12</f>
        <v>93.834708679818633</v>
      </c>
      <c r="O313" s="94">
        <f>Corrientes!O313*Constantes!$BA$12</f>
        <v>3553.7399640562294</v>
      </c>
      <c r="P313" s="94">
        <v>63.506869905897453</v>
      </c>
      <c r="Q313" s="94">
        <f>Corrientes!Q313*Constantes!$BA$12</f>
        <v>2893.3421093678789</v>
      </c>
      <c r="R313" s="94">
        <f>Corrientes!R313*Constantes!$BA$12</f>
        <v>522.06363120964295</v>
      </c>
      <c r="S313" s="94">
        <f>Corrientes!S313*Constantes!$BA$12</f>
        <v>360.30840114248014</v>
      </c>
      <c r="T313" s="95">
        <f>Corrientes!T313*Constantes!$BA$12</f>
        <v>0</v>
      </c>
      <c r="U313" s="95" t="s">
        <v>241</v>
      </c>
      <c r="V313" s="96">
        <f>Corrientes!V313*Constantes!$BA$12</f>
        <v>3775.7141417200023</v>
      </c>
      <c r="W313" s="94">
        <f>Corrientes!W313*Constantes!$BA$12</f>
        <v>4103.8943664133449</v>
      </c>
      <c r="X313" s="94">
        <f>Corrientes!X313*Constantes!$BA$12</f>
        <v>3175.1946092468988</v>
      </c>
      <c r="Y313" s="94">
        <f>Corrientes!Y313*Constantes!$BA$12</f>
        <v>1820.3626725024251</v>
      </c>
      <c r="Z313" s="94">
        <f>Corrientes!Z313*Constantes!$BA$12</f>
        <v>17807.077253260853</v>
      </c>
      <c r="AA313" s="94">
        <f>Corrientes!AA313*Constantes!$BA$12</f>
        <v>10346.369664602094</v>
      </c>
      <c r="AB313" s="94">
        <f>Corrientes!AB313*Constantes!$BA$12</f>
        <v>3736.5368548563283</v>
      </c>
      <c r="AC313" s="95" t="s">
        <v>94</v>
      </c>
      <c r="AD313" s="94">
        <v>14.148577709916655</v>
      </c>
      <c r="AE313" s="94">
        <v>3.7246525233483143</v>
      </c>
      <c r="AF313" s="95" t="s">
        <v>241</v>
      </c>
      <c r="AG313" s="97" t="s">
        <v>94</v>
      </c>
      <c r="AH313" s="95">
        <f>Corrientes!AH313*Constantes!$BA$12</f>
        <v>162.74548296198137</v>
      </c>
      <c r="AI313" s="95" t="s">
        <v>241</v>
      </c>
      <c r="AJ313" s="95" t="s">
        <v>241</v>
      </c>
      <c r="AK313" s="95" t="s">
        <v>94</v>
      </c>
      <c r="AL313" s="95" t="s">
        <v>241</v>
      </c>
      <c r="AM313" s="95" t="s">
        <v>241</v>
      </c>
      <c r="AN313" s="97" t="s">
        <v>94</v>
      </c>
      <c r="AO313" s="94">
        <f>Corrientes!AO313*Constantes!$BA$12</f>
        <v>277780.80236330663</v>
      </c>
      <c r="AP313" s="94">
        <f>Corrientes!AP313*Constantes!$BA$12</f>
        <v>73126.570576421844</v>
      </c>
      <c r="AQ313" s="94">
        <v>97.359550512167587</v>
      </c>
      <c r="AR313" s="94">
        <v>2.6404494878324165</v>
      </c>
      <c r="AS313" s="94">
        <v>36.49313009410254</v>
      </c>
      <c r="AT313" s="95" t="s">
        <v>94</v>
      </c>
      <c r="AU313" s="97" t="s">
        <v>94</v>
      </c>
      <c r="AV313" s="94">
        <f t="shared" si="12"/>
        <v>4.5889717671359076</v>
      </c>
      <c r="AW313" s="97" t="s">
        <v>94</v>
      </c>
      <c r="AX313" s="98">
        <f>Corrientes!AX313*Constantes!$BA$12</f>
        <v>297.38408944130248</v>
      </c>
      <c r="AZ313" s="118"/>
      <c r="BC313" s="119">
        <f t="shared" si="13"/>
        <v>2.5011104298755527E-12</v>
      </c>
      <c r="BE313" s="68"/>
    </row>
    <row r="314" spans="1:57" x14ac:dyDescent="0.3">
      <c r="A314" s="89">
        <v>2012</v>
      </c>
      <c r="B314" s="90" t="s">
        <v>12</v>
      </c>
      <c r="C314" s="91">
        <f>Corrientes!C314*Constantes!$BA$12</f>
        <v>5891.6570580830567</v>
      </c>
      <c r="D314" s="91">
        <f>Corrientes!D314*Constantes!$BA$12</f>
        <v>4241.3072370950758</v>
      </c>
      <c r="E314" s="92">
        <f>Corrientes!E314*Constantes!$BA$12</f>
        <v>0</v>
      </c>
      <c r="F314" s="92" t="s">
        <v>241</v>
      </c>
      <c r="G314" s="92" t="s">
        <v>241</v>
      </c>
      <c r="H314" s="91">
        <f>Corrientes!H314*Constantes!$BA$12</f>
        <v>10132.964295178133</v>
      </c>
      <c r="I314" s="91">
        <f>Corrientes!I314*Constantes!$BA$12</f>
        <v>2183.0035858083729</v>
      </c>
      <c r="J314" s="91">
        <f>Corrientes!J314*Constantes!$BA$12</f>
        <v>12315.967880986507</v>
      </c>
      <c r="K314" s="93">
        <f>Corrientes!K314*Constantes!$BA$12</f>
        <v>2689.1756107600659</v>
      </c>
      <c r="L314" s="94">
        <f>Corrientes!L314*Constantes!$BA$12</f>
        <v>1563.5800152872082</v>
      </c>
      <c r="M314" s="94">
        <f>Corrientes!M314*Constantes!$BA$12</f>
        <v>1125.5955954728581</v>
      </c>
      <c r="N314" s="94">
        <f>Corrientes!N314*Constantes!$BA$12</f>
        <v>579.34478410249176</v>
      </c>
      <c r="O314" s="94">
        <f>Corrientes!O314*Constantes!$BA$12</f>
        <v>3268.5203948625581</v>
      </c>
      <c r="P314" s="94">
        <v>37.980793511896884</v>
      </c>
      <c r="Q314" s="94">
        <f>Corrientes!Q314*Constantes!$BA$12</f>
        <v>18831.568529865861</v>
      </c>
      <c r="R314" s="94">
        <f>Corrientes!R314*Constantes!$BA$12</f>
        <v>1111.8035743204655</v>
      </c>
      <c r="S314" s="94">
        <f>Corrientes!S314*Constantes!$BA$12</f>
        <v>167.49142667938227</v>
      </c>
      <c r="T314" s="95">
        <f>Corrientes!T314*Constantes!$BA$12</f>
        <v>0</v>
      </c>
      <c r="U314" s="95" t="s">
        <v>241</v>
      </c>
      <c r="V314" s="96">
        <f>Corrientes!V314*Constantes!$BA$12</f>
        <v>20110.86353086571</v>
      </c>
      <c r="W314" s="94">
        <f>Corrientes!W314*Constantes!$BA$12</f>
        <v>5188.4327763981364</v>
      </c>
      <c r="X314" s="94">
        <f>Corrientes!X314*Constantes!$BA$12</f>
        <v>4013.1428602195465</v>
      </c>
      <c r="Y314" s="94">
        <f>Corrientes!Y314*Constantes!$BA$12</f>
        <v>2768.2490826574549</v>
      </c>
      <c r="Z314" s="94">
        <f>Corrientes!Z314*Constantes!$BA$12</f>
        <v>32216.085147024867</v>
      </c>
      <c r="AA314" s="94">
        <f>Corrientes!AA314*Constantes!$BA$12</f>
        <v>32426.831411852218</v>
      </c>
      <c r="AB314" s="94">
        <f>Corrientes!AB314*Constantes!$BA$12</f>
        <v>4242.044298942802</v>
      </c>
      <c r="AC314" s="95" t="s">
        <v>94</v>
      </c>
      <c r="AD314" s="94">
        <v>32.65157772174436</v>
      </c>
      <c r="AE314" s="94">
        <v>2.7864338221971945</v>
      </c>
      <c r="AF314" s="95" t="s">
        <v>241</v>
      </c>
      <c r="AG314" s="97" t="s">
        <v>94</v>
      </c>
      <c r="AH314" s="95">
        <f>Corrientes!AH314*Constantes!$BA$12</f>
        <v>3536.7819574014147</v>
      </c>
      <c r="AI314" s="95" t="s">
        <v>241</v>
      </c>
      <c r="AJ314" s="95" t="s">
        <v>241</v>
      </c>
      <c r="AK314" s="95" t="s">
        <v>94</v>
      </c>
      <c r="AL314" s="95" t="s">
        <v>241</v>
      </c>
      <c r="AM314" s="95" t="s">
        <v>241</v>
      </c>
      <c r="AN314" s="97" t="s">
        <v>94</v>
      </c>
      <c r="AO314" s="94">
        <f>Corrientes!AO314*Constantes!$BA$12</f>
        <v>1163739.5136943392</v>
      </c>
      <c r="AP314" s="94">
        <f>Corrientes!AP314*Constantes!$BA$12</f>
        <v>99311.683154157421</v>
      </c>
      <c r="AQ314" s="94">
        <v>82.275013974512618</v>
      </c>
      <c r="AR314" s="94">
        <v>17.724986025487386</v>
      </c>
      <c r="AS314" s="94">
        <v>62.019206488103116</v>
      </c>
      <c r="AT314" s="95" t="s">
        <v>94</v>
      </c>
      <c r="AU314" s="97" t="s">
        <v>94</v>
      </c>
      <c r="AV314" s="94">
        <f t="shared" si="12"/>
        <v>-2.0260850380387274</v>
      </c>
      <c r="AW314" s="97" t="s">
        <v>94</v>
      </c>
      <c r="AX314" s="98">
        <f>Corrientes!AX314*Constantes!$BA$12</f>
        <v>22.746481617575188</v>
      </c>
      <c r="AZ314" s="118"/>
      <c r="BC314" s="119">
        <f t="shared" si="13"/>
        <v>5.3148596634855494E-12</v>
      </c>
      <c r="BE314" s="68"/>
    </row>
    <row r="315" spans="1:57" x14ac:dyDescent="0.3">
      <c r="A315" s="89">
        <v>2012</v>
      </c>
      <c r="B315" s="90" t="s">
        <v>13</v>
      </c>
      <c r="C315" s="91">
        <f>Corrientes!C315*Constantes!$BA$12</f>
        <v>19202.206184129649</v>
      </c>
      <c r="D315" s="91">
        <f>Corrientes!D315*Constantes!$BA$12</f>
        <v>8856.9405383509929</v>
      </c>
      <c r="E315" s="91">
        <f>Corrientes!E315*Constantes!$BA$12</f>
        <v>151.1523078835329</v>
      </c>
      <c r="F315" s="92" t="s">
        <v>241</v>
      </c>
      <c r="G315" s="92" t="s">
        <v>241</v>
      </c>
      <c r="H315" s="91">
        <f>Corrientes!H315*Constantes!$BA$12</f>
        <v>28210.299030364175</v>
      </c>
      <c r="I315" s="91">
        <f>Corrientes!I315*Constantes!$BA$12</f>
        <v>5444.9221585096348</v>
      </c>
      <c r="J315" s="91">
        <f>Corrientes!J315*Constantes!$BA$12</f>
        <v>33655.221188873817</v>
      </c>
      <c r="K315" s="93">
        <f>Corrientes!K315*Constantes!$BA$12</f>
        <v>3121.1299842666372</v>
      </c>
      <c r="L315" s="94">
        <f>Corrientes!L315*Constantes!$BA$12</f>
        <v>2124.4929527634154</v>
      </c>
      <c r="M315" s="94">
        <f>Corrientes!M315*Constantes!$BA$12</f>
        <v>979.91384824952422</v>
      </c>
      <c r="N315" s="94">
        <f>Corrientes!N315*Constantes!$BA$12</f>
        <v>602.41508934841147</v>
      </c>
      <c r="O315" s="94">
        <f>Corrientes!O315*Constantes!$BA$12</f>
        <v>3723.5450736150488</v>
      </c>
      <c r="P315" s="94">
        <v>55.224045570001635</v>
      </c>
      <c r="Q315" s="94">
        <f>Corrientes!Q315*Constantes!$BA$12</f>
        <v>19836.315463040195</v>
      </c>
      <c r="R315" s="94">
        <f>Corrientes!R315*Constantes!$BA$12</f>
        <v>1179.879302254406</v>
      </c>
      <c r="S315" s="94">
        <f>Corrientes!S315*Constantes!$BA$12</f>
        <v>54.092616848991241</v>
      </c>
      <c r="T315" s="94">
        <f>Corrientes!T315*Constantes!$BA$12</f>
        <v>6217.5477398656512</v>
      </c>
      <c r="U315" s="95" t="s">
        <v>241</v>
      </c>
      <c r="V315" s="96">
        <f>Corrientes!V315*Constantes!$BA$12</f>
        <v>27287.835122009241</v>
      </c>
      <c r="W315" s="94">
        <f>Corrientes!W315*Constantes!$BA$12</f>
        <v>3860.7598422536234</v>
      </c>
      <c r="X315" s="94">
        <f>Corrientes!X315*Constantes!$BA$12</f>
        <v>3909.1273327409813</v>
      </c>
      <c r="Y315" s="94">
        <f>Corrientes!Y315*Constantes!$BA$12</f>
        <v>1070.61646799655</v>
      </c>
      <c r="Z315" s="94">
        <f>Corrientes!Z315*Constantes!$BA$12</f>
        <v>2737.6191532461785</v>
      </c>
      <c r="AA315" s="94">
        <f>Corrientes!AA315*Constantes!$BA$12</f>
        <v>60943.056310883054</v>
      </c>
      <c r="AB315" s="94">
        <f>Corrientes!AB315*Constantes!$BA$12</f>
        <v>3783.7589213837191</v>
      </c>
      <c r="AC315" s="95" t="s">
        <v>94</v>
      </c>
      <c r="AD315" s="94">
        <v>35.995057822589551</v>
      </c>
      <c r="AE315" s="94">
        <v>3.9079442696606024</v>
      </c>
      <c r="AF315" s="95" t="s">
        <v>241</v>
      </c>
      <c r="AG315" s="97" t="s">
        <v>94</v>
      </c>
      <c r="AH315" s="95">
        <f>Corrientes!AH315*Constantes!$BA$12</f>
        <v>3062.385470736408</v>
      </c>
      <c r="AI315" s="95" t="s">
        <v>241</v>
      </c>
      <c r="AJ315" s="95" t="s">
        <v>241</v>
      </c>
      <c r="AK315" s="95" t="s">
        <v>94</v>
      </c>
      <c r="AL315" s="95" t="s">
        <v>241</v>
      </c>
      <c r="AM315" s="95" t="s">
        <v>241</v>
      </c>
      <c r="AN315" s="97" t="s">
        <v>94</v>
      </c>
      <c r="AO315" s="94">
        <f>Corrientes!AO315*Constantes!$BA$12</f>
        <v>1559465.8497055755</v>
      </c>
      <c r="AP315" s="94">
        <f>Corrientes!AP315*Constantes!$BA$12</f>
        <v>169309.51079799846</v>
      </c>
      <c r="AQ315" s="94">
        <v>83.821463754605503</v>
      </c>
      <c r="AR315" s="94">
        <v>16.178536245394486</v>
      </c>
      <c r="AS315" s="94">
        <v>44.775954429998372</v>
      </c>
      <c r="AT315" s="95" t="s">
        <v>94</v>
      </c>
      <c r="AU315" s="97" t="s">
        <v>94</v>
      </c>
      <c r="AV315" s="94">
        <f t="shared" si="12"/>
        <v>17.238341982271233</v>
      </c>
      <c r="AW315" s="97" t="s">
        <v>94</v>
      </c>
      <c r="AX315" s="98">
        <f>Corrientes!AX315*Constantes!$BA$12</f>
        <v>207.5277149656437</v>
      </c>
      <c r="AZ315" s="118"/>
      <c r="BC315" s="119">
        <f t="shared" si="13"/>
        <v>0</v>
      </c>
      <c r="BE315" s="68"/>
    </row>
    <row r="316" spans="1:57" x14ac:dyDescent="0.3">
      <c r="A316" s="89">
        <v>2012</v>
      </c>
      <c r="B316" s="90" t="s">
        <v>14</v>
      </c>
      <c r="C316" s="91">
        <f>Corrientes!C316*Constantes!$BA$12</f>
        <v>4571.8489856963461</v>
      </c>
      <c r="D316" s="91">
        <f>Corrientes!D316*Constantes!$BA$12</f>
        <v>2563.3444967509467</v>
      </c>
      <c r="E316" s="91">
        <f>Corrientes!E316*Constantes!$BA$12</f>
        <v>914.81072106565807</v>
      </c>
      <c r="F316" s="92" t="s">
        <v>241</v>
      </c>
      <c r="G316" s="92" t="s">
        <v>241</v>
      </c>
      <c r="H316" s="91">
        <f>Corrientes!H316*Constantes!$BA$12</f>
        <v>8050.00420351295</v>
      </c>
      <c r="I316" s="91">
        <f>Corrientes!I316*Constantes!$BA$12</f>
        <v>166.7403628716819</v>
      </c>
      <c r="J316" s="91">
        <f>Corrientes!J316*Constantes!$BA$12</f>
        <v>8216.744566384632</v>
      </c>
      <c r="K316" s="93">
        <f>Corrientes!K316*Constantes!$BA$12</f>
        <v>2641.1346845151338</v>
      </c>
      <c r="L316" s="94">
        <f>Corrientes!L316*Constantes!$BA$12</f>
        <v>1499.982934570219</v>
      </c>
      <c r="M316" s="94">
        <f>Corrientes!M316*Constantes!$BA$12</f>
        <v>841.01049981756375</v>
      </c>
      <c r="N316" s="94">
        <f>Corrientes!N316*Constantes!$BA$12</f>
        <v>54.706028041185235</v>
      </c>
      <c r="O316" s="94">
        <f>Corrientes!O316*Constantes!$BA$12</f>
        <v>2695.8407125563194</v>
      </c>
      <c r="P316" s="94">
        <v>55.571091087469149</v>
      </c>
      <c r="Q316" s="94">
        <f>Corrientes!Q316*Constantes!$BA$12</f>
        <v>5424.2346770948134</v>
      </c>
      <c r="R316" s="94">
        <f>Corrientes!R316*Constantes!$BA$12</f>
        <v>1051.9340564989616</v>
      </c>
      <c r="S316" s="94">
        <f>Corrientes!S316*Constantes!$BA$12</f>
        <v>93.092167237341954</v>
      </c>
      <c r="T316" s="95">
        <f>Corrientes!T316*Constantes!$BA$12</f>
        <v>0</v>
      </c>
      <c r="U316" s="95" t="s">
        <v>241</v>
      </c>
      <c r="V316" s="96">
        <f>Corrientes!V316*Constantes!$BA$12</f>
        <v>6569.2609008311174</v>
      </c>
      <c r="W316" s="94">
        <f>Corrientes!W316*Constantes!$BA$12</f>
        <v>4540.5578262803583</v>
      </c>
      <c r="X316" s="94">
        <f>Corrientes!X316*Constantes!$BA$12</f>
        <v>3392.7378767376172</v>
      </c>
      <c r="Y316" s="94">
        <f>Corrientes!Y316*Constantes!$BA$12</f>
        <v>2464.4346122464817</v>
      </c>
      <c r="Z316" s="94">
        <f>Corrientes!Z316*Constantes!$BA$12</f>
        <v>30382.561108793067</v>
      </c>
      <c r="AA316" s="94">
        <f>Corrientes!AA316*Constantes!$BA$12</f>
        <v>14786.005467215749</v>
      </c>
      <c r="AB316" s="94">
        <f>Corrientes!AB316*Constantes!$BA$12</f>
        <v>3289.6315167353209</v>
      </c>
      <c r="AC316" s="95" t="s">
        <v>94</v>
      </c>
      <c r="AD316" s="94">
        <v>25.289590753754826</v>
      </c>
      <c r="AE316" s="94">
        <v>3.5398943297592065</v>
      </c>
      <c r="AF316" s="95" t="s">
        <v>241</v>
      </c>
      <c r="AG316" s="97" t="s">
        <v>94</v>
      </c>
      <c r="AH316" s="95">
        <f>Corrientes!AH316*Constantes!$BA$12</f>
        <v>332.30300972075014</v>
      </c>
      <c r="AI316" s="95" t="s">
        <v>241</v>
      </c>
      <c r="AJ316" s="95" t="s">
        <v>241</v>
      </c>
      <c r="AK316" s="95" t="s">
        <v>94</v>
      </c>
      <c r="AL316" s="95" t="s">
        <v>241</v>
      </c>
      <c r="AM316" s="95" t="s">
        <v>241</v>
      </c>
      <c r="AN316" s="97" t="s">
        <v>94</v>
      </c>
      <c r="AO316" s="94">
        <f>Corrientes!AO316*Constantes!$BA$12</f>
        <v>417696.23863946059</v>
      </c>
      <c r="AP316" s="94">
        <f>Corrientes!AP316*Constantes!$BA$12</f>
        <v>58466.764492898816</v>
      </c>
      <c r="AQ316" s="94">
        <v>97.970724761801293</v>
      </c>
      <c r="AR316" s="94">
        <v>2.0292752381987174</v>
      </c>
      <c r="AS316" s="94">
        <v>44.428908912530858</v>
      </c>
      <c r="AT316" s="95" t="s">
        <v>94</v>
      </c>
      <c r="AU316" s="97" t="s">
        <v>94</v>
      </c>
      <c r="AV316" s="94">
        <f t="shared" si="12"/>
        <v>0.97848546586785101</v>
      </c>
      <c r="AW316" s="97" t="s">
        <v>94</v>
      </c>
      <c r="AX316" s="98">
        <f>Corrientes!AX316*Constantes!$BA$12</f>
        <v>82.128302676761123</v>
      </c>
      <c r="AZ316" s="118"/>
      <c r="BC316" s="119">
        <f t="shared" si="13"/>
        <v>-4.5474735088646412E-13</v>
      </c>
      <c r="BE316" s="68"/>
    </row>
    <row r="317" spans="1:57" x14ac:dyDescent="0.3">
      <c r="A317" s="89">
        <v>2012</v>
      </c>
      <c r="B317" s="90" t="s">
        <v>15</v>
      </c>
      <c r="C317" s="91">
        <f>Corrientes!C317*Constantes!$BA$12</f>
        <v>2281.3240846087192</v>
      </c>
      <c r="D317" s="91">
        <f>Corrientes!D317*Constantes!$BA$12</f>
        <v>1320.6051174900385</v>
      </c>
      <c r="E317" s="92">
        <f>Corrientes!E317*Constantes!$BA$12</f>
        <v>0</v>
      </c>
      <c r="F317" s="92" t="s">
        <v>241</v>
      </c>
      <c r="G317" s="92" t="s">
        <v>241</v>
      </c>
      <c r="H317" s="91">
        <f>Corrientes!H317*Constantes!$BA$12</f>
        <v>3601.9292020987577</v>
      </c>
      <c r="I317" s="91">
        <f>Corrientes!I317*Constantes!$BA$12</f>
        <v>165.3621472923875</v>
      </c>
      <c r="J317" s="91">
        <f>Corrientes!J317*Constantes!$BA$12</f>
        <v>3767.2913493911451</v>
      </c>
      <c r="K317" s="93">
        <f>Corrientes!K317*Constantes!$BA$12</f>
        <v>3274.5555145332924</v>
      </c>
      <c r="L317" s="94">
        <f>Corrientes!L317*Constantes!$BA$12</f>
        <v>2073.9781218743328</v>
      </c>
      <c r="M317" s="94">
        <f>Corrientes!M317*Constantes!$BA$12</f>
        <v>1200.5773926589591</v>
      </c>
      <c r="N317" s="94">
        <f>Corrientes!N317*Constantes!$BA$12</f>
        <v>150.3326414622037</v>
      </c>
      <c r="O317" s="94">
        <f>Corrientes!O317*Constantes!$BA$12</f>
        <v>3424.8881559954957</v>
      </c>
      <c r="P317" s="94">
        <v>46.217288249663177</v>
      </c>
      <c r="Q317" s="94">
        <f>Corrientes!Q317*Constantes!$BA$12</f>
        <v>3595.4197185852549</v>
      </c>
      <c r="R317" s="94">
        <f>Corrientes!R317*Constantes!$BA$12</f>
        <v>708.94418534364206</v>
      </c>
      <c r="S317" s="94">
        <f>Corrientes!S317*Constantes!$BA$12</f>
        <v>79.604788248062135</v>
      </c>
      <c r="T317" s="95">
        <f>Corrientes!T317*Constantes!$BA$12</f>
        <v>0</v>
      </c>
      <c r="U317" s="95" t="s">
        <v>241</v>
      </c>
      <c r="V317" s="96">
        <f>Corrientes!V317*Constantes!$BA$12</f>
        <v>4383.9686921769589</v>
      </c>
      <c r="W317" s="94">
        <f>Corrientes!W317*Constantes!$BA$12</f>
        <v>5838.7755160933193</v>
      </c>
      <c r="X317" s="94">
        <f>Corrientes!X317*Constantes!$BA$12</f>
        <v>4818.1442843448749</v>
      </c>
      <c r="Y317" s="94">
        <f>Corrientes!Y317*Constantes!$BA$12</f>
        <v>3280.1141206087068</v>
      </c>
      <c r="Z317" s="94">
        <f>Corrientes!Z317*Constantes!$BA$12</f>
        <v>49567.115970150771</v>
      </c>
      <c r="AA317" s="94">
        <f>Corrientes!AA317*Constantes!$BA$12</f>
        <v>8151.2600415681045</v>
      </c>
      <c r="AB317" s="94">
        <f>Corrientes!AB317*Constantes!$BA$12</f>
        <v>4404.1534426879143</v>
      </c>
      <c r="AC317" s="95" t="s">
        <v>94</v>
      </c>
      <c r="AD317" s="94">
        <v>28.604154184781006</v>
      </c>
      <c r="AE317" s="94">
        <v>3.9555649164840738</v>
      </c>
      <c r="AF317" s="95" t="s">
        <v>241</v>
      </c>
      <c r="AG317" s="97" t="s">
        <v>94</v>
      </c>
      <c r="AH317" s="95">
        <f>Corrientes!AH317*Constantes!$BA$12</f>
        <v>350.35252717526618</v>
      </c>
      <c r="AI317" s="95" t="s">
        <v>241</v>
      </c>
      <c r="AJ317" s="95" t="s">
        <v>241</v>
      </c>
      <c r="AK317" s="95" t="s">
        <v>94</v>
      </c>
      <c r="AL317" s="95" t="s">
        <v>241</v>
      </c>
      <c r="AM317" s="95" t="s">
        <v>241</v>
      </c>
      <c r="AN317" s="97" t="s">
        <v>94</v>
      </c>
      <c r="AO317" s="94">
        <f>Corrientes!AO317*Constantes!$BA$12</f>
        <v>206070.69315432696</v>
      </c>
      <c r="AP317" s="94">
        <f>Corrientes!AP317*Constantes!$BA$12</f>
        <v>28496.770045747497</v>
      </c>
      <c r="AQ317" s="94">
        <v>95.610582459487432</v>
      </c>
      <c r="AR317" s="94">
        <v>4.3894175405125671</v>
      </c>
      <c r="AS317" s="94">
        <v>53.782711750336823</v>
      </c>
      <c r="AT317" s="95" t="s">
        <v>94</v>
      </c>
      <c r="AU317" s="97" t="s">
        <v>94</v>
      </c>
      <c r="AV317" s="94">
        <f t="shared" si="12"/>
        <v>6.069855473022101</v>
      </c>
      <c r="AW317" s="97" t="s">
        <v>94</v>
      </c>
      <c r="AX317" s="98">
        <f>Corrientes!AX317*Constantes!$BA$12</f>
        <v>31.936588316358371</v>
      </c>
      <c r="AZ317" s="118"/>
      <c r="BC317" s="119">
        <f t="shared" si="13"/>
        <v>-1.9895196601282805E-13</v>
      </c>
      <c r="BE317" s="68"/>
    </row>
    <row r="318" spans="1:57" x14ac:dyDescent="0.3">
      <c r="A318" s="89">
        <v>2012</v>
      </c>
      <c r="B318" s="90" t="s">
        <v>16</v>
      </c>
      <c r="C318" s="91">
        <f>Corrientes!C318*Constantes!$BA$12</f>
        <v>1104.7898556495816</v>
      </c>
      <c r="D318" s="91">
        <f>Corrientes!D318*Constantes!$BA$12</f>
        <v>1359.835209987378</v>
      </c>
      <c r="E318" s="91">
        <f>Corrientes!E318*Constantes!$BA$12</f>
        <v>186.09111261476767</v>
      </c>
      <c r="F318" s="92" t="s">
        <v>241</v>
      </c>
      <c r="G318" s="92" t="s">
        <v>241</v>
      </c>
      <c r="H318" s="91">
        <f>Corrientes!H318*Constantes!$BA$12</f>
        <v>2650.7161782517269</v>
      </c>
      <c r="I318" s="91">
        <f>Corrientes!I318*Constantes!$BA$12</f>
        <v>272.58014272943529</v>
      </c>
      <c r="J318" s="91">
        <f>Corrientes!J318*Constantes!$BA$12</f>
        <v>2923.2963209811624</v>
      </c>
      <c r="K318" s="93">
        <f>Corrientes!K318*Constantes!$BA$12</f>
        <v>4290.0941433406224</v>
      </c>
      <c r="L318" s="94">
        <f>Corrientes!L318*Constantes!$BA$12</f>
        <v>1788.0648740260178</v>
      </c>
      <c r="M318" s="94">
        <f>Corrientes!M318*Constantes!$BA$12</f>
        <v>2200.8471212949316</v>
      </c>
      <c r="N318" s="94">
        <f>Corrientes!N318*Constantes!$BA$12</f>
        <v>441.1617069790446</v>
      </c>
      <c r="O318" s="94">
        <f>Corrientes!O318*Constantes!$BA$12</f>
        <v>4731.2558503196669</v>
      </c>
      <c r="P318" s="94">
        <v>53.412778781332584</v>
      </c>
      <c r="Q318" s="94">
        <f>Corrientes!Q318*Constantes!$BA$12</f>
        <v>2143.0248680871341</v>
      </c>
      <c r="R318" s="94">
        <f>Corrientes!R318*Constantes!$BA$12</f>
        <v>406.70677854389544</v>
      </c>
      <c r="S318" s="95">
        <f>Corrientes!S318*Constantes!$BA$12</f>
        <v>0</v>
      </c>
      <c r="T318" s="95">
        <f>Corrientes!T318*Constantes!$BA$12</f>
        <v>0</v>
      </c>
      <c r="U318" s="95" t="s">
        <v>241</v>
      </c>
      <c r="V318" s="96">
        <f>Corrientes!V318*Constantes!$BA$12</f>
        <v>2549.7316466310294</v>
      </c>
      <c r="W318" s="94">
        <f>Corrientes!W318*Constantes!$BA$12</f>
        <v>4742.9896752496461</v>
      </c>
      <c r="X318" s="94">
        <f>Corrientes!X318*Constantes!$BA$12</f>
        <v>4245.5892704270982</v>
      </c>
      <c r="Y318" s="94">
        <f>Corrientes!Y318*Constantes!$BA$12</f>
        <v>2262.1464087919962</v>
      </c>
      <c r="Z318" s="94">
        <f>Corrientes!Z318*Constantes!$BA$12</f>
        <v>0</v>
      </c>
      <c r="AA318" s="94">
        <f>Corrientes!AA318*Constantes!$BA$12</f>
        <v>5473.0279676121918</v>
      </c>
      <c r="AB318" s="94">
        <f>Corrientes!AB318*Constantes!$BA$12</f>
        <v>4736.7150816066078</v>
      </c>
      <c r="AC318" s="95" t="s">
        <v>94</v>
      </c>
      <c r="AD318" s="94">
        <v>21.14133630134765</v>
      </c>
      <c r="AE318" s="94">
        <v>4.6080849190429554</v>
      </c>
      <c r="AF318" s="95" t="s">
        <v>241</v>
      </c>
      <c r="AG318" s="97" t="s">
        <v>94</v>
      </c>
      <c r="AH318" s="95">
        <f>Corrientes!AH318*Constantes!$BA$12</f>
        <v>73.505310617095347</v>
      </c>
      <c r="AI318" s="95" t="s">
        <v>241</v>
      </c>
      <c r="AJ318" s="95" t="s">
        <v>241</v>
      </c>
      <c r="AK318" s="95" t="s">
        <v>94</v>
      </c>
      <c r="AL318" s="95" t="s">
        <v>241</v>
      </c>
      <c r="AM318" s="95" t="s">
        <v>241</v>
      </c>
      <c r="AN318" s="97" t="s">
        <v>94</v>
      </c>
      <c r="AO318" s="94">
        <f>Corrientes!AO318*Constantes!$BA$12</f>
        <v>118770.11955649625</v>
      </c>
      <c r="AP318" s="94">
        <f>Corrientes!AP318*Constantes!$BA$12</f>
        <v>25887.805243717328</v>
      </c>
      <c r="AQ318" s="94">
        <v>90.675589717913113</v>
      </c>
      <c r="AR318" s="94">
        <v>9.324410282086891</v>
      </c>
      <c r="AS318" s="94">
        <v>46.58722121866743</v>
      </c>
      <c r="AT318" s="95" t="s">
        <v>94</v>
      </c>
      <c r="AU318" s="97" t="s">
        <v>94</v>
      </c>
      <c r="AV318" s="94">
        <f t="shared" si="12"/>
        <v>4.7495175488712293</v>
      </c>
      <c r="AW318" s="97" t="s">
        <v>94</v>
      </c>
      <c r="AX318" s="98">
        <f>Corrientes!AX318*Constantes!$BA$12</f>
        <v>28.981720403083585</v>
      </c>
      <c r="AZ318" s="118"/>
      <c r="BC318" s="119">
        <f t="shared" si="13"/>
        <v>-1.1368683772161603E-12</v>
      </c>
      <c r="BE318" s="68"/>
    </row>
    <row r="319" spans="1:57" x14ac:dyDescent="0.3">
      <c r="A319" s="89">
        <v>2012</v>
      </c>
      <c r="B319" s="90" t="s">
        <v>17</v>
      </c>
      <c r="C319" s="91">
        <f>Corrientes!C319*Constantes!$BA$12</f>
        <v>2445.3980480344576</v>
      </c>
      <c r="D319" s="91">
        <f>Corrientes!D319*Constantes!$BA$12</f>
        <v>2365.364077041128</v>
      </c>
      <c r="E319" s="92">
        <f>Corrientes!E319*Constantes!$BA$12</f>
        <v>0</v>
      </c>
      <c r="F319" s="92" t="s">
        <v>241</v>
      </c>
      <c r="G319" s="92" t="s">
        <v>241</v>
      </c>
      <c r="H319" s="91">
        <f>Corrientes!H319*Constantes!$BA$12</f>
        <v>4810.7621250755856</v>
      </c>
      <c r="I319" s="91">
        <f>Corrientes!I319*Constantes!$BA$12</f>
        <v>296.70294502679803</v>
      </c>
      <c r="J319" s="91">
        <f>Corrientes!J319*Constantes!$BA$12</f>
        <v>5107.4650701023838</v>
      </c>
      <c r="K319" s="93">
        <f>Corrientes!K319*Constantes!$BA$12</f>
        <v>3161.6075542403096</v>
      </c>
      <c r="L319" s="94">
        <f>Corrientes!L319*Constantes!$BA$12</f>
        <v>1607.1027294181115</v>
      </c>
      <c r="M319" s="94">
        <f>Corrientes!M319*Constantes!$BA$12</f>
        <v>1554.5048248221981</v>
      </c>
      <c r="N319" s="94">
        <f>Corrientes!N319*Constantes!$BA$12</f>
        <v>194.99161421275497</v>
      </c>
      <c r="O319" s="94">
        <f>Corrientes!O319*Constantes!$BA$12</f>
        <v>3356.5991684530641</v>
      </c>
      <c r="P319" s="94">
        <v>21.091652102265201</v>
      </c>
      <c r="Q319" s="94">
        <f>Corrientes!Q319*Constantes!$BA$12</f>
        <v>16026.247920606229</v>
      </c>
      <c r="R319" s="94">
        <f>Corrientes!R319*Constantes!$BA$12</f>
        <v>915.85509852677035</v>
      </c>
      <c r="S319" s="94">
        <f>Corrientes!S319*Constantes!$BA$12</f>
        <v>431.2881345288817</v>
      </c>
      <c r="T319" s="94">
        <f>Corrientes!T319*Constantes!$BA$12</f>
        <v>1734.7198977186615</v>
      </c>
      <c r="U319" s="95" t="s">
        <v>241</v>
      </c>
      <c r="V319" s="96">
        <f>Corrientes!V319*Constantes!$BA$12</f>
        <v>19108.111051380543</v>
      </c>
      <c r="W319" s="94">
        <f>Corrientes!W319*Constantes!$BA$12</f>
        <v>5708.6425475970527</v>
      </c>
      <c r="X319" s="94">
        <f>Corrientes!X319*Constantes!$BA$12</f>
        <v>4142.5237522232774</v>
      </c>
      <c r="Y319" s="94">
        <f>Corrientes!Y319*Constantes!$BA$12</f>
        <v>3671.7920800495945</v>
      </c>
      <c r="Z319" s="94">
        <f>Corrientes!Z319*Constantes!$BA$12</f>
        <v>16930.522671307281</v>
      </c>
      <c r="AA319" s="94">
        <f>Corrientes!AA319*Constantes!$BA$12</f>
        <v>24215.576121482922</v>
      </c>
      <c r="AB319" s="94">
        <f>Corrientes!AB319*Constantes!$BA$12</f>
        <v>4973.5781473965744</v>
      </c>
      <c r="AC319" s="95" t="s">
        <v>94</v>
      </c>
      <c r="AD319" s="94">
        <v>27.049894125385659</v>
      </c>
      <c r="AE319" s="94">
        <v>1.8207361672546674</v>
      </c>
      <c r="AF319" s="95" t="s">
        <v>241</v>
      </c>
      <c r="AG319" s="97" t="s">
        <v>94</v>
      </c>
      <c r="AH319" s="95">
        <f>Corrientes!AH319*Constantes!$BA$12</f>
        <v>7060.7073814398782</v>
      </c>
      <c r="AI319" s="95" t="s">
        <v>241</v>
      </c>
      <c r="AJ319" s="95" t="s">
        <v>241</v>
      </c>
      <c r="AK319" s="95" t="s">
        <v>94</v>
      </c>
      <c r="AL319" s="95" t="s">
        <v>241</v>
      </c>
      <c r="AM319" s="95" t="s">
        <v>241</v>
      </c>
      <c r="AN319" s="97" t="s">
        <v>94</v>
      </c>
      <c r="AO319" s="94">
        <f>Corrientes!AO319*Constantes!$BA$12</f>
        <v>1329988.1969168286</v>
      </c>
      <c r="AP319" s="94">
        <f>Corrientes!AP319*Constantes!$BA$12</f>
        <v>89521.888733594707</v>
      </c>
      <c r="AQ319" s="94">
        <v>94.190798351933708</v>
      </c>
      <c r="AR319" s="94">
        <v>5.8092016480662956</v>
      </c>
      <c r="AS319" s="94">
        <v>78.908347897734814</v>
      </c>
      <c r="AT319" s="95" t="s">
        <v>94</v>
      </c>
      <c r="AU319" s="97" t="s">
        <v>94</v>
      </c>
      <c r="AV319" s="94">
        <f t="shared" si="12"/>
        <v>7.4719796197388</v>
      </c>
      <c r="AW319" s="97" t="s">
        <v>94</v>
      </c>
      <c r="AX319" s="98">
        <f>Corrientes!AX319*Constantes!$BA$12</f>
        <v>59.854970270226183</v>
      </c>
      <c r="AZ319" s="118"/>
      <c r="BC319" s="119">
        <f t="shared" si="13"/>
        <v>-6.3664629124104977E-12</v>
      </c>
      <c r="BE319" s="68"/>
    </row>
    <row r="320" spans="1:57" x14ac:dyDescent="0.3">
      <c r="A320" s="89">
        <v>2012</v>
      </c>
      <c r="B320" s="90" t="s">
        <v>18</v>
      </c>
      <c r="C320" s="91">
        <f>Corrientes!C320*Constantes!$BA$12</f>
        <v>5901.9692571088017</v>
      </c>
      <c r="D320" s="91">
        <f>Corrientes!D320*Constantes!$BA$12</f>
        <v>3232.2326892520628</v>
      </c>
      <c r="E320" s="91">
        <f>Corrientes!E320*Constantes!$BA$12</f>
        <v>1448.7156512518334</v>
      </c>
      <c r="F320" s="92" t="s">
        <v>241</v>
      </c>
      <c r="G320" s="92" t="s">
        <v>241</v>
      </c>
      <c r="H320" s="91">
        <f>Corrientes!H320*Constantes!$BA$12</f>
        <v>10582.917597612697</v>
      </c>
      <c r="I320" s="91">
        <f>Corrientes!I320*Constantes!$BA$12</f>
        <v>657.029791456883</v>
      </c>
      <c r="J320" s="91">
        <f>Corrientes!J320*Constantes!$BA$12</f>
        <v>11239.947389069579</v>
      </c>
      <c r="K320" s="93">
        <f>Corrientes!K320*Constantes!$BA$12</f>
        <v>3660.3943826750933</v>
      </c>
      <c r="L320" s="94">
        <f>Corrientes!L320*Constantes!$BA$12</f>
        <v>2041.3590974492224</v>
      </c>
      <c r="M320" s="94">
        <f>Corrientes!M320*Constantes!$BA$12</f>
        <v>1117.9569594216591</v>
      </c>
      <c r="N320" s="94">
        <f>Corrientes!N320*Constantes!$BA$12</f>
        <v>227.25190248495187</v>
      </c>
      <c r="O320" s="94">
        <f>Corrientes!O320*Constantes!$BA$12</f>
        <v>3887.6462851600454</v>
      </c>
      <c r="P320" s="94">
        <v>75.665571499073366</v>
      </c>
      <c r="Q320" s="94">
        <f>Corrientes!Q320*Constantes!$BA$12</f>
        <v>2369.4207450663935</v>
      </c>
      <c r="R320" s="94">
        <f>Corrientes!R320*Constantes!$BA$12</f>
        <v>868.25218867680906</v>
      </c>
      <c r="S320" s="94">
        <f>Corrientes!S320*Constantes!$BA$12</f>
        <v>377.15069970864283</v>
      </c>
      <c r="T320" s="95">
        <f>Corrientes!T320*Constantes!$BA$12</f>
        <v>0</v>
      </c>
      <c r="U320" s="95" t="s">
        <v>241</v>
      </c>
      <c r="V320" s="96">
        <f>Corrientes!V320*Constantes!$BA$12</f>
        <v>3614.8236334518451</v>
      </c>
      <c r="W320" s="94">
        <f>Corrientes!W320*Constantes!$BA$12</f>
        <v>3477.0055639149487</v>
      </c>
      <c r="X320" s="94">
        <f>Corrientes!X320*Constantes!$BA$12</f>
        <v>2879.1129982616521</v>
      </c>
      <c r="Y320" s="94">
        <f>Corrientes!Y320*Constantes!$BA$12</f>
        <v>2185.8164313488187</v>
      </c>
      <c r="Z320" s="94">
        <f>Corrientes!Z320*Constantes!$BA$12</f>
        <v>13301.968035433389</v>
      </c>
      <c r="AA320" s="94">
        <f>Corrientes!AA320*Constantes!$BA$12</f>
        <v>14854.771022521423</v>
      </c>
      <c r="AB320" s="94">
        <f>Corrientes!AB320*Constantes!$BA$12</f>
        <v>3779.0389524361449</v>
      </c>
      <c r="AC320" s="95" t="s">
        <v>94</v>
      </c>
      <c r="AD320" s="94">
        <v>20.855219527472084</v>
      </c>
      <c r="AE320" s="94">
        <v>4.9776879258903595</v>
      </c>
      <c r="AF320" s="95" t="s">
        <v>241</v>
      </c>
      <c r="AG320" s="97" t="s">
        <v>94</v>
      </c>
      <c r="AH320" s="95">
        <f>Corrientes!AH320*Constantes!$BA$12</f>
        <v>74.99244693892922</v>
      </c>
      <c r="AI320" s="95" t="s">
        <v>241</v>
      </c>
      <c r="AJ320" s="95" t="s">
        <v>241</v>
      </c>
      <c r="AK320" s="95" t="s">
        <v>94</v>
      </c>
      <c r="AL320" s="95" t="s">
        <v>241</v>
      </c>
      <c r="AM320" s="95" t="s">
        <v>241</v>
      </c>
      <c r="AN320" s="97" t="s">
        <v>94</v>
      </c>
      <c r="AO320" s="94">
        <f>Corrientes!AO320*Constantes!$BA$12</f>
        <v>298427.1260811183</v>
      </c>
      <c r="AP320" s="94">
        <f>Corrientes!AP320*Constantes!$BA$12</f>
        <v>71228.073159112959</v>
      </c>
      <c r="AQ320" s="94">
        <v>94.15451186100907</v>
      </c>
      <c r="AR320" s="94">
        <v>5.8454881389909303</v>
      </c>
      <c r="AS320" s="94">
        <v>24.334428500926641</v>
      </c>
      <c r="AT320" s="95" t="s">
        <v>94</v>
      </c>
      <c r="AU320" s="97" t="s">
        <v>94</v>
      </c>
      <c r="AV320" s="94">
        <f t="shared" si="12"/>
        <v>3.920942409940098</v>
      </c>
      <c r="AW320" s="97" t="s">
        <v>94</v>
      </c>
      <c r="AX320" s="98">
        <f>Corrientes!AX320*Constantes!$BA$12</f>
        <v>43.651852489615479</v>
      </c>
      <c r="AZ320" s="118"/>
      <c r="BC320" s="119">
        <f t="shared" si="13"/>
        <v>-3.1832314562052488E-12</v>
      </c>
      <c r="BE320" s="68"/>
    </row>
    <row r="321" spans="1:57" x14ac:dyDescent="0.3">
      <c r="A321" s="89">
        <v>2012</v>
      </c>
      <c r="B321" s="90" t="s">
        <v>19</v>
      </c>
      <c r="C321" s="91">
        <f>Corrientes!C321*Constantes!$BA$12</f>
        <v>6860.3050882717425</v>
      </c>
      <c r="D321" s="91">
        <f>Corrientes!D321*Constantes!$BA$12</f>
        <v>2462.5616879764852</v>
      </c>
      <c r="E321" s="91">
        <f>Corrientes!E321*Constantes!$BA$12</f>
        <v>959.86487114855356</v>
      </c>
      <c r="F321" s="92" t="s">
        <v>241</v>
      </c>
      <c r="G321" s="92" t="s">
        <v>241</v>
      </c>
      <c r="H321" s="91">
        <f>Corrientes!H321*Constantes!$BA$12</f>
        <v>10282.731647396782</v>
      </c>
      <c r="I321" s="91">
        <f>Corrientes!I321*Constantes!$BA$12</f>
        <v>275.29830411380658</v>
      </c>
      <c r="J321" s="91">
        <f>Corrientes!J321*Constantes!$BA$12</f>
        <v>10558.029951510587</v>
      </c>
      <c r="K321" s="93">
        <f>Corrientes!K321*Constantes!$BA$12</f>
        <v>2408.635909451099</v>
      </c>
      <c r="L321" s="94">
        <f>Corrientes!L321*Constantes!$BA$12</f>
        <v>1606.9637672188685</v>
      </c>
      <c r="M321" s="94">
        <f>Corrientes!M321*Constantes!$BA$12</f>
        <v>576.83256884373679</v>
      </c>
      <c r="N321" s="94">
        <f>Corrientes!N321*Constantes!$BA$12</f>
        <v>64.486111651797813</v>
      </c>
      <c r="O321" s="94">
        <f>Corrientes!O321*Constantes!$BA$12</f>
        <v>2473.1220211028972</v>
      </c>
      <c r="P321" s="94">
        <v>55.057661910456488</v>
      </c>
      <c r="Q321" s="94">
        <f>Corrientes!Q321*Constantes!$BA$12</f>
        <v>7524.8536370902248</v>
      </c>
      <c r="R321" s="94">
        <f>Corrientes!R321*Constantes!$BA$12</f>
        <v>848.92036394272225</v>
      </c>
      <c r="S321" s="94">
        <f>Corrientes!S321*Constantes!$BA$12</f>
        <v>244.50972507272965</v>
      </c>
      <c r="T321" s="95">
        <f>Corrientes!T321*Constantes!$BA$12</f>
        <v>0</v>
      </c>
      <c r="U321" s="95" t="s">
        <v>241</v>
      </c>
      <c r="V321" s="96">
        <f>Corrientes!V321*Constantes!$BA$12</f>
        <v>8618.2837261056775</v>
      </c>
      <c r="W321" s="94">
        <f>Corrientes!W321*Constantes!$BA$12</f>
        <v>4972.8967734392572</v>
      </c>
      <c r="X321" s="94">
        <f>Corrientes!X321*Constantes!$BA$12</f>
        <v>3931.6181063235886</v>
      </c>
      <c r="Y321" s="94">
        <f>Corrientes!Y321*Constantes!$BA$12</f>
        <v>2407.6495107467313</v>
      </c>
      <c r="Z321" s="94">
        <f>Corrientes!Z321*Constantes!$BA$12</f>
        <v>15797.242865533639</v>
      </c>
      <c r="AA321" s="94">
        <f>Corrientes!AA321*Constantes!$BA$12</f>
        <v>19176.313677616265</v>
      </c>
      <c r="AB321" s="94">
        <f>Corrientes!AB321*Constantes!$BA$12</f>
        <v>3194.9015825493966</v>
      </c>
      <c r="AC321" s="95" t="s">
        <v>94</v>
      </c>
      <c r="AD321" s="94">
        <v>24.620355550286092</v>
      </c>
      <c r="AE321" s="94">
        <v>3.1042312868168316</v>
      </c>
      <c r="AF321" s="95" t="s">
        <v>241</v>
      </c>
      <c r="AG321" s="97" t="s">
        <v>94</v>
      </c>
      <c r="AH321" s="95">
        <f>Corrientes!AH321*Constantes!$BA$12</f>
        <v>886.06940104621287</v>
      </c>
      <c r="AI321" s="95" t="s">
        <v>241</v>
      </c>
      <c r="AJ321" s="95" t="s">
        <v>241</v>
      </c>
      <c r="AK321" s="95" t="s">
        <v>94</v>
      </c>
      <c r="AL321" s="95" t="s">
        <v>241</v>
      </c>
      <c r="AM321" s="95" t="s">
        <v>241</v>
      </c>
      <c r="AN321" s="97" t="s">
        <v>94</v>
      </c>
      <c r="AO321" s="94">
        <f>Corrientes!AO321*Constantes!$BA$12</f>
        <v>617747.58082798054</v>
      </c>
      <c r="AP321" s="94">
        <f>Corrientes!AP321*Constantes!$BA$12</f>
        <v>77888.045273958021</v>
      </c>
      <c r="AQ321" s="94">
        <v>97.392522038882674</v>
      </c>
      <c r="AR321" s="94">
        <v>2.607477961117342</v>
      </c>
      <c r="AS321" s="94">
        <v>44.942338089543519</v>
      </c>
      <c r="AT321" s="95" t="s">
        <v>94</v>
      </c>
      <c r="AU321" s="97" t="s">
        <v>94</v>
      </c>
      <c r="AV321" s="94">
        <f t="shared" si="12"/>
        <v>0.34036683547902236</v>
      </c>
      <c r="AW321" s="97" t="s">
        <v>94</v>
      </c>
      <c r="AX321" s="98">
        <f>Corrientes!AX321*Constantes!$BA$12</f>
        <v>20.199280945040535</v>
      </c>
      <c r="AZ321" s="118"/>
      <c r="BC321" s="119">
        <f t="shared" si="13"/>
        <v>-1.7053025658242404E-12</v>
      </c>
      <c r="BE321" s="68"/>
    </row>
    <row r="322" spans="1:57" x14ac:dyDescent="0.3">
      <c r="A322" s="89">
        <v>2012</v>
      </c>
      <c r="B322" s="90" t="s">
        <v>20</v>
      </c>
      <c r="C322" s="91">
        <f>Corrientes!C322*Constantes!$BA$12</f>
        <v>1783.3544484267209</v>
      </c>
      <c r="D322" s="91">
        <f>Corrientes!D322*Constantes!$BA$12</f>
        <v>1571.9770772104175</v>
      </c>
      <c r="E322" s="92">
        <f>Corrientes!E322*Constantes!$BA$12</f>
        <v>0</v>
      </c>
      <c r="F322" s="92" t="s">
        <v>241</v>
      </c>
      <c r="G322" s="92" t="s">
        <v>241</v>
      </c>
      <c r="H322" s="91">
        <f>Corrientes!H322*Constantes!$BA$12</f>
        <v>3355.3315256371379</v>
      </c>
      <c r="I322" s="91">
        <f>Corrientes!I322*Constantes!$BA$12</f>
        <v>274.84767782222121</v>
      </c>
      <c r="J322" s="91">
        <f>Corrientes!J322*Constantes!$BA$12</f>
        <v>3630.1792034593595</v>
      </c>
      <c r="K322" s="93">
        <f>Corrientes!K322*Constantes!$BA$12</f>
        <v>3622.2672673715506</v>
      </c>
      <c r="L322" s="94">
        <f>Corrientes!L322*Constantes!$BA$12</f>
        <v>1925.2304564542003</v>
      </c>
      <c r="M322" s="94">
        <f>Corrientes!M322*Constantes!$BA$12</f>
        <v>1697.0368109173498</v>
      </c>
      <c r="N322" s="94">
        <f>Corrientes!N322*Constantes!$BA$12</f>
        <v>296.71337669068805</v>
      </c>
      <c r="O322" s="94">
        <f>Corrientes!O322*Constantes!$BA$12</f>
        <v>3918.9806440622383</v>
      </c>
      <c r="P322" s="94">
        <v>49.94128351599295</v>
      </c>
      <c r="Q322" s="94">
        <f>Corrientes!Q322*Constantes!$BA$12</f>
        <v>3166.3403172992721</v>
      </c>
      <c r="R322" s="94">
        <f>Corrientes!R322*Constantes!$BA$12</f>
        <v>347.05730892588394</v>
      </c>
      <c r="S322" s="94">
        <f>Corrientes!S322*Constantes!$BA$12</f>
        <v>125.31765577028627</v>
      </c>
      <c r="T322" s="95">
        <f>Corrientes!T322*Constantes!$BA$12</f>
        <v>0</v>
      </c>
      <c r="U322" s="95" t="s">
        <v>241</v>
      </c>
      <c r="V322" s="96">
        <f>Corrientes!V322*Constantes!$BA$12</f>
        <v>3638.7152819954426</v>
      </c>
      <c r="W322" s="94">
        <f>Corrientes!W322*Constantes!$BA$12</f>
        <v>3688.5251252873227</v>
      </c>
      <c r="X322" s="94">
        <f>Corrientes!X322*Constantes!$BA$12</f>
        <v>2273.5313692061318</v>
      </c>
      <c r="Y322" s="94">
        <f>Corrientes!Y322*Constantes!$BA$12</f>
        <v>2627.7290094710124</v>
      </c>
      <c r="Z322" s="94">
        <f>Corrientes!Z322*Constantes!$BA$12</f>
        <v>37385.935492328841</v>
      </c>
      <c r="AA322" s="94">
        <f>Corrientes!AA322*Constantes!$BA$12</f>
        <v>7268.8944854548017</v>
      </c>
      <c r="AB322" s="94">
        <f>Corrientes!AB322*Constantes!$BA$12</f>
        <v>3800.1270833717854</v>
      </c>
      <c r="AC322" s="95" t="s">
        <v>94</v>
      </c>
      <c r="AD322" s="94">
        <v>24.728093944178571</v>
      </c>
      <c r="AE322" s="94">
        <v>1.9444445127070018</v>
      </c>
      <c r="AF322" s="95" t="s">
        <v>241</v>
      </c>
      <c r="AG322" s="97" t="s">
        <v>94</v>
      </c>
      <c r="AH322" s="95">
        <f>Corrientes!AH322*Constantes!$BA$12</f>
        <v>981.16217439960644</v>
      </c>
      <c r="AI322" s="95" t="s">
        <v>241</v>
      </c>
      <c r="AJ322" s="95" t="s">
        <v>241</v>
      </c>
      <c r="AK322" s="95" t="s">
        <v>94</v>
      </c>
      <c r="AL322" s="95" t="s">
        <v>241</v>
      </c>
      <c r="AM322" s="95" t="s">
        <v>241</v>
      </c>
      <c r="AN322" s="97" t="s">
        <v>94</v>
      </c>
      <c r="AO322" s="94">
        <f>Corrientes!AO322*Constantes!$BA$12</f>
        <v>373828.84612815455</v>
      </c>
      <c r="AP322" s="94">
        <f>Corrientes!AP322*Constantes!$BA$12</f>
        <v>29395.288216971643</v>
      </c>
      <c r="AQ322" s="94">
        <v>92.428812396911241</v>
      </c>
      <c r="AR322" s="94">
        <v>7.5711876030887568</v>
      </c>
      <c r="AS322" s="94">
        <v>50.05871648400705</v>
      </c>
      <c r="AT322" s="95" t="s">
        <v>94</v>
      </c>
      <c r="AU322" s="97" t="s">
        <v>94</v>
      </c>
      <c r="AV322" s="94">
        <f t="shared" si="12"/>
        <v>5.3899740445374711</v>
      </c>
      <c r="AW322" s="97" t="s">
        <v>94</v>
      </c>
      <c r="AX322" s="98">
        <f>Corrientes!AX322*Constantes!$BA$12</f>
        <v>56.874137436493562</v>
      </c>
      <c r="AZ322" s="118"/>
      <c r="BC322" s="119">
        <f t="shared" si="13"/>
        <v>-5.8264504332328215E-13</v>
      </c>
      <c r="BE322" s="68"/>
    </row>
    <row r="323" spans="1:57" x14ac:dyDescent="0.3">
      <c r="A323" s="89">
        <v>2012</v>
      </c>
      <c r="B323" s="90" t="s">
        <v>21</v>
      </c>
      <c r="C323" s="91">
        <f>Corrientes!C323*Constantes!$BA$12</f>
        <v>1012.6419720044647</v>
      </c>
      <c r="D323" s="91">
        <f>Corrientes!D323*Constantes!$BA$12</f>
        <v>1327.4258562370946</v>
      </c>
      <c r="E323" s="92">
        <f>Corrientes!E323*Constantes!$BA$12</f>
        <v>0</v>
      </c>
      <c r="F323" s="92" t="s">
        <v>241</v>
      </c>
      <c r="G323" s="92" t="s">
        <v>241</v>
      </c>
      <c r="H323" s="91">
        <f>Corrientes!H323*Constantes!$BA$12</f>
        <v>2340.0678282415597</v>
      </c>
      <c r="I323" s="91">
        <f>Corrientes!I323*Constantes!$BA$12</f>
        <v>818.17551150672114</v>
      </c>
      <c r="J323" s="91">
        <f>Corrientes!J323*Constantes!$BA$12</f>
        <v>3158.2433397482805</v>
      </c>
      <c r="K323" s="93">
        <f>Corrientes!K323*Constantes!$BA$12</f>
        <v>3803.1084280966147</v>
      </c>
      <c r="L323" s="94">
        <f>Corrientes!L323*Constantes!$BA$12</f>
        <v>1645.7587989099122</v>
      </c>
      <c r="M323" s="94">
        <f>Corrientes!M323*Constantes!$BA$12</f>
        <v>2157.3496291867023</v>
      </c>
      <c r="N323" s="94">
        <f>Corrientes!N323*Constantes!$BA$12</f>
        <v>1329.7093981295766</v>
      </c>
      <c r="O323" s="94">
        <f>Corrientes!O323*Constantes!$BA$12</f>
        <v>5132.8178262261908</v>
      </c>
      <c r="P323" s="94">
        <v>46.078309940483088</v>
      </c>
      <c r="Q323" s="94">
        <f>Corrientes!Q323*Constantes!$BA$12</f>
        <v>3336.9875431978644</v>
      </c>
      <c r="R323" s="94">
        <f>Corrientes!R323*Constantes!$BA$12</f>
        <v>358.84719376199956</v>
      </c>
      <c r="S323" s="95">
        <f>Corrientes!S323*Constantes!$BA$12</f>
        <v>0</v>
      </c>
      <c r="T323" s="95">
        <f>Corrientes!T323*Constantes!$BA$12</f>
        <v>0</v>
      </c>
      <c r="U323" s="95" t="s">
        <v>241</v>
      </c>
      <c r="V323" s="96">
        <f>Corrientes!V323*Constantes!$BA$12</f>
        <v>3695.8347369598641</v>
      </c>
      <c r="W323" s="94">
        <f>Corrientes!W323*Constantes!$BA$12</f>
        <v>4480.8261977105831</v>
      </c>
      <c r="X323" s="94">
        <f>Corrientes!X323*Constantes!$BA$12</f>
        <v>4098.8739332973819</v>
      </c>
      <c r="Y323" s="94">
        <f>Corrientes!Y323*Constantes!$BA$12</f>
        <v>2497.8574275869714</v>
      </c>
      <c r="Z323" s="94">
        <f>Corrientes!Z323*Constantes!$BA$12</f>
        <v>0</v>
      </c>
      <c r="AA323" s="94">
        <f>Corrientes!AA323*Constantes!$BA$12</f>
        <v>6854.0780767081442</v>
      </c>
      <c r="AB323" s="94">
        <f>Corrientes!AB323*Constantes!$BA$12</f>
        <v>4759.3963514775869</v>
      </c>
      <c r="AC323" s="95" t="s">
        <v>94</v>
      </c>
      <c r="AD323" s="94">
        <v>30.480098292809103</v>
      </c>
      <c r="AE323" s="94">
        <v>2.6761867876042373</v>
      </c>
      <c r="AF323" s="95" t="s">
        <v>241</v>
      </c>
      <c r="AG323" s="97" t="s">
        <v>94</v>
      </c>
      <c r="AH323" s="95">
        <f>Corrientes!AH323*Constantes!$BA$12</f>
        <v>330.87583857318378</v>
      </c>
      <c r="AI323" s="95" t="s">
        <v>241</v>
      </c>
      <c r="AJ323" s="95" t="s">
        <v>241</v>
      </c>
      <c r="AK323" s="95" t="s">
        <v>94</v>
      </c>
      <c r="AL323" s="95" t="s">
        <v>241</v>
      </c>
      <c r="AM323" s="95" t="s">
        <v>241</v>
      </c>
      <c r="AN323" s="97" t="s">
        <v>94</v>
      </c>
      <c r="AO323" s="94">
        <f>Corrientes!AO323*Constantes!$BA$12</f>
        <v>256113.59074244657</v>
      </c>
      <c r="AP323" s="94">
        <f>Corrientes!AP323*Constantes!$BA$12</f>
        <v>22487.060280659152</v>
      </c>
      <c r="AQ323" s="94">
        <v>74.093968592935227</v>
      </c>
      <c r="AR323" s="94">
        <v>25.906031407064777</v>
      </c>
      <c r="AS323" s="94">
        <v>53.921690059516926</v>
      </c>
      <c r="AT323" s="95" t="s">
        <v>94</v>
      </c>
      <c r="AU323" s="97" t="s">
        <v>94</v>
      </c>
      <c r="AV323" s="94">
        <f t="shared" si="12"/>
        <v>1.3908195866263018</v>
      </c>
      <c r="AW323" s="97" t="s">
        <v>94</v>
      </c>
      <c r="AX323" s="98">
        <f>Corrientes!AX323*Constantes!$BA$12</f>
        <v>53.178387802109022</v>
      </c>
      <c r="AZ323" s="118"/>
      <c r="BC323" s="119">
        <f t="shared" si="13"/>
        <v>-1.1937117960769683E-12</v>
      </c>
      <c r="BE323" s="68"/>
    </row>
    <row r="324" spans="1:57" x14ac:dyDescent="0.3">
      <c r="A324" s="89">
        <v>2012</v>
      </c>
      <c r="B324" s="90" t="s">
        <v>22</v>
      </c>
      <c r="C324" s="91">
        <f>Corrientes!C324*Constantes!$BA$12</f>
        <v>2834.3429500717634</v>
      </c>
      <c r="D324" s="91">
        <f>Corrientes!D324*Constantes!$BA$12</f>
        <v>1676.7341618607018</v>
      </c>
      <c r="E324" s="91">
        <f>Corrientes!E324*Constantes!$BA$12</f>
        <v>542.87720739291444</v>
      </c>
      <c r="F324" s="92" t="s">
        <v>241</v>
      </c>
      <c r="G324" s="92" t="s">
        <v>241</v>
      </c>
      <c r="H324" s="91">
        <f>Corrientes!H324*Constantes!$BA$12</f>
        <v>5053.9543193253803</v>
      </c>
      <c r="I324" s="91">
        <f>Corrientes!I324*Constantes!$BA$12</f>
        <v>460.79915553218956</v>
      </c>
      <c r="J324" s="91">
        <f>Corrientes!J324*Constantes!$BA$12</f>
        <v>5514.7534748575699</v>
      </c>
      <c r="K324" s="93">
        <f>Corrientes!K324*Constantes!$BA$12</f>
        <v>3403.2193637291784</v>
      </c>
      <c r="L324" s="94">
        <f>Corrientes!L324*Constantes!$BA$12</f>
        <v>1908.5829039351265</v>
      </c>
      <c r="M324" s="94">
        <f>Corrientes!M324*Constantes!$BA$12</f>
        <v>1129.0751373930605</v>
      </c>
      <c r="N324" s="94">
        <f>Corrientes!N324*Constantes!$BA$12</f>
        <v>310.29180515160056</v>
      </c>
      <c r="O324" s="94">
        <f>Corrientes!O324*Constantes!$BA$12</f>
        <v>3713.5111688807783</v>
      </c>
      <c r="P324" s="94">
        <v>52.775980587405805</v>
      </c>
      <c r="Q324" s="94">
        <f>Corrientes!Q324*Constantes!$BA$12</f>
        <v>4086.4629214040324</v>
      </c>
      <c r="R324" s="94">
        <f>Corrientes!R324*Constantes!$BA$12</f>
        <v>636.99256039878287</v>
      </c>
      <c r="S324" s="94">
        <f>Corrientes!S324*Constantes!$BA$12</f>
        <v>211.15344926255352</v>
      </c>
      <c r="T324" s="95">
        <f>Corrientes!T324*Constantes!$BA$12</f>
        <v>0</v>
      </c>
      <c r="U324" s="95" t="s">
        <v>241</v>
      </c>
      <c r="V324" s="96">
        <f>Corrientes!V324*Constantes!$BA$12</f>
        <v>4934.6089310653688</v>
      </c>
      <c r="W324" s="94">
        <f>Corrientes!W324*Constantes!$BA$12</f>
        <v>4145.8243838030085</v>
      </c>
      <c r="X324" s="94">
        <f>Corrientes!X324*Constantes!$BA$12</f>
        <v>3058.0361799711836</v>
      </c>
      <c r="Y324" s="94">
        <f>Corrientes!Y324*Constantes!$BA$12</f>
        <v>2160.8496967270812</v>
      </c>
      <c r="Z324" s="94">
        <f>Corrientes!Z324*Constantes!$BA$12</f>
        <v>36531.738626739359</v>
      </c>
      <c r="AA324" s="94">
        <f>Corrientes!AA324*Constantes!$BA$12</f>
        <v>10449.362405922939</v>
      </c>
      <c r="AB324" s="94">
        <f>Corrientes!AB324*Constantes!$BA$12</f>
        <v>3905.8496025033864</v>
      </c>
      <c r="AC324" s="95" t="s">
        <v>94</v>
      </c>
      <c r="AD324" s="94">
        <v>20.053302645660953</v>
      </c>
      <c r="AE324" s="94">
        <v>2.9320868445862249</v>
      </c>
      <c r="AF324" s="95" t="s">
        <v>241</v>
      </c>
      <c r="AG324" s="97" t="s">
        <v>94</v>
      </c>
      <c r="AH324" s="95">
        <f>Corrientes!AH324*Constantes!$BA$12</f>
        <v>602.24223820330565</v>
      </c>
      <c r="AI324" s="95" t="s">
        <v>241</v>
      </c>
      <c r="AJ324" s="95" t="s">
        <v>241</v>
      </c>
      <c r="AK324" s="95" t="s">
        <v>94</v>
      </c>
      <c r="AL324" s="95" t="s">
        <v>241</v>
      </c>
      <c r="AM324" s="95" t="s">
        <v>241</v>
      </c>
      <c r="AN324" s="97" t="s">
        <v>94</v>
      </c>
      <c r="AO324" s="94">
        <f>Corrientes!AO324*Constantes!$BA$12</f>
        <v>356379.70359631517</v>
      </c>
      <c r="AP324" s="94">
        <f>Corrientes!AP324*Constantes!$BA$12</f>
        <v>52107.937483225112</v>
      </c>
      <c r="AQ324" s="94">
        <v>91.644247424059316</v>
      </c>
      <c r="AR324" s="94">
        <v>8.355752575940679</v>
      </c>
      <c r="AS324" s="94">
        <v>47.224019412594195</v>
      </c>
      <c r="AT324" s="95" t="s">
        <v>94</v>
      </c>
      <c r="AU324" s="97" t="s">
        <v>94</v>
      </c>
      <c r="AV324" s="94">
        <f t="shared" si="12"/>
        <v>4.6070137022202751E-2</v>
      </c>
      <c r="AW324" s="97" t="s">
        <v>94</v>
      </c>
      <c r="AX324" s="98">
        <f>Corrientes!AX324*Constantes!$BA$12</f>
        <v>128.4771368511966</v>
      </c>
      <c r="AZ324" s="118"/>
      <c r="BC324" s="119">
        <f t="shared" si="13"/>
        <v>1.3642420526593924E-12</v>
      </c>
      <c r="BE324" s="68"/>
    </row>
    <row r="325" spans="1:57" x14ac:dyDescent="0.3">
      <c r="A325" s="89">
        <v>2012</v>
      </c>
      <c r="B325" s="90" t="s">
        <v>23</v>
      </c>
      <c r="C325" s="91">
        <f>Corrientes!C325*Constantes!$BA$12</f>
        <v>2043.9723304300912</v>
      </c>
      <c r="D325" s="91">
        <f>Corrientes!D325*Constantes!$BA$12</f>
        <v>2261.8146070493472</v>
      </c>
      <c r="E325" s="91">
        <f>Corrientes!E325*Constantes!$BA$12</f>
        <v>288.54145694132973</v>
      </c>
      <c r="F325" s="92" t="s">
        <v>241</v>
      </c>
      <c r="G325" s="92" t="s">
        <v>241</v>
      </c>
      <c r="H325" s="91">
        <f>Corrientes!H325*Constantes!$BA$12</f>
        <v>4594.3283944207678</v>
      </c>
      <c r="I325" s="91">
        <f>Corrientes!I325*Constantes!$BA$12</f>
        <v>930.96653831680658</v>
      </c>
      <c r="J325" s="91">
        <f>Corrientes!J325*Constantes!$BA$12</f>
        <v>5525.2949327375754</v>
      </c>
      <c r="K325" s="93">
        <f>Corrientes!K325*Constantes!$BA$12</f>
        <v>3498.1618788680653</v>
      </c>
      <c r="L325" s="94">
        <f>Corrientes!L325*Constantes!$BA$12</f>
        <v>1556.2984344903632</v>
      </c>
      <c r="M325" s="94">
        <f>Corrientes!M325*Constantes!$BA$12</f>
        <v>1722.1654518765658</v>
      </c>
      <c r="N325" s="94">
        <f>Corrientes!N325*Constantes!$BA$12</f>
        <v>708.84607613083017</v>
      </c>
      <c r="O325" s="94">
        <f>Corrientes!O325*Constantes!$BA$12</f>
        <v>4207.0079549988959</v>
      </c>
      <c r="P325" s="94">
        <v>42.55297671513167</v>
      </c>
      <c r="Q325" s="94">
        <f>Corrientes!Q325*Constantes!$BA$12</f>
        <v>6392.2214233347131</v>
      </c>
      <c r="R325" s="94">
        <f>Corrientes!R325*Constantes!$BA$12</f>
        <v>936.71975304548289</v>
      </c>
      <c r="S325" s="94">
        <f>Corrientes!S325*Constantes!$BA$12</f>
        <v>130.27251815483513</v>
      </c>
      <c r="T325" s="95">
        <f>Corrientes!T325*Constantes!$BA$12</f>
        <v>0</v>
      </c>
      <c r="U325" s="95" t="s">
        <v>241</v>
      </c>
      <c r="V325" s="96">
        <f>Corrientes!V325*Constantes!$BA$12</f>
        <v>7459.2136945350312</v>
      </c>
      <c r="W325" s="94">
        <f>Corrientes!W325*Constantes!$BA$12</f>
        <v>4684.273496547672</v>
      </c>
      <c r="X325" s="94">
        <f>Corrientes!X325*Constantes!$BA$12</f>
        <v>3686.2385138230388</v>
      </c>
      <c r="Y325" s="94">
        <f>Corrientes!Y325*Constantes!$BA$12</f>
        <v>2407.797101156405</v>
      </c>
      <c r="Z325" s="94">
        <f>Corrientes!Z325*Constantes!$BA$12</f>
        <v>30058.264456584016</v>
      </c>
      <c r="AA325" s="94">
        <f>Corrientes!AA325*Constantes!$BA$12</f>
        <v>12984.508627272608</v>
      </c>
      <c r="AB325" s="94">
        <f>Corrientes!AB325*Constantes!$BA$12</f>
        <v>4468.5566987086313</v>
      </c>
      <c r="AC325" s="95" t="s">
        <v>94</v>
      </c>
      <c r="AD325" s="94">
        <v>20.978414514578912</v>
      </c>
      <c r="AE325" s="94">
        <v>3.3294951484146273</v>
      </c>
      <c r="AF325" s="95" t="s">
        <v>241</v>
      </c>
      <c r="AG325" s="97" t="s">
        <v>94</v>
      </c>
      <c r="AH325" s="95">
        <f>Corrientes!AH325*Constantes!$BA$12</f>
        <v>471.02644387117306</v>
      </c>
      <c r="AI325" s="95" t="s">
        <v>241</v>
      </c>
      <c r="AJ325" s="95" t="s">
        <v>241</v>
      </c>
      <c r="AK325" s="95" t="s">
        <v>94</v>
      </c>
      <c r="AL325" s="95" t="s">
        <v>241</v>
      </c>
      <c r="AM325" s="95" t="s">
        <v>241</v>
      </c>
      <c r="AN325" s="97" t="s">
        <v>94</v>
      </c>
      <c r="AO325" s="94">
        <f>Corrientes!AO325*Constantes!$BA$12</f>
        <v>389984.30838547135</v>
      </c>
      <c r="AP325" s="94">
        <f>Corrientes!AP325*Constantes!$BA$12</f>
        <v>61894.6137147259</v>
      </c>
      <c r="AQ325" s="94">
        <v>83.150826342304441</v>
      </c>
      <c r="AR325" s="94">
        <v>16.849173657695548</v>
      </c>
      <c r="AS325" s="94">
        <v>57.447023284868322</v>
      </c>
      <c r="AT325" s="95" t="s">
        <v>94</v>
      </c>
      <c r="AU325" s="97" t="s">
        <v>94</v>
      </c>
      <c r="AV325" s="94">
        <f t="shared" si="12"/>
        <v>-0.97860834317781142</v>
      </c>
      <c r="AW325" s="97" t="s">
        <v>94</v>
      </c>
      <c r="AX325" s="98">
        <f>Corrientes!AX325*Constantes!$BA$12</f>
        <v>118.79220952739291</v>
      </c>
      <c r="AZ325" s="118"/>
      <c r="BC325" s="119">
        <f t="shared" si="13"/>
        <v>9.6633812063373625E-13</v>
      </c>
      <c r="BE325" s="68"/>
    </row>
    <row r="326" spans="1:57" x14ac:dyDescent="0.3">
      <c r="A326" s="89">
        <v>2012</v>
      </c>
      <c r="B326" s="90" t="s">
        <v>24</v>
      </c>
      <c r="C326" s="91">
        <f>Corrientes!C326*Constantes!$BA$12</f>
        <v>1535.6656576471651</v>
      </c>
      <c r="D326" s="91">
        <f>Corrientes!D326*Constantes!$BA$12</f>
        <v>2126.9295317107517</v>
      </c>
      <c r="E326" s="92">
        <f>Corrientes!E326*Constantes!$BA$12</f>
        <v>0</v>
      </c>
      <c r="F326" s="92" t="s">
        <v>241</v>
      </c>
      <c r="G326" s="92" t="s">
        <v>241</v>
      </c>
      <c r="H326" s="91">
        <f>Corrientes!H326*Constantes!$BA$12</f>
        <v>3662.5951893579172</v>
      </c>
      <c r="I326" s="91">
        <f>Corrientes!I326*Constantes!$BA$12</f>
        <v>932.16006115935693</v>
      </c>
      <c r="J326" s="91">
        <f>Corrientes!J326*Constantes!$BA$12</f>
        <v>4594.7552505172744</v>
      </c>
      <c r="K326" s="93">
        <f>Corrientes!K326*Constantes!$BA$12</f>
        <v>3257.948243651651</v>
      </c>
      <c r="L326" s="94">
        <f>Corrientes!L326*Constantes!$BA$12</f>
        <v>1366.0038779892645</v>
      </c>
      <c r="M326" s="94">
        <f>Corrientes!M326*Constantes!$BA$12</f>
        <v>1891.9443656623864</v>
      </c>
      <c r="N326" s="94">
        <f>Corrientes!N326*Constantes!$BA$12</f>
        <v>829.17414484693336</v>
      </c>
      <c r="O326" s="94">
        <f>Corrientes!O326*Constantes!$BA$12</f>
        <v>4087.1223884985848</v>
      </c>
      <c r="P326" s="94">
        <v>25.625145605078139</v>
      </c>
      <c r="Q326" s="94">
        <f>Corrientes!Q326*Constantes!$BA$12</f>
        <v>7626.8195827390564</v>
      </c>
      <c r="R326" s="94">
        <f>Corrientes!R326*Constantes!$BA$12</f>
        <v>687.32077948188805</v>
      </c>
      <c r="S326" s="94">
        <f>Corrientes!S326*Constantes!$BA$12</f>
        <v>124.96621187693933</v>
      </c>
      <c r="T326" s="94">
        <f>Corrientes!T326*Constantes!$BA$12</f>
        <v>4896.7884878916748</v>
      </c>
      <c r="U326" s="95" t="s">
        <v>241</v>
      </c>
      <c r="V326" s="96">
        <f>Corrientes!V326*Constantes!$BA$12</f>
        <v>13335.895061989559</v>
      </c>
      <c r="W326" s="94">
        <f>Corrientes!W326*Constantes!$BA$12</f>
        <v>7911.6464920800199</v>
      </c>
      <c r="X326" s="94">
        <f>Corrientes!X326*Constantes!$BA$12</f>
        <v>4676.6978082337191</v>
      </c>
      <c r="Y326" s="94">
        <f>Corrientes!Y326*Constantes!$BA$12</f>
        <v>2663.6313870457107</v>
      </c>
      <c r="Z326" s="94">
        <f>Corrientes!Z326*Constantes!$BA$12</f>
        <v>24785.047972419543</v>
      </c>
      <c r="AA326" s="94">
        <f>Corrientes!AA326*Constantes!$BA$12</f>
        <v>17930.65031250683</v>
      </c>
      <c r="AB326" s="94">
        <f>Corrientes!AB326*Constantes!$BA$12</f>
        <v>6381.454916284908</v>
      </c>
      <c r="AC326" s="95" t="s">
        <v>94</v>
      </c>
      <c r="AD326" s="94">
        <v>26.311190163190101</v>
      </c>
      <c r="AE326" s="94">
        <v>3.0602097449824619</v>
      </c>
      <c r="AF326" s="95" t="s">
        <v>241</v>
      </c>
      <c r="AG326" s="97" t="s">
        <v>94</v>
      </c>
      <c r="AH326" s="95">
        <f>Corrientes!AH326*Constantes!$BA$12</f>
        <v>867.14439204739142</v>
      </c>
      <c r="AI326" s="95" t="s">
        <v>241</v>
      </c>
      <c r="AJ326" s="95" t="s">
        <v>241</v>
      </c>
      <c r="AK326" s="95" t="s">
        <v>94</v>
      </c>
      <c r="AL326" s="95" t="s">
        <v>241</v>
      </c>
      <c r="AM326" s="95" t="s">
        <v>241</v>
      </c>
      <c r="AN326" s="97" t="s">
        <v>94</v>
      </c>
      <c r="AO326" s="94">
        <f>Corrientes!AO326*Constantes!$BA$12</f>
        <v>585928.80249159504</v>
      </c>
      <c r="AP326" s="94">
        <f>Corrientes!AP326*Constantes!$BA$12</f>
        <v>68148.38173908295</v>
      </c>
      <c r="AQ326" s="94">
        <v>79.712519811486914</v>
      </c>
      <c r="AR326" s="94">
        <v>20.28748018851309</v>
      </c>
      <c r="AS326" s="94">
        <v>74.374854394921869</v>
      </c>
      <c r="AT326" s="95" t="s">
        <v>94</v>
      </c>
      <c r="AU326" s="97" t="s">
        <v>94</v>
      </c>
      <c r="AV326" s="94">
        <f t="shared" si="12"/>
        <v>40.805269223053408</v>
      </c>
      <c r="AW326" s="97" t="s">
        <v>94</v>
      </c>
      <c r="AX326" s="98">
        <f>Corrientes!AX326*Constantes!$BA$12</f>
        <v>124.83029481294464</v>
      </c>
      <c r="AZ326" s="118"/>
      <c r="BC326" s="119">
        <f t="shared" si="13"/>
        <v>0</v>
      </c>
      <c r="BE326" s="68"/>
    </row>
    <row r="327" spans="1:57" x14ac:dyDescent="0.3">
      <c r="A327" s="89">
        <v>2012</v>
      </c>
      <c r="B327" s="90" t="s">
        <v>25</v>
      </c>
      <c r="C327" s="91">
        <f>Corrientes!C327*Constantes!$BA$12</f>
        <v>3733.5035881730096</v>
      </c>
      <c r="D327" s="91">
        <f>Corrientes!D327*Constantes!$BA$12</f>
        <v>2162.6392966945091</v>
      </c>
      <c r="E327" s="92">
        <f>Corrientes!E327*Constantes!$BA$12</f>
        <v>0</v>
      </c>
      <c r="F327" s="92" t="s">
        <v>241</v>
      </c>
      <c r="G327" s="92" t="s">
        <v>241</v>
      </c>
      <c r="H327" s="91">
        <f>Corrientes!H327*Constantes!$BA$12</f>
        <v>5896.1428848675187</v>
      </c>
      <c r="I327" s="91">
        <f>Corrientes!I327*Constantes!$BA$12</f>
        <v>2768.6938448379401</v>
      </c>
      <c r="J327" s="91">
        <f>Corrientes!J327*Constantes!$BA$12</f>
        <v>8664.8367297054574</v>
      </c>
      <c r="K327" s="93">
        <f>Corrientes!K327*Constantes!$BA$12</f>
        <v>3976.9287636189433</v>
      </c>
      <c r="L327" s="94">
        <f>Corrientes!L327*Constantes!$BA$12</f>
        <v>2518.2357515430867</v>
      </c>
      <c r="M327" s="94">
        <f>Corrientes!M327*Constantes!$BA$12</f>
        <v>1458.6930120758575</v>
      </c>
      <c r="N327" s="94">
        <f>Corrientes!N327*Constantes!$BA$12</f>
        <v>1867.4747888912696</v>
      </c>
      <c r="O327" s="94">
        <f>Corrientes!O327*Constantes!$BA$12</f>
        <v>5844.4035525102136</v>
      </c>
      <c r="P327" s="94">
        <v>67.725542101968301</v>
      </c>
      <c r="Q327" s="94">
        <f>Corrientes!Q327*Constantes!$BA$12</f>
        <v>2177.3510925841219</v>
      </c>
      <c r="R327" s="94">
        <f>Corrientes!R327*Constantes!$BA$12</f>
        <v>343.90661873952126</v>
      </c>
      <c r="S327" s="94">
        <f>Corrientes!S327*Constantes!$BA$12</f>
        <v>1607.9511446962765</v>
      </c>
      <c r="T327" s="95">
        <f>Corrientes!T327*Constantes!$BA$12</f>
        <v>0</v>
      </c>
      <c r="U327" s="95" t="s">
        <v>241</v>
      </c>
      <c r="V327" s="96">
        <f>Corrientes!V327*Constantes!$BA$12</f>
        <v>4129.208856019919</v>
      </c>
      <c r="W327" s="94">
        <f>Corrientes!W327*Constantes!$BA$12</f>
        <v>4996.1146931095091</v>
      </c>
      <c r="X327" s="94">
        <f>Corrientes!X327*Constantes!$BA$12</f>
        <v>2606.5697142981735</v>
      </c>
      <c r="Y327" s="94">
        <f>Corrientes!Y327*Constantes!$BA$12</f>
        <v>1938.2446161882931</v>
      </c>
      <c r="Z327" s="94">
        <f>Corrientes!Z327*Constantes!$BA$12</f>
        <v>13918.88320677507</v>
      </c>
      <c r="AA327" s="94">
        <f>Corrientes!AA327*Constantes!$BA$12</f>
        <v>12794.045585725378</v>
      </c>
      <c r="AB327" s="94">
        <f>Corrientes!AB327*Constantes!$BA$12</f>
        <v>5540.7761761008551</v>
      </c>
      <c r="AC327" s="95" t="s">
        <v>94</v>
      </c>
      <c r="AD327" s="94">
        <v>8.5666168602097343</v>
      </c>
      <c r="AE327" s="94">
        <v>1.7998708841638271</v>
      </c>
      <c r="AF327" s="95" t="s">
        <v>241</v>
      </c>
      <c r="AG327" s="97" t="s">
        <v>94</v>
      </c>
      <c r="AH327" s="95">
        <f>Corrientes!AH327*Constantes!$BA$12</f>
        <v>283.9111140868817</v>
      </c>
      <c r="AI327" s="95" t="s">
        <v>241</v>
      </c>
      <c r="AJ327" s="95" t="s">
        <v>241</v>
      </c>
      <c r="AK327" s="95" t="s">
        <v>94</v>
      </c>
      <c r="AL327" s="95" t="s">
        <v>241</v>
      </c>
      <c r="AM327" s="95" t="s">
        <v>241</v>
      </c>
      <c r="AN327" s="97" t="s">
        <v>94</v>
      </c>
      <c r="AO327" s="94">
        <f>Corrientes!AO327*Constantes!$BA$12</f>
        <v>710831.29897226812</v>
      </c>
      <c r="AP327" s="94">
        <f>Corrientes!AP327*Constantes!$BA$12</f>
        <v>149347.70393609203</v>
      </c>
      <c r="AQ327" s="94">
        <v>68.046785747894234</v>
      </c>
      <c r="AR327" s="94">
        <v>31.95321425210577</v>
      </c>
      <c r="AS327" s="94">
        <v>32.274457898031692</v>
      </c>
      <c r="AT327" s="95" t="s">
        <v>94</v>
      </c>
      <c r="AU327" s="97" t="s">
        <v>94</v>
      </c>
      <c r="AV327" s="94">
        <f t="shared" si="12"/>
        <v>-4.0013275838215794</v>
      </c>
      <c r="AW327" s="97" t="s">
        <v>94</v>
      </c>
      <c r="AX327" s="98">
        <f>Corrientes!AX327*Constantes!$BA$12</f>
        <v>63.250330360635139</v>
      </c>
      <c r="AZ327" s="118"/>
      <c r="BC327" s="119">
        <f t="shared" si="13"/>
        <v>-6.8212102632969618E-13</v>
      </c>
      <c r="BE327" s="68"/>
    </row>
    <row r="328" spans="1:57" x14ac:dyDescent="0.3">
      <c r="A328" s="89">
        <v>2012</v>
      </c>
      <c r="B328" s="90" t="s">
        <v>26</v>
      </c>
      <c r="C328" s="91">
        <f>Corrientes!C328*Constantes!$BA$12</f>
        <v>3387.7675399039017</v>
      </c>
      <c r="D328" s="91">
        <f>Corrientes!D328*Constantes!$BA$12</f>
        <v>2596.6431580216872</v>
      </c>
      <c r="E328" s="91">
        <f>Corrientes!E328*Constantes!$BA$12</f>
        <v>406.13644977143724</v>
      </c>
      <c r="F328" s="92" t="s">
        <v>241</v>
      </c>
      <c r="G328" s="92" t="s">
        <v>241</v>
      </c>
      <c r="H328" s="91">
        <f>Corrientes!H328*Constantes!$BA$12</f>
        <v>6390.547147697027</v>
      </c>
      <c r="I328" s="91">
        <f>Corrientes!I328*Constantes!$BA$12</f>
        <v>1400.3954979524588</v>
      </c>
      <c r="J328" s="91">
        <f>Corrientes!J328*Constantes!$BA$12</f>
        <v>7790.9426456494857</v>
      </c>
      <c r="K328" s="93">
        <f>Corrientes!K328*Constantes!$BA$12</f>
        <v>4211.9636864227705</v>
      </c>
      <c r="L328" s="94">
        <f>Corrientes!L328*Constantes!$BA$12</f>
        <v>2232.8532324903108</v>
      </c>
      <c r="M328" s="94">
        <f>Corrientes!M328*Constantes!$BA$12</f>
        <v>1711.4288394111709</v>
      </c>
      <c r="N328" s="94">
        <f>Corrientes!N328*Constantes!$BA$12</f>
        <v>922.9906059188238</v>
      </c>
      <c r="O328" s="94">
        <f>Corrientes!O328*Constantes!$BA$12</f>
        <v>5134.9542923415938</v>
      </c>
      <c r="P328" s="94">
        <v>44.84792105534364</v>
      </c>
      <c r="Q328" s="94">
        <f>Corrientes!Q328*Constantes!$BA$12</f>
        <v>6963.2364732262804</v>
      </c>
      <c r="R328" s="94">
        <f>Corrientes!R328*Constantes!$BA$12</f>
        <v>1070.3495174259629</v>
      </c>
      <c r="S328" s="94">
        <f>Corrientes!S328*Constantes!$BA$12</f>
        <v>1547.3861867627229</v>
      </c>
      <c r="T328" s="95">
        <f>Corrientes!T328*Constantes!$BA$12</f>
        <v>0</v>
      </c>
      <c r="U328" s="95" t="s">
        <v>241</v>
      </c>
      <c r="V328" s="96">
        <f>Corrientes!V328*Constantes!$BA$12</f>
        <v>9580.9721774149675</v>
      </c>
      <c r="W328" s="94">
        <f>Corrientes!W328*Constantes!$BA$12</f>
        <v>5037.0470219062845</v>
      </c>
      <c r="X328" s="94">
        <f>Corrientes!X328*Constantes!$BA$12</f>
        <v>3557.9650506704265</v>
      </c>
      <c r="Y328" s="94">
        <f>Corrientes!Y328*Constantes!$BA$12</f>
        <v>2665.6775768335183</v>
      </c>
      <c r="Z328" s="94">
        <f>Corrientes!Z328*Constantes!$BA$12</f>
        <v>15152.181063646025</v>
      </c>
      <c r="AA328" s="94">
        <f>Corrientes!AA328*Constantes!$BA$12</f>
        <v>17371.914823064453</v>
      </c>
      <c r="AB328" s="94">
        <f>Corrientes!AB328*Constantes!$BA$12</f>
        <v>5080.4906748219828</v>
      </c>
      <c r="AC328" s="95" t="s">
        <v>94</v>
      </c>
      <c r="AD328" s="94">
        <v>16.140034631147085</v>
      </c>
      <c r="AE328" s="94">
        <v>3.1320636655662342</v>
      </c>
      <c r="AF328" s="95" t="s">
        <v>241</v>
      </c>
      <c r="AG328" s="97" t="s">
        <v>94</v>
      </c>
      <c r="AH328" s="95">
        <f>Corrientes!AH328*Constantes!$BA$12</f>
        <v>1211.1166246805963</v>
      </c>
      <c r="AI328" s="95" t="s">
        <v>241</v>
      </c>
      <c r="AJ328" s="95" t="s">
        <v>241</v>
      </c>
      <c r="AK328" s="95" t="s">
        <v>94</v>
      </c>
      <c r="AL328" s="95" t="s">
        <v>241</v>
      </c>
      <c r="AM328" s="95" t="s">
        <v>241</v>
      </c>
      <c r="AN328" s="97" t="s">
        <v>94</v>
      </c>
      <c r="AO328" s="94">
        <f>Corrientes!AO328*Constantes!$BA$12</f>
        <v>554647.56397037825</v>
      </c>
      <c r="AP328" s="94">
        <f>Corrientes!AP328*Constantes!$BA$12</f>
        <v>107632.45073551503</v>
      </c>
      <c r="AQ328" s="94">
        <v>82.025339401844406</v>
      </c>
      <c r="AR328" s="94">
        <v>17.974660598155591</v>
      </c>
      <c r="AS328" s="94">
        <v>55.15207894465636</v>
      </c>
      <c r="AT328" s="95" t="s">
        <v>94</v>
      </c>
      <c r="AU328" s="97" t="s">
        <v>94</v>
      </c>
      <c r="AV328" s="94">
        <f t="shared" si="12"/>
        <v>4.5962752498487358</v>
      </c>
      <c r="AW328" s="97" t="s">
        <v>94</v>
      </c>
      <c r="AX328" s="98">
        <f>Corrientes!AX328*Constantes!$BA$12</f>
        <v>42.479329451093449</v>
      </c>
      <c r="AZ328" s="118"/>
      <c r="BC328" s="119">
        <f t="shared" si="13"/>
        <v>2.6147972675971687E-12</v>
      </c>
      <c r="BE328" s="68"/>
    </row>
    <row r="329" spans="1:57" x14ac:dyDescent="0.3">
      <c r="A329" s="89">
        <v>2012</v>
      </c>
      <c r="B329" s="90" t="s">
        <v>27</v>
      </c>
      <c r="C329" s="91">
        <f>Corrientes!C329*Constantes!$BA$12</f>
        <v>1952.1589325270384</v>
      </c>
      <c r="D329" s="91">
        <f>Corrientes!D329*Constantes!$BA$12</f>
        <v>1170.8260240902662</v>
      </c>
      <c r="E329" s="92">
        <f>Corrientes!E329*Constantes!$BA$12</f>
        <v>0</v>
      </c>
      <c r="F329" s="92" t="s">
        <v>241</v>
      </c>
      <c r="G329" s="92" t="s">
        <v>241</v>
      </c>
      <c r="H329" s="91">
        <f>Corrientes!H329*Constantes!$BA$12</f>
        <v>3122.9849566173048</v>
      </c>
      <c r="I329" s="91">
        <f>Corrientes!I329*Constantes!$BA$12</f>
        <v>342.97681074036433</v>
      </c>
      <c r="J329" s="91">
        <f>Corrientes!J329*Constantes!$BA$12</f>
        <v>3465.961767357669</v>
      </c>
      <c r="K329" s="93">
        <f>Corrientes!K329*Constantes!$BA$12</f>
        <v>3664.0733200879763</v>
      </c>
      <c r="L329" s="94">
        <f>Corrientes!L329*Constantes!$BA$12</f>
        <v>2290.3899828551966</v>
      </c>
      <c r="M329" s="94">
        <f>Corrientes!M329*Constantes!$BA$12</f>
        <v>1373.6833372327796</v>
      </c>
      <c r="N329" s="94">
        <f>Corrientes!N329*Constantes!$BA$12</f>
        <v>402.40097185861316</v>
      </c>
      <c r="O329" s="94">
        <f>Corrientes!O329*Constantes!$BA$12</f>
        <v>4066.4742919465893</v>
      </c>
      <c r="P329" s="94">
        <v>65.67041048305552</v>
      </c>
      <c r="Q329" s="94">
        <f>Corrientes!Q329*Constantes!$BA$12</f>
        <v>1525.1552257483254</v>
      </c>
      <c r="R329" s="94">
        <f>Corrientes!R329*Constantes!$BA$12</f>
        <v>286.69647244553715</v>
      </c>
      <c r="S329" s="95">
        <f>Corrientes!S329*Constantes!$BA$12</f>
        <v>0</v>
      </c>
      <c r="T329" s="95">
        <f>Corrientes!T329*Constantes!$BA$12</f>
        <v>0</v>
      </c>
      <c r="U329" s="95" t="s">
        <v>241</v>
      </c>
      <c r="V329" s="100">
        <f>Corrientes!V329*Constantes!$BA$12</f>
        <v>1811.8516981938626</v>
      </c>
      <c r="W329" s="94">
        <f>Corrientes!W329*Constantes!$BA$12</f>
        <v>4866.5005820237993</v>
      </c>
      <c r="X329" s="94">
        <f>Corrientes!X329*Constantes!$BA$12</f>
        <v>4157.8208849895464</v>
      </c>
      <c r="Y329" s="94">
        <f>Corrientes!Y329*Constantes!$BA$12</f>
        <v>2308.0850181584779</v>
      </c>
      <c r="Z329" s="94">
        <f>Corrientes!Z329*Constantes!$BA$12</f>
        <v>0</v>
      </c>
      <c r="AA329" s="94">
        <f>Corrientes!AA329*Constantes!$BA$12</f>
        <v>5277.8134655515323</v>
      </c>
      <c r="AB329" s="94">
        <f>Corrientes!AB329*Constantes!$BA$12</f>
        <v>4309.696232884954</v>
      </c>
      <c r="AC329" s="95" t="s">
        <v>94</v>
      </c>
      <c r="AD329" s="94">
        <v>30.398304885714484</v>
      </c>
      <c r="AE329" s="94">
        <v>4.9946036044891704</v>
      </c>
      <c r="AF329" s="95" t="s">
        <v>241</v>
      </c>
      <c r="AG329" s="97" t="s">
        <v>94</v>
      </c>
      <c r="AH329" s="95">
        <f>Corrientes!AH329*Constantes!$BA$12</f>
        <v>29.646782157849518</v>
      </c>
      <c r="AI329" s="95" t="s">
        <v>241</v>
      </c>
      <c r="AJ329" s="95" t="s">
        <v>241</v>
      </c>
      <c r="AK329" s="95" t="s">
        <v>94</v>
      </c>
      <c r="AL329" s="95" t="s">
        <v>241</v>
      </c>
      <c r="AM329" s="95" t="s">
        <v>241</v>
      </c>
      <c r="AN329" s="97" t="s">
        <v>94</v>
      </c>
      <c r="AO329" s="94">
        <f>Corrientes!AO329*Constantes!$BA$12</f>
        <v>105670.31707596999</v>
      </c>
      <c r="AP329" s="94">
        <f>Corrientes!AP329*Constantes!$BA$12</f>
        <v>17362.19662706196</v>
      </c>
      <c r="AQ329" s="94">
        <v>90.104426021933932</v>
      </c>
      <c r="AR329" s="94">
        <v>9.8955739780660696</v>
      </c>
      <c r="AS329" s="94">
        <v>34.329589516944473</v>
      </c>
      <c r="AT329" s="95" t="s">
        <v>94</v>
      </c>
      <c r="AU329" s="97" t="s">
        <v>94</v>
      </c>
      <c r="AV329" s="94">
        <f t="shared" si="12"/>
        <v>2.0891251546263367</v>
      </c>
      <c r="AW329" s="97" t="s">
        <v>94</v>
      </c>
      <c r="AX329" s="98">
        <f>Corrientes!AX329*Constantes!$BA$12</f>
        <v>19.232030691070992</v>
      </c>
      <c r="AZ329" s="118"/>
      <c r="BC329" s="119">
        <f t="shared" si="13"/>
        <v>1.1937117960769683E-12</v>
      </c>
      <c r="BE329" s="68"/>
    </row>
    <row r="330" spans="1:57" x14ac:dyDescent="0.3">
      <c r="A330" s="89">
        <v>2012</v>
      </c>
      <c r="B330" s="90" t="s">
        <v>28</v>
      </c>
      <c r="C330" s="91">
        <f>Corrientes!C330*Constantes!$BA$12</f>
        <v>8792.9134551020034</v>
      </c>
      <c r="D330" s="91">
        <f>Corrientes!D330*Constantes!$BA$12</f>
        <v>4959.8585389523923</v>
      </c>
      <c r="E330" s="91">
        <f>Corrientes!E330*Constantes!$BA$12</f>
        <v>1294.7119513597418</v>
      </c>
      <c r="F330" s="92" t="s">
        <v>241</v>
      </c>
      <c r="G330" s="92" t="s">
        <v>241</v>
      </c>
      <c r="H330" s="91">
        <f>Corrientes!H330*Constantes!$BA$12</f>
        <v>15047.483945414137</v>
      </c>
      <c r="I330" s="91">
        <f>Corrientes!I330*Constantes!$BA$12</f>
        <v>777.86985965765018</v>
      </c>
      <c r="J330" s="91">
        <f>Corrientes!J330*Constantes!$BA$12</f>
        <v>15825.353805071789</v>
      </c>
      <c r="K330" s="93">
        <f>Corrientes!K330*Constantes!$BA$12</f>
        <v>2949.7825706359026</v>
      </c>
      <c r="L330" s="94">
        <f>Corrientes!L330*Constantes!$BA$12</f>
        <v>1723.6890199756222</v>
      </c>
      <c r="M330" s="94">
        <f>Corrientes!M330*Constantes!$BA$12</f>
        <v>972.28907663863652</v>
      </c>
      <c r="N330" s="94">
        <f>Corrientes!N330*Constantes!$BA$12</f>
        <v>152.48708438997315</v>
      </c>
      <c r="O330" s="94">
        <f>Corrientes!O330*Constantes!$BA$12</f>
        <v>3102.2696550258756</v>
      </c>
      <c r="P330" s="94">
        <v>50.297338700241845</v>
      </c>
      <c r="Q330" s="94">
        <f>Corrientes!Q330*Constantes!$BA$12</f>
        <v>11083.677437339436</v>
      </c>
      <c r="R330" s="94">
        <f>Corrientes!R330*Constantes!$BA$12</f>
        <v>1557.2916540044475</v>
      </c>
      <c r="S330" s="94">
        <f>Corrientes!S330*Constantes!$BA$12</f>
        <v>2997.2777910610466</v>
      </c>
      <c r="T330" s="95">
        <f>Corrientes!T330*Constantes!$BA$12</f>
        <v>0</v>
      </c>
      <c r="U330" s="95" t="s">
        <v>241</v>
      </c>
      <c r="V330" s="96">
        <f>Corrientes!V330*Constantes!$BA$12</f>
        <v>15638.246882404932</v>
      </c>
      <c r="W330" s="94">
        <f>Corrientes!W330*Constantes!$BA$12</f>
        <v>5671.4028730126756</v>
      </c>
      <c r="X330" s="94">
        <f>Corrientes!X330*Constantes!$BA$12</f>
        <v>3698.4511492058264</v>
      </c>
      <c r="Y330" s="94">
        <f>Corrientes!Y330*Constantes!$BA$12</f>
        <v>3019.8213151398081</v>
      </c>
      <c r="Z330" s="94">
        <f>Corrientes!Z330*Constantes!$BA$12</f>
        <v>12958.959708854885</v>
      </c>
      <c r="AA330" s="94">
        <f>Corrientes!AA330*Constantes!$BA$12</f>
        <v>31463.600687476723</v>
      </c>
      <c r="AB330" s="94">
        <f>Corrientes!AB330*Constantes!$BA$12</f>
        <v>4003.7137241521164</v>
      </c>
      <c r="AC330" s="95" t="s">
        <v>94</v>
      </c>
      <c r="AD330" s="94">
        <v>11.348607937439008</v>
      </c>
      <c r="AE330" s="94">
        <v>3.3731755584126186</v>
      </c>
      <c r="AF330" s="95" t="s">
        <v>241</v>
      </c>
      <c r="AG330" s="97" t="s">
        <v>94</v>
      </c>
      <c r="AH330" s="95">
        <f>Corrientes!AH330*Constantes!$BA$12</f>
        <v>516.88780915095322</v>
      </c>
      <c r="AI330" s="95" t="s">
        <v>241</v>
      </c>
      <c r="AJ330" s="95" t="s">
        <v>241</v>
      </c>
      <c r="AK330" s="95" t="s">
        <v>94</v>
      </c>
      <c r="AL330" s="95" t="s">
        <v>241</v>
      </c>
      <c r="AM330" s="95" t="s">
        <v>241</v>
      </c>
      <c r="AN330" s="97" t="s">
        <v>94</v>
      </c>
      <c r="AO330" s="94">
        <f>Corrientes!AO330*Constantes!$BA$12</f>
        <v>932759.06168023939</v>
      </c>
      <c r="AP330" s="94">
        <f>Corrientes!AP330*Constantes!$BA$12</f>
        <v>277246.34475809528</v>
      </c>
      <c r="AQ330" s="94">
        <v>95.084660543839746</v>
      </c>
      <c r="AR330" s="94">
        <v>4.9153394561602441</v>
      </c>
      <c r="AS330" s="94">
        <v>49.702661299758148</v>
      </c>
      <c r="AT330" s="95" t="s">
        <v>94</v>
      </c>
      <c r="AU330" s="97" t="s">
        <v>94</v>
      </c>
      <c r="AV330" s="94">
        <f t="shared" si="12"/>
        <v>-2.0289473529983892</v>
      </c>
      <c r="AW330" s="97" t="s">
        <v>94</v>
      </c>
      <c r="AX330" s="98">
        <f>Corrientes!AX330*Constantes!$BA$12</f>
        <v>88.953538811887412</v>
      </c>
      <c r="AZ330" s="118"/>
      <c r="BC330" s="119">
        <f t="shared" si="13"/>
        <v>5.4569682106375694E-12</v>
      </c>
      <c r="BE330" s="68"/>
    </row>
    <row r="331" spans="1:57" x14ac:dyDescent="0.3">
      <c r="A331" s="89">
        <v>2012</v>
      </c>
      <c r="B331" s="90" t="s">
        <v>29</v>
      </c>
      <c r="C331" s="91">
        <f>Corrientes!C331*Constantes!$BA$12</f>
        <v>2077.7882512940628</v>
      </c>
      <c r="D331" s="91">
        <f>Corrientes!D331*Constantes!$BA$12</f>
        <v>1798.7540448651819</v>
      </c>
      <c r="E331" s="91">
        <f>Corrientes!E331*Constantes!$BA$12</f>
        <v>421.55348408257544</v>
      </c>
      <c r="F331" s="92" t="s">
        <v>241</v>
      </c>
      <c r="G331" s="92" t="s">
        <v>241</v>
      </c>
      <c r="H331" s="91">
        <f>Corrientes!H331*Constantes!$BA$12</f>
        <v>4298.0957802418206</v>
      </c>
      <c r="I331" s="91">
        <f>Corrientes!I331*Constantes!$BA$12</f>
        <v>533.89338089361149</v>
      </c>
      <c r="J331" s="91">
        <f>Corrientes!J331*Constantes!$BA$12</f>
        <v>4831.9891611354315</v>
      </c>
      <c r="K331" s="93">
        <f>Corrientes!K331*Constantes!$BA$12</f>
        <v>4225.6636791180572</v>
      </c>
      <c r="L331" s="94">
        <f>Corrientes!L331*Constantes!$BA$12</f>
        <v>2042.7730779646702</v>
      </c>
      <c r="M331" s="94">
        <f>Corrientes!M331*Constantes!$BA$12</f>
        <v>1768.4411943527809</v>
      </c>
      <c r="N331" s="94">
        <f>Corrientes!N331*Constantes!$BA$12</f>
        <v>524.89613622261959</v>
      </c>
      <c r="O331" s="94">
        <f>Corrientes!O331*Constantes!$BA$12</f>
        <v>4750.5598153406763</v>
      </c>
      <c r="P331" s="94">
        <v>43.818215940244649</v>
      </c>
      <c r="Q331" s="94">
        <f>Corrientes!Q331*Constantes!$BA$12</f>
        <v>5257.4969646838326</v>
      </c>
      <c r="R331" s="94">
        <f>Corrientes!R331*Constantes!$BA$12</f>
        <v>702.59076719268728</v>
      </c>
      <c r="S331" s="94">
        <f>Corrientes!S331*Constantes!$BA$12</f>
        <v>235.27567589424328</v>
      </c>
      <c r="T331" s="95">
        <f>Corrientes!T331*Constantes!$BA$12</f>
        <v>0</v>
      </c>
      <c r="U331" s="95" t="s">
        <v>241</v>
      </c>
      <c r="V331" s="96">
        <f>Corrientes!V331*Constantes!$BA$12</f>
        <v>6195.3634077707629</v>
      </c>
      <c r="W331" s="94">
        <f>Corrientes!W331*Constantes!$BA$12</f>
        <v>6076.5486519786255</v>
      </c>
      <c r="X331" s="94">
        <f>Corrientes!X331*Constantes!$BA$12</f>
        <v>5311.7565579230168</v>
      </c>
      <c r="Y331" s="94">
        <f>Corrientes!Y331*Constantes!$BA$12</f>
        <v>4090.3234413234486</v>
      </c>
      <c r="Z331" s="94">
        <f>Corrientes!Z331*Constantes!$BA$12</f>
        <v>47578.498664154351</v>
      </c>
      <c r="AA331" s="94">
        <f>Corrientes!AA331*Constantes!$BA$12</f>
        <v>11027.352568906195</v>
      </c>
      <c r="AB331" s="94">
        <f>Corrientes!AB331*Constantes!$BA$12</f>
        <v>5414.3393994906419</v>
      </c>
      <c r="AC331" s="95" t="s">
        <v>94</v>
      </c>
      <c r="AD331" s="94">
        <v>24.314247484563612</v>
      </c>
      <c r="AE331" s="94">
        <v>4.3954483529485788</v>
      </c>
      <c r="AF331" s="95" t="s">
        <v>241</v>
      </c>
      <c r="AG331" s="97" t="s">
        <v>94</v>
      </c>
      <c r="AH331" s="95">
        <f>Corrientes!AH331*Constantes!$BA$12</f>
        <v>515.76046387472434</v>
      </c>
      <c r="AI331" s="95" t="s">
        <v>241</v>
      </c>
      <c r="AJ331" s="95" t="s">
        <v>241</v>
      </c>
      <c r="AK331" s="95" t="s">
        <v>94</v>
      </c>
      <c r="AL331" s="95" t="s">
        <v>241</v>
      </c>
      <c r="AM331" s="95" t="s">
        <v>241</v>
      </c>
      <c r="AN331" s="97" t="s">
        <v>94</v>
      </c>
      <c r="AO331" s="94">
        <f>Corrientes!AO331*Constantes!$BA$12</f>
        <v>250881.17715019369</v>
      </c>
      <c r="AP331" s="94">
        <f>Corrientes!AP331*Constantes!$BA$12</f>
        <v>45353.460253734476</v>
      </c>
      <c r="AQ331" s="94">
        <v>88.950857233128474</v>
      </c>
      <c r="AR331" s="94">
        <v>11.049142766871523</v>
      </c>
      <c r="AS331" s="94">
        <v>56.181784059755358</v>
      </c>
      <c r="AT331" s="95" t="s">
        <v>94</v>
      </c>
      <c r="AU331" s="97" t="s">
        <v>94</v>
      </c>
      <c r="AV331" s="94">
        <f t="shared" si="12"/>
        <v>4.484006486737302</v>
      </c>
      <c r="AW331" s="97" t="s">
        <v>94</v>
      </c>
      <c r="AX331" s="98">
        <f>Corrientes!AX331*Constantes!$BA$12</f>
        <v>21.685086040005679</v>
      </c>
      <c r="AZ331" s="118"/>
      <c r="BC331" s="119">
        <f t="shared" si="13"/>
        <v>1.1368683772161603E-13</v>
      </c>
      <c r="BE331" s="68"/>
    </row>
    <row r="332" spans="1:57" ht="15" thickBot="1" x14ac:dyDescent="0.35">
      <c r="A332" s="103">
        <v>2012</v>
      </c>
      <c r="B332" s="104" t="s">
        <v>30</v>
      </c>
      <c r="C332" s="106">
        <f>Corrientes!C332*Constantes!$BA$12</f>
        <v>1462.200763557526</v>
      </c>
      <c r="D332" s="106">
        <f>Corrientes!D332*Constantes!$BA$12</f>
        <v>1689.3761997952979</v>
      </c>
      <c r="E332" s="106">
        <f>Corrientes!E332*Constantes!$BA$12</f>
        <v>471.03891662742069</v>
      </c>
      <c r="F332" s="107" t="s">
        <v>241</v>
      </c>
      <c r="G332" s="107" t="s">
        <v>241</v>
      </c>
      <c r="H332" s="106">
        <f>Corrientes!H332*Constantes!$BA$12</f>
        <v>3622.6158799802447</v>
      </c>
      <c r="I332" s="106">
        <f>Corrientes!I332*Constantes!$BA$12</f>
        <v>241.00440084574902</v>
      </c>
      <c r="J332" s="106">
        <f>Corrientes!J332*Constantes!$BA$12</f>
        <v>3863.6202808259941</v>
      </c>
      <c r="K332" s="108">
        <f>Corrientes!K332*Constantes!$BA$12</f>
        <v>3776.985035360462</v>
      </c>
      <c r="L332" s="109">
        <f>Corrientes!L332*Constantes!$BA$12</f>
        <v>1524.5089696563509</v>
      </c>
      <c r="M332" s="109">
        <f>Corrientes!M332*Constantes!$BA$12</f>
        <v>1761.3649465247092</v>
      </c>
      <c r="N332" s="109">
        <f>Corrientes!N332*Constantes!$BA$12</f>
        <v>251.27422989582112</v>
      </c>
      <c r="O332" s="109">
        <f>Corrientes!O332*Constantes!$BA$12</f>
        <v>4028.2592652562839</v>
      </c>
      <c r="P332" s="109">
        <v>59.664716599631852</v>
      </c>
      <c r="Q332" s="109">
        <f>Corrientes!Q332*Constantes!$BA$12</f>
        <v>2201.957849816928</v>
      </c>
      <c r="R332" s="109">
        <f>Corrientes!R332*Constantes!$BA$12</f>
        <v>409.9747606111253</v>
      </c>
      <c r="S332" s="111">
        <f>Corrientes!S332*Constantes!$BA$12</f>
        <v>0</v>
      </c>
      <c r="T332" s="111">
        <f>Corrientes!T332*Constantes!$BA$12</f>
        <v>0</v>
      </c>
      <c r="U332" s="111" t="s">
        <v>241</v>
      </c>
      <c r="V332" s="110">
        <f>Corrientes!V332*Constantes!$BA$12</f>
        <v>2611.9326104280535</v>
      </c>
      <c r="W332" s="109">
        <f>Corrientes!W332*Constantes!$BA$12</f>
        <v>4522.474630423696</v>
      </c>
      <c r="X332" s="109">
        <f>Corrientes!X332*Constantes!$BA$12</f>
        <v>2813.8669940845407</v>
      </c>
      <c r="Y332" s="109">
        <f>Corrientes!Y332*Constantes!$BA$12</f>
        <v>2505.4528158203138</v>
      </c>
      <c r="Z332" s="109">
        <f>Corrientes!Z332*Constantes!$BA$12</f>
        <v>0</v>
      </c>
      <c r="AA332" s="109">
        <f>Corrientes!AA332*Constantes!$BA$12</f>
        <v>6475.5528912540467</v>
      </c>
      <c r="AB332" s="109">
        <f>Corrientes!AB332*Constantes!$BA$12</f>
        <v>4214.0056324594852</v>
      </c>
      <c r="AC332" s="111" t="s">
        <v>94</v>
      </c>
      <c r="AD332" s="109">
        <v>24.347082144032758</v>
      </c>
      <c r="AE332" s="109">
        <v>3.4250861357681761</v>
      </c>
      <c r="AF332" s="111" t="s">
        <v>241</v>
      </c>
      <c r="AG332" s="112" t="s">
        <v>94</v>
      </c>
      <c r="AH332" s="95">
        <f>Corrientes!AH332*Constantes!$BA$12</f>
        <v>54.676245897101929</v>
      </c>
      <c r="AI332" s="111" t="s">
        <v>241</v>
      </c>
      <c r="AJ332" s="111" t="s">
        <v>241</v>
      </c>
      <c r="AK332" s="111" t="s">
        <v>94</v>
      </c>
      <c r="AL332" s="111" t="s">
        <v>241</v>
      </c>
      <c r="AM332" s="111" t="s">
        <v>241</v>
      </c>
      <c r="AN332" s="112" t="s">
        <v>94</v>
      </c>
      <c r="AO332" s="109">
        <f>Corrientes!AO332*Constantes!$BA$12</f>
        <v>189062.48294400089</v>
      </c>
      <c r="AP332" s="109">
        <f>Corrientes!AP332*Constantes!$BA$12</f>
        <v>26596.833464256189</v>
      </c>
      <c r="AQ332" s="109">
        <v>93.762213071460906</v>
      </c>
      <c r="AR332" s="109">
        <v>6.2377869285390863</v>
      </c>
      <c r="AS332" s="109">
        <v>40.335283400368155</v>
      </c>
      <c r="AT332" s="111" t="s">
        <v>94</v>
      </c>
      <c r="AU332" s="112" t="s">
        <v>94</v>
      </c>
      <c r="AV332" s="109">
        <f t="shared" si="12"/>
        <v>3.6846134691984833</v>
      </c>
      <c r="AW332" s="112" t="s">
        <v>94</v>
      </c>
      <c r="AX332" s="98">
        <f>Corrientes!AX332*Constantes!$BA$12</f>
        <v>17.344434942443929</v>
      </c>
      <c r="AZ332" s="118"/>
      <c r="BC332" s="119">
        <f t="shared" si="13"/>
        <v>-6.2527760746888816E-13</v>
      </c>
      <c r="BE332" s="68"/>
    </row>
    <row r="333" spans="1:57" x14ac:dyDescent="0.3">
      <c r="A333" s="80">
        <v>2013</v>
      </c>
      <c r="B333" s="81" t="s">
        <v>205</v>
      </c>
      <c r="C333" s="82">
        <f>Corrientes!C333*Constantes!$BA$13</f>
        <v>137145.2155909178</v>
      </c>
      <c r="D333" s="82">
        <f>Corrientes!D333*Constantes!$BA$13</f>
        <v>78068.451628297</v>
      </c>
      <c r="E333" s="82">
        <f>Corrientes!E333*Constantes!$BA$13</f>
        <v>11398.709231790644</v>
      </c>
      <c r="F333" s="83">
        <f>Corrientes!F333*Constantes!$BA$13</f>
        <v>6771.2647560038877</v>
      </c>
      <c r="G333" s="83">
        <f>Corrientes!G333*Constantes!$BA$13</f>
        <v>2063.5043411590004</v>
      </c>
      <c r="H333" s="82">
        <f>Corrientes!H333*Constantes!$BA$13</f>
        <v>235447.14554816837</v>
      </c>
      <c r="I333" s="82">
        <f>Corrientes!I333*Constantes!$BA$13</f>
        <v>32549.174896408447</v>
      </c>
      <c r="J333" s="82">
        <f>Corrientes!J333*Constantes!$BA$13</f>
        <v>267996.32044457679</v>
      </c>
      <c r="K333" s="84">
        <f>Corrientes!K333*Constantes!$BA$13</f>
        <v>3614.2480050127665</v>
      </c>
      <c r="L333" s="85">
        <f>Corrientes!L333*Constantes!$BA$13</f>
        <v>2105.2572893130418</v>
      </c>
      <c r="M333" s="85">
        <f>Corrientes!M333*Constantes!$BA$13</f>
        <v>1198.3952817904387</v>
      </c>
      <c r="N333" s="85">
        <f>Corrientes!N333*Constantes!$BA$13</f>
        <v>499.64841891823306</v>
      </c>
      <c r="O333" s="85">
        <f>Corrientes!O333*Constantes!$BA$13</f>
        <v>4113.8964239309998</v>
      </c>
      <c r="P333" s="85">
        <v>44.306534327701272</v>
      </c>
      <c r="Q333" s="85">
        <f>Corrientes!Q333*Constantes!$BA$13</f>
        <v>240606.30338932172</v>
      </c>
      <c r="R333" s="85">
        <f>Corrientes!R333*Constantes!$BA$13</f>
        <v>57482.005916833128</v>
      </c>
      <c r="S333" s="85">
        <f>Corrientes!S333*Constantes!$BA$13</f>
        <v>14841.402524809077</v>
      </c>
      <c r="T333" s="85">
        <f>Corrientes!T333*Constantes!$BA$13</f>
        <v>21129.988439114113</v>
      </c>
      <c r="U333" s="86">
        <f>Corrientes!U333*Constantes!$BA$13</f>
        <v>2812.5940644084421</v>
      </c>
      <c r="V333" s="87">
        <f>Corrientes!V333*Constantes!$BA$13</f>
        <v>336872.29433448642</v>
      </c>
      <c r="W333" s="85">
        <f>Corrientes!W333*Constantes!$BA$13</f>
        <v>6326.1340626984311</v>
      </c>
      <c r="X333" s="85">
        <f>Corrientes!X333*Constantes!$BA$13</f>
        <v>4042.9905393865379</v>
      </c>
      <c r="Y333" s="85">
        <f>Corrientes!Y333*Constantes!$BA$13</f>
        <v>4553.5116770676486</v>
      </c>
      <c r="Z333" s="85">
        <f>Corrientes!Z333*Constantes!$BA$13</f>
        <v>19425.23304125257</v>
      </c>
      <c r="AA333" s="85">
        <f>Corrientes!AA333*Constantes!$BA$13</f>
        <v>604868.61477906315</v>
      </c>
      <c r="AB333" s="85">
        <f>Corrientes!AB333*Constantes!$BA$13</f>
        <v>5108.9010854115941</v>
      </c>
      <c r="AC333" s="85">
        <v>54.626725986117286</v>
      </c>
      <c r="AD333" s="85">
        <v>15.683209540067732</v>
      </c>
      <c r="AE333" s="85">
        <v>3.2215186044094604</v>
      </c>
      <c r="AF333" s="86">
        <f>Corrientes!AF333*Constantes!$BA$13</f>
        <v>428802.67206995195</v>
      </c>
      <c r="AG333" s="86">
        <f>Corrientes!AG333*Constantes!$BA$13</f>
        <v>18608.15041106124</v>
      </c>
      <c r="AH333" s="86">
        <f>Corrientes!AH333*Constantes!$BA$13</f>
        <v>48824.091319713843</v>
      </c>
      <c r="AI333" s="86">
        <f>Corrientes!AI333*Constantes!$BA$13</f>
        <v>502407.36389259127</v>
      </c>
      <c r="AJ333" s="86">
        <f>Corrientes!AJ333*Constantes!$BA$13</f>
        <v>4243.4833988321598</v>
      </c>
      <c r="AK333" s="86">
        <v>2.6758119535818237</v>
      </c>
      <c r="AL333" s="86">
        <f>Corrientes!AL333*Constantes!$BA$13</f>
        <v>1107275.9786716546</v>
      </c>
      <c r="AM333" s="86">
        <f>Corrientes!AM333*Constantes!$BA$13</f>
        <v>9352.3838453387689</v>
      </c>
      <c r="AN333" s="86">
        <v>5.8973305579912836</v>
      </c>
      <c r="AO333" s="85">
        <f>Corrientes!AO333*Constantes!$BA$13</f>
        <v>18775884.576644942</v>
      </c>
      <c r="AP333" s="85">
        <f>Corrientes!AP333*Constantes!$BA$13</f>
        <v>3856791.0197916883</v>
      </c>
      <c r="AQ333" s="85">
        <v>87.854618734162884</v>
      </c>
      <c r="AR333" s="85">
        <v>12.14538126583712</v>
      </c>
      <c r="AS333" s="85">
        <v>55.693465672298736</v>
      </c>
      <c r="AT333" s="86">
        <v>45.373274013882714</v>
      </c>
      <c r="AU333" s="86">
        <v>39.283352167289927</v>
      </c>
      <c r="AV333" s="85">
        <f t="shared" si="12"/>
        <v>2.1374930817891657</v>
      </c>
      <c r="AW333" s="85">
        <f>((AI333/AI300)-1)*100</f>
        <v>-1.7962002005011968E-2</v>
      </c>
      <c r="AX333" s="88">
        <f>Corrientes!AX333*Constantes!$BA$13</f>
        <v>6172.4500954402019</v>
      </c>
      <c r="AZ333" s="118"/>
      <c r="BC333" s="119">
        <f>AA333-C333-D333-F333-I333-Q333-R333-S333-U333-E333-G333-T333</f>
        <v>-6.9121597334742546E-11</v>
      </c>
      <c r="BE333" s="68"/>
    </row>
    <row r="334" spans="1:57" x14ac:dyDescent="0.3">
      <c r="A334" s="89">
        <v>2013</v>
      </c>
      <c r="B334" s="90" t="s">
        <v>0</v>
      </c>
      <c r="C334" s="91">
        <f>Corrientes!C334*Constantes!$BA$13</f>
        <v>1019.4387612422869</v>
      </c>
      <c r="D334" s="91">
        <f>Corrientes!D334*Constantes!$BA$13</f>
        <v>1361.8592737286683</v>
      </c>
      <c r="E334" s="92">
        <f>Corrientes!E334*Constantes!$BA$13</f>
        <v>0</v>
      </c>
      <c r="F334" s="92" t="s">
        <v>241</v>
      </c>
      <c r="G334" s="92" t="s">
        <v>241</v>
      </c>
      <c r="H334" s="91">
        <f>Corrientes!H334*Constantes!$BA$13</f>
        <v>2381.2980349709551</v>
      </c>
      <c r="I334" s="91">
        <f>Corrientes!I334*Constantes!$BA$13</f>
        <v>786.8656121337043</v>
      </c>
      <c r="J334" s="91">
        <f>Corrientes!J334*Constantes!$BA$13</f>
        <v>3168.1636471046595</v>
      </c>
      <c r="K334" s="93">
        <f>Corrientes!K334*Constantes!$BA$13</f>
        <v>4139.2930446868722</v>
      </c>
      <c r="L334" s="94">
        <f>Corrientes!L334*Constantes!$BA$13</f>
        <v>1772.0401696572462</v>
      </c>
      <c r="M334" s="94">
        <f>Corrientes!M334*Constantes!$BA$13</f>
        <v>2367.252875029626</v>
      </c>
      <c r="N334" s="94">
        <f>Corrientes!N334*Constantes!$BA$13</f>
        <v>1367.7697237288683</v>
      </c>
      <c r="O334" s="94">
        <f>Corrientes!O334*Constantes!$BA$13</f>
        <v>5507.0627684157416</v>
      </c>
      <c r="P334" s="94">
        <v>45.538555377516865</v>
      </c>
      <c r="Q334" s="94">
        <f>Corrientes!Q334*Constantes!$BA$13</f>
        <v>3265.298012879724</v>
      </c>
      <c r="R334" s="94">
        <f>Corrientes!R334*Constantes!$BA$13</f>
        <v>412.69745430605673</v>
      </c>
      <c r="S334" s="94">
        <f>Corrientes!S334*Constantes!$BA$13</f>
        <v>110.9426664762689</v>
      </c>
      <c r="T334" s="95">
        <f>Corrientes!T334*Constantes!$BA$13</f>
        <v>0</v>
      </c>
      <c r="U334" s="95" t="s">
        <v>241</v>
      </c>
      <c r="V334" s="96">
        <f>Corrientes!V334*Constantes!$BA$13</f>
        <v>3788.9381336620495</v>
      </c>
      <c r="W334" s="94">
        <f>Corrientes!W334*Constantes!$BA$13</f>
        <v>5596.873939436502</v>
      </c>
      <c r="X334" s="94">
        <f>Corrientes!X334*Constantes!$BA$13</f>
        <v>3844.6072828698329</v>
      </c>
      <c r="Y334" s="94">
        <f>Corrientes!Y334*Constantes!$BA$13</f>
        <v>2926.9530585752864</v>
      </c>
      <c r="Z334" s="94">
        <f>Corrientes!Z334*Constantes!$BA$13</f>
        <v>84559.959204473242</v>
      </c>
      <c r="AA334" s="94">
        <f>Corrientes!AA334*Constantes!$BA$13</f>
        <v>6957.1017807667095</v>
      </c>
      <c r="AB334" s="94">
        <f>Corrientes!AB334*Constantes!$BA$13</f>
        <v>5555.6146508659986</v>
      </c>
      <c r="AC334" s="95" t="s">
        <v>94</v>
      </c>
      <c r="AD334" s="94">
        <v>28.46835921230258</v>
      </c>
      <c r="AE334" s="94">
        <v>3.4898926690354095</v>
      </c>
      <c r="AF334" s="95" t="s">
        <v>241</v>
      </c>
      <c r="AG334" s="97" t="s">
        <v>94</v>
      </c>
      <c r="AH334" s="95">
        <f>Corrientes!AH334*Constantes!$BA$13</f>
        <v>380.8425879803047</v>
      </c>
      <c r="AI334" s="95" t="s">
        <v>241</v>
      </c>
      <c r="AJ334" s="95" t="s">
        <v>241</v>
      </c>
      <c r="AK334" s="95" t="s">
        <v>94</v>
      </c>
      <c r="AL334" s="95" t="s">
        <v>241</v>
      </c>
      <c r="AM334" s="95" t="s">
        <v>241</v>
      </c>
      <c r="AN334" s="97" t="s">
        <v>94</v>
      </c>
      <c r="AO334" s="94">
        <f>Corrientes!AO334*Constantes!$BA$13</f>
        <v>199350.02134863994</v>
      </c>
      <c r="AP334" s="94">
        <f>Corrientes!AP334*Constantes!$BA$13</f>
        <v>24438.014600294217</v>
      </c>
      <c r="AQ334" s="94">
        <v>75.163353292914337</v>
      </c>
      <c r="AR334" s="94">
        <v>24.836646707085656</v>
      </c>
      <c r="AS334" s="94">
        <v>54.461444622483135</v>
      </c>
      <c r="AT334" s="95" t="s">
        <v>94</v>
      </c>
      <c r="AU334" s="97" t="s">
        <v>94</v>
      </c>
      <c r="AV334" s="94">
        <f t="shared" si="12"/>
        <v>4.4977183301552426</v>
      </c>
      <c r="AW334" s="97" t="s">
        <v>94</v>
      </c>
      <c r="AX334" s="98">
        <f>Corrientes!AX334*Constantes!$BA$13</f>
        <v>131.81416914015489</v>
      </c>
      <c r="AZ334" s="118"/>
      <c r="BC334" s="119">
        <f>AA334-C334-D334-I334-Q334-R334-S334-E334-T334</f>
        <v>3.694822225952521E-13</v>
      </c>
      <c r="BE334" s="68"/>
    </row>
    <row r="335" spans="1:57" x14ac:dyDescent="0.3">
      <c r="A335" s="89">
        <v>2013</v>
      </c>
      <c r="B335" s="90" t="s">
        <v>1</v>
      </c>
      <c r="C335" s="91">
        <f>Corrientes!C335*Constantes!$BA$13</f>
        <v>2207.3483444022354</v>
      </c>
      <c r="D335" s="91">
        <f>Corrientes!D335*Constantes!$BA$13</f>
        <v>1847.2145912224867</v>
      </c>
      <c r="E335" s="91">
        <f>Corrientes!E335*Constantes!$BA$13</f>
        <v>89.096656194326442</v>
      </c>
      <c r="F335" s="92" t="s">
        <v>241</v>
      </c>
      <c r="G335" s="92" t="s">
        <v>241</v>
      </c>
      <c r="H335" s="91">
        <f>Corrientes!H335*Constantes!$BA$13</f>
        <v>4143.6595918190487</v>
      </c>
      <c r="I335" s="91">
        <f>Corrientes!I335*Constantes!$BA$13</f>
        <v>47.286954966272745</v>
      </c>
      <c r="J335" s="91">
        <f>Corrientes!J335*Constantes!$BA$13</f>
        <v>4190.9465467853215</v>
      </c>
      <c r="K335" s="93">
        <f>Corrientes!K335*Constantes!$BA$13</f>
        <v>3189.4324374523158</v>
      </c>
      <c r="L335" s="94">
        <f>Corrientes!L335*Constantes!$BA$13</f>
        <v>1699.0267309343674</v>
      </c>
      <c r="M335" s="94">
        <f>Corrientes!M335*Constantes!$BA$13</f>
        <v>1421.8267706671932</v>
      </c>
      <c r="N335" s="94">
        <f>Corrientes!N335*Constantes!$BA$13</f>
        <v>36.397427128314966</v>
      </c>
      <c r="O335" s="94">
        <f>Corrientes!O335*Constantes!$BA$13</f>
        <v>3225.8298645806303</v>
      </c>
      <c r="P335" s="94">
        <v>20.551462103262168</v>
      </c>
      <c r="Q335" s="94">
        <f>Corrientes!Q335*Constantes!$BA$13</f>
        <v>9066.6000231022481</v>
      </c>
      <c r="R335" s="94">
        <f>Corrientes!R335*Constantes!$BA$13</f>
        <v>867.73131020232483</v>
      </c>
      <c r="S335" s="94">
        <f>Corrientes!S335*Constantes!$BA$13</f>
        <v>50.331296371038981</v>
      </c>
      <c r="T335" s="94">
        <f>Corrientes!T335*Constantes!$BA$13</f>
        <v>6216.8404007401259</v>
      </c>
      <c r="U335" s="95" t="s">
        <v>241</v>
      </c>
      <c r="V335" s="96">
        <f>Corrientes!V335*Constantes!$BA$13</f>
        <v>16201.503030415737</v>
      </c>
      <c r="W335" s="94">
        <f>Corrientes!W335*Constantes!$BA$13</f>
        <v>7782.0904750137588</v>
      </c>
      <c r="X335" s="94">
        <f>Corrientes!X335*Constantes!$BA$13</f>
        <v>4276.8877596941784</v>
      </c>
      <c r="Y335" s="94">
        <f>Corrientes!Y335*Constantes!$BA$13</f>
        <v>5149.2212073697301</v>
      </c>
      <c r="Z335" s="94">
        <f>Corrientes!Z335*Constantes!$BA$13</f>
        <v>17248.55941433824</v>
      </c>
      <c r="AA335" s="94">
        <f>Corrientes!AA335*Constantes!$BA$13</f>
        <v>20392.449577201056</v>
      </c>
      <c r="AB335" s="94">
        <f>Corrientes!AB335*Constantes!$BA$13</f>
        <v>6031.3419313358636</v>
      </c>
      <c r="AC335" s="95" t="s">
        <v>94</v>
      </c>
      <c r="AD335" s="94">
        <v>30.766292561911563</v>
      </c>
      <c r="AE335" s="94">
        <v>3.7975685412349609</v>
      </c>
      <c r="AF335" s="95" t="s">
        <v>241</v>
      </c>
      <c r="AG335" s="97" t="s">
        <v>94</v>
      </c>
      <c r="AH335" s="95">
        <f>Corrientes!AH335*Constantes!$BA$13</f>
        <v>1158.6076817881562</v>
      </c>
      <c r="AI335" s="95" t="s">
        <v>241</v>
      </c>
      <c r="AJ335" s="95" t="s">
        <v>241</v>
      </c>
      <c r="AK335" s="95" t="s">
        <v>94</v>
      </c>
      <c r="AL335" s="95" t="s">
        <v>241</v>
      </c>
      <c r="AM335" s="95" t="s">
        <v>241</v>
      </c>
      <c r="AN335" s="97" t="s">
        <v>94</v>
      </c>
      <c r="AO335" s="94">
        <f>Corrientes!AO335*Constantes!$BA$13</f>
        <v>536987.00512642961</v>
      </c>
      <c r="AP335" s="94">
        <f>Corrientes!AP335*Constantes!$BA$13</f>
        <v>66281.790489266685</v>
      </c>
      <c r="AQ335" s="94">
        <v>98.871687948333658</v>
      </c>
      <c r="AR335" s="94">
        <v>1.1283120516663319</v>
      </c>
      <c r="AS335" s="94">
        <v>79.448537896737832</v>
      </c>
      <c r="AT335" s="95" t="s">
        <v>94</v>
      </c>
      <c r="AU335" s="97" t="s">
        <v>94</v>
      </c>
      <c r="AV335" s="94">
        <f t="shared" si="12"/>
        <v>44.058555984407576</v>
      </c>
      <c r="AW335" s="97" t="s">
        <v>94</v>
      </c>
      <c r="AX335" s="98">
        <f>Corrientes!AX335*Constantes!$BA$13</f>
        <v>20.86121336207842</v>
      </c>
      <c r="AZ335" s="118"/>
      <c r="BC335" s="119">
        <f t="shared" ref="BC335:BC365" si="14">AA335-C335-D335-I335-Q335-R335-S335-E335-T335</f>
        <v>0</v>
      </c>
      <c r="BE335" s="68"/>
    </row>
    <row r="336" spans="1:57" x14ac:dyDescent="0.3">
      <c r="A336" s="89">
        <v>2013</v>
      </c>
      <c r="B336" s="90" t="s">
        <v>2</v>
      </c>
      <c r="C336" s="91">
        <f>Corrientes!C336*Constantes!$BA$13</f>
        <v>517.47430742854829</v>
      </c>
      <c r="D336" s="91">
        <f>Corrientes!D336*Constantes!$BA$13</f>
        <v>883.84667653990869</v>
      </c>
      <c r="E336" s="92">
        <f>Corrientes!E336*Constantes!$BA$13</f>
        <v>0</v>
      </c>
      <c r="F336" s="92" t="s">
        <v>241</v>
      </c>
      <c r="G336" s="92" t="s">
        <v>241</v>
      </c>
      <c r="H336" s="91">
        <f>Corrientes!H336*Constantes!$BA$13</f>
        <v>1401.3209839684571</v>
      </c>
      <c r="I336" s="91">
        <f>Corrientes!I336*Constantes!$BA$13</f>
        <v>244.99318998709538</v>
      </c>
      <c r="J336" s="91">
        <f>Corrientes!J336*Constantes!$BA$13</f>
        <v>1646.3141739555526</v>
      </c>
      <c r="K336" s="93">
        <f>Corrientes!K336*Constantes!$BA$13</f>
        <v>4921.9067193345427</v>
      </c>
      <c r="L336" s="94">
        <f>Corrientes!L336*Constantes!$BA$13</f>
        <v>1817.5423760534309</v>
      </c>
      <c r="M336" s="94">
        <f>Corrientes!M336*Constantes!$BA$13</f>
        <v>3104.3643432811114</v>
      </c>
      <c r="N336" s="94">
        <f>Corrientes!N336*Constantes!$BA$13</f>
        <v>860.49780299003316</v>
      </c>
      <c r="O336" s="94">
        <f>Corrientes!O336*Constantes!$BA$13</f>
        <v>5782.4045223245748</v>
      </c>
      <c r="P336" s="94">
        <v>34.166586630884474</v>
      </c>
      <c r="Q336" s="94">
        <f>Corrientes!Q336*Constantes!$BA$13</f>
        <v>2435.5515509015408</v>
      </c>
      <c r="R336" s="94">
        <f>Corrientes!R336*Constantes!$BA$13</f>
        <v>736.62607164969245</v>
      </c>
      <c r="S336" s="95">
        <f>Corrientes!S336*Constantes!$BA$13</f>
        <v>0</v>
      </c>
      <c r="T336" s="95">
        <f>Corrientes!T336*Constantes!$BA$13</f>
        <v>0</v>
      </c>
      <c r="U336" s="95" t="s">
        <v>241</v>
      </c>
      <c r="V336" s="96">
        <f>Corrientes!V336*Constantes!$BA$13</f>
        <v>3172.1776225512335</v>
      </c>
      <c r="W336" s="94">
        <f>Corrientes!W336*Constantes!$BA$13</f>
        <v>7317.8486644723098</v>
      </c>
      <c r="X336" s="94">
        <f>Corrientes!X336*Constantes!$BA$13</f>
        <v>6336.6250761693864</v>
      </c>
      <c r="Y336" s="94">
        <f>Corrientes!Y336*Constantes!$BA$13</f>
        <v>5513.7094712512253</v>
      </c>
      <c r="Z336" s="94">
        <f>Corrientes!Z336*Constantes!$BA$13</f>
        <v>0</v>
      </c>
      <c r="AA336" s="94">
        <f>Corrientes!AA336*Constantes!$BA$13</f>
        <v>4818.4917965067862</v>
      </c>
      <c r="AB336" s="94">
        <f>Corrientes!AB336*Constantes!$BA$13</f>
        <v>6709.1598902065534</v>
      </c>
      <c r="AC336" s="95" t="s">
        <v>94</v>
      </c>
      <c r="AD336" s="94">
        <v>16.975293179398403</v>
      </c>
      <c r="AE336" s="94">
        <v>3.6315150425927181</v>
      </c>
      <c r="AF336" s="95" t="s">
        <v>241</v>
      </c>
      <c r="AG336" s="97" t="s">
        <v>94</v>
      </c>
      <c r="AH336" s="95">
        <f>Corrientes!AH336*Constantes!$BA$13</f>
        <v>145.84969961300499</v>
      </c>
      <c r="AI336" s="95" t="s">
        <v>241</v>
      </c>
      <c r="AJ336" s="95" t="s">
        <v>241</v>
      </c>
      <c r="AK336" s="95" t="s">
        <v>94</v>
      </c>
      <c r="AL336" s="95" t="s">
        <v>241</v>
      </c>
      <c r="AM336" s="95" t="s">
        <v>241</v>
      </c>
      <c r="AN336" s="97" t="s">
        <v>94</v>
      </c>
      <c r="AO336" s="94">
        <f>Corrientes!AO336*Constantes!$BA$13</f>
        <v>132685.44230142102</v>
      </c>
      <c r="AP336" s="94">
        <f>Corrientes!AP336*Constantes!$BA$13</f>
        <v>28385.322984315913</v>
      </c>
      <c r="AQ336" s="94">
        <v>85.118685493762271</v>
      </c>
      <c r="AR336" s="94">
        <v>14.881314506237722</v>
      </c>
      <c r="AS336" s="94">
        <v>65.833413369115533</v>
      </c>
      <c r="AT336" s="95" t="s">
        <v>94</v>
      </c>
      <c r="AU336" s="97" t="s">
        <v>94</v>
      </c>
      <c r="AV336" s="94">
        <f t="shared" si="12"/>
        <v>4.9644760278348965</v>
      </c>
      <c r="AW336" s="97" t="s">
        <v>94</v>
      </c>
      <c r="AX336" s="98">
        <f>Corrientes!AX336*Constantes!$BA$13</f>
        <v>47.039434968305663</v>
      </c>
      <c r="AZ336" s="118"/>
      <c r="BC336" s="119">
        <f t="shared" si="14"/>
        <v>6.8212102632969618E-13</v>
      </c>
      <c r="BE336" s="68"/>
    </row>
    <row r="337" spans="1:57" x14ac:dyDescent="0.3">
      <c r="A337" s="89">
        <v>2013</v>
      </c>
      <c r="B337" s="90" t="s">
        <v>3</v>
      </c>
      <c r="C337" s="91">
        <f>Corrientes!C337*Constantes!$BA$13</f>
        <v>898.44724194520438</v>
      </c>
      <c r="D337" s="91">
        <f>Corrientes!D337*Constantes!$BA$13</f>
        <v>1329.145938193451</v>
      </c>
      <c r="E337" s="91">
        <f>Corrientes!E337*Constantes!$BA$13</f>
        <v>204.76794895667234</v>
      </c>
      <c r="F337" s="92" t="s">
        <v>241</v>
      </c>
      <c r="G337" s="92" t="s">
        <v>241</v>
      </c>
      <c r="H337" s="91">
        <f>Corrientes!H337*Constantes!$BA$13</f>
        <v>2432.3611290953281</v>
      </c>
      <c r="I337" s="91">
        <f>Corrientes!I337*Constantes!$BA$13</f>
        <v>310.76113828093645</v>
      </c>
      <c r="J337" s="91">
        <f>Corrientes!J337*Constantes!$BA$13</f>
        <v>2743.1222673762641</v>
      </c>
      <c r="K337" s="93">
        <f>Corrientes!K337*Constantes!$BA$13</f>
        <v>5255.0599048191543</v>
      </c>
      <c r="L337" s="94">
        <f>Corrientes!L337*Constantes!$BA$13</f>
        <v>1941.0735446391127</v>
      </c>
      <c r="M337" s="94">
        <f>Corrientes!M337*Constantes!$BA$13</f>
        <v>2871.5901570938627</v>
      </c>
      <c r="N337" s="94">
        <f>Corrientes!N337*Constantes!$BA$13</f>
        <v>671.39441817329111</v>
      </c>
      <c r="O337" s="94">
        <f>Corrientes!O337*Constantes!$BA$13</f>
        <v>5926.4543229924466</v>
      </c>
      <c r="P337" s="94">
        <v>50.900654880784735</v>
      </c>
      <c r="Q337" s="94">
        <f>Corrientes!Q337*Constantes!$BA$13</f>
        <v>1618.47568352896</v>
      </c>
      <c r="R337" s="94">
        <f>Corrientes!R337*Constantes!$BA$13</f>
        <v>332.89121519191877</v>
      </c>
      <c r="S337" s="94">
        <f>Corrientes!S337*Constantes!$BA$13</f>
        <v>694.6797430278499</v>
      </c>
      <c r="T337" s="95">
        <f>Corrientes!T337*Constantes!$BA$13</f>
        <v>0</v>
      </c>
      <c r="U337" s="95" t="s">
        <v>241</v>
      </c>
      <c r="V337" s="96">
        <f>Corrientes!V337*Constantes!$BA$13</f>
        <v>2646.0466417487282</v>
      </c>
      <c r="W337" s="94">
        <f>Corrientes!W337*Constantes!$BA$13</f>
        <v>6338.7775868229564</v>
      </c>
      <c r="X337" s="94">
        <f>Corrientes!X337*Constantes!$BA$13</f>
        <v>3069.6842711243535</v>
      </c>
      <c r="Y337" s="94">
        <f>Corrientes!Y337*Constantes!$BA$13</f>
        <v>3302.6560364295729</v>
      </c>
      <c r="Z337" s="94">
        <f>Corrientes!Z337*Constantes!$BA$13</f>
        <v>24384.13924770437</v>
      </c>
      <c r="AA337" s="94">
        <f>Corrientes!AA337*Constantes!$BA$13</f>
        <v>5389.1689091249928</v>
      </c>
      <c r="AB337" s="94">
        <f>Corrientes!AB337*Constantes!$BA$13</f>
        <v>6121.9754982397935</v>
      </c>
      <c r="AC337" s="95" t="s">
        <v>94</v>
      </c>
      <c r="AD337" s="94">
        <v>3.804476888424547</v>
      </c>
      <c r="AE337" s="94">
        <v>0.64790934561350078</v>
      </c>
      <c r="AF337" s="95" t="s">
        <v>241</v>
      </c>
      <c r="AG337" s="97" t="s">
        <v>94</v>
      </c>
      <c r="AH337" s="95">
        <f>Corrientes!AH337*Constantes!$BA$13</f>
        <v>91.703979114472446</v>
      </c>
      <c r="AI337" s="95" t="s">
        <v>241</v>
      </c>
      <c r="AJ337" s="95" t="s">
        <v>241</v>
      </c>
      <c r="AK337" s="95" t="s">
        <v>94</v>
      </c>
      <c r="AL337" s="95" t="s">
        <v>241</v>
      </c>
      <c r="AM337" s="95" t="s">
        <v>241</v>
      </c>
      <c r="AN337" s="97" t="s">
        <v>94</v>
      </c>
      <c r="AO337" s="94">
        <f>Corrientes!AO337*Constantes!$BA$13</f>
        <v>831778.23342276784</v>
      </c>
      <c r="AP337" s="94">
        <f>Corrientes!AP337*Constantes!$BA$13</f>
        <v>141653.34859891015</v>
      </c>
      <c r="AQ337" s="94">
        <v>88.67126186911922</v>
      </c>
      <c r="AR337" s="94">
        <v>11.328738130880787</v>
      </c>
      <c r="AS337" s="94">
        <v>49.099345119215258</v>
      </c>
      <c r="AT337" s="95" t="s">
        <v>94</v>
      </c>
      <c r="AU337" s="97" t="s">
        <v>94</v>
      </c>
      <c r="AV337" s="94">
        <f t="shared" si="12"/>
        <v>-3.0691848521075316</v>
      </c>
      <c r="AW337" s="97" t="s">
        <v>94</v>
      </c>
      <c r="AX337" s="98">
        <f>Corrientes!AX337*Constantes!$BA$13</f>
        <v>23.867258262359112</v>
      </c>
      <c r="AZ337" s="118"/>
      <c r="BC337" s="119">
        <f t="shared" si="14"/>
        <v>3.979039320256561E-13</v>
      </c>
      <c r="BE337" s="68"/>
    </row>
    <row r="338" spans="1:57" x14ac:dyDescent="0.3">
      <c r="A338" s="89">
        <v>2013</v>
      </c>
      <c r="B338" s="90" t="s">
        <v>4</v>
      </c>
      <c r="C338" s="91">
        <f>Corrientes!C338*Constantes!$BA$13</f>
        <v>1382.5120595185933</v>
      </c>
      <c r="D338" s="91">
        <f>Corrientes!D338*Constantes!$BA$13</f>
        <v>1303.340127023162</v>
      </c>
      <c r="E338" s="91">
        <f>Corrientes!E338*Constantes!$BA$13</f>
        <v>289.54095286476468</v>
      </c>
      <c r="F338" s="92" t="s">
        <v>241</v>
      </c>
      <c r="G338" s="92" t="s">
        <v>241</v>
      </c>
      <c r="H338" s="91">
        <f>Corrientes!H338*Constantes!$BA$13</f>
        <v>2975.3931394065203</v>
      </c>
      <c r="I338" s="91">
        <f>Corrientes!I338*Constantes!$BA$13</f>
        <v>325.16912917512349</v>
      </c>
      <c r="J338" s="91">
        <f>Corrientes!J338*Constantes!$BA$13</f>
        <v>3300.5622685816434</v>
      </c>
      <c r="K338" s="93">
        <f>Corrientes!K338*Constantes!$BA$13</f>
        <v>3371.8597847581709</v>
      </c>
      <c r="L338" s="94">
        <f>Corrientes!L338*Constantes!$BA$13</f>
        <v>1566.7297049571616</v>
      </c>
      <c r="M338" s="94">
        <f>Corrientes!M338*Constantes!$BA$13</f>
        <v>1477.0082319432856</v>
      </c>
      <c r="N338" s="94">
        <f>Corrientes!N338*Constantes!$BA$13</f>
        <v>368.49742053388678</v>
      </c>
      <c r="O338" s="94">
        <f>Corrientes!O338*Constantes!$BA$13</f>
        <v>3740.3572052920576</v>
      </c>
      <c r="P338" s="94">
        <v>25.369041518554468</v>
      </c>
      <c r="Q338" s="94">
        <f>Corrientes!Q338*Constantes!$BA$13</f>
        <v>8684.8924993400633</v>
      </c>
      <c r="R338" s="94">
        <f>Corrientes!R338*Constantes!$BA$13</f>
        <v>977.9623434190828</v>
      </c>
      <c r="S338" s="94">
        <f>Corrientes!S338*Constantes!$BA$13</f>
        <v>46.779849264407282</v>
      </c>
      <c r="T338" s="95">
        <f>Corrientes!T338*Constantes!$BA$13</f>
        <v>0</v>
      </c>
      <c r="U338" s="95" t="s">
        <v>241</v>
      </c>
      <c r="V338" s="96">
        <f>Corrientes!V338*Constantes!$BA$13</f>
        <v>9709.6346920235519</v>
      </c>
      <c r="W338" s="94">
        <f>Corrientes!W338*Constantes!$BA$13</f>
        <v>4836.2244809945923</v>
      </c>
      <c r="X338" s="94">
        <f>Corrientes!X338*Constantes!$BA$13</f>
        <v>8459.1845375102166</v>
      </c>
      <c r="Y338" s="94">
        <f>Corrientes!Y338*Constantes!$BA$13</f>
        <v>3092.4590531243034</v>
      </c>
      <c r="Z338" s="94">
        <f>Corrientes!Z338*Constantes!$BA$13</f>
        <v>25109.95666366467</v>
      </c>
      <c r="AA338" s="94">
        <f>Corrientes!AA338*Constantes!$BA$13</f>
        <v>13010.196960605195</v>
      </c>
      <c r="AB338" s="94">
        <f>Corrientes!AB338*Constantes!$BA$13</f>
        <v>4501.6300292602209</v>
      </c>
      <c r="AC338" s="95" t="s">
        <v>94</v>
      </c>
      <c r="AD338" s="94">
        <v>22.590804529324775</v>
      </c>
      <c r="AE338" s="94">
        <v>2.0956246008997526</v>
      </c>
      <c r="AF338" s="95" t="s">
        <v>241</v>
      </c>
      <c r="AG338" s="97" t="s">
        <v>94</v>
      </c>
      <c r="AH338" s="95">
        <f>Corrientes!AH338*Constantes!$BA$13</f>
        <v>1349.3865636213964</v>
      </c>
      <c r="AI338" s="95" t="s">
        <v>241</v>
      </c>
      <c r="AJ338" s="95" t="s">
        <v>241</v>
      </c>
      <c r="AK338" s="95" t="s">
        <v>94</v>
      </c>
      <c r="AL338" s="95" t="s">
        <v>241</v>
      </c>
      <c r="AM338" s="95" t="s">
        <v>241</v>
      </c>
      <c r="AN338" s="97" t="s">
        <v>94</v>
      </c>
      <c r="AO338" s="94">
        <f>Corrientes!AO338*Constantes!$BA$13</f>
        <v>620826.69553598925</v>
      </c>
      <c r="AP338" s="94">
        <f>Corrientes!AP338*Constantes!$BA$13</f>
        <v>57590.67563847432</v>
      </c>
      <c r="AQ338" s="94">
        <v>90.148068640593806</v>
      </c>
      <c r="AR338" s="94">
        <v>9.8519313594061941</v>
      </c>
      <c r="AS338" s="94">
        <v>74.630958481445532</v>
      </c>
      <c r="AT338" s="95" t="s">
        <v>94</v>
      </c>
      <c r="AU338" s="97" t="s">
        <v>94</v>
      </c>
      <c r="AV338" s="94">
        <f t="shared" si="12"/>
        <v>0.88572372514714726</v>
      </c>
      <c r="AW338" s="97" t="s">
        <v>94</v>
      </c>
      <c r="AX338" s="98">
        <f>Corrientes!AX338*Constantes!$BA$13</f>
        <v>34.128333700499532</v>
      </c>
      <c r="AZ338" s="118"/>
      <c r="BC338" s="119">
        <f t="shared" si="14"/>
        <v>-1.0231815394945443E-12</v>
      </c>
      <c r="BE338" s="68"/>
    </row>
    <row r="339" spans="1:57" x14ac:dyDescent="0.3">
      <c r="A339" s="89">
        <v>2013</v>
      </c>
      <c r="B339" s="90" t="s">
        <v>5</v>
      </c>
      <c r="C339" s="91">
        <f>Corrientes!C339*Constantes!$BA$13</f>
        <v>699.67133479969698</v>
      </c>
      <c r="D339" s="91">
        <f>Corrientes!D339*Constantes!$BA$13</f>
        <v>1195.586763449211</v>
      </c>
      <c r="E339" s="92">
        <f>Corrientes!E339*Constantes!$BA$13</f>
        <v>0</v>
      </c>
      <c r="F339" s="92" t="s">
        <v>241</v>
      </c>
      <c r="G339" s="92" t="s">
        <v>241</v>
      </c>
      <c r="H339" s="91">
        <f>Corrientes!H339*Constantes!$BA$13</f>
        <v>1895.2580982489078</v>
      </c>
      <c r="I339" s="91">
        <f>Corrientes!I339*Constantes!$BA$13</f>
        <v>27.955525467107702</v>
      </c>
      <c r="J339" s="91">
        <f>Corrientes!J339*Constantes!$BA$13</f>
        <v>1923.2136237160157</v>
      </c>
      <c r="K339" s="93">
        <f>Corrientes!K339*Constantes!$BA$13</f>
        <v>6176.0944316776095</v>
      </c>
      <c r="L339" s="94">
        <f>Corrientes!L339*Constantes!$BA$13</f>
        <v>2280.025205460609</v>
      </c>
      <c r="M339" s="94">
        <f>Corrientes!M339*Constantes!$BA$13</f>
        <v>3896.0692262170005</v>
      </c>
      <c r="N339" s="94">
        <f>Corrientes!N339*Constantes!$BA$13</f>
        <v>91.098919630813398</v>
      </c>
      <c r="O339" s="94">
        <f>Corrientes!O339*Constantes!$BA$13</f>
        <v>6267.1933513084232</v>
      </c>
      <c r="P339" s="94">
        <v>48.377234757357641</v>
      </c>
      <c r="Q339" s="94">
        <f>Corrientes!Q339*Constantes!$BA$13</f>
        <v>1761.8715230819619</v>
      </c>
      <c r="R339" s="94">
        <f>Corrientes!R339*Constantes!$BA$13</f>
        <v>290.36659897076203</v>
      </c>
      <c r="S339" s="95">
        <f>Corrientes!S339*Constantes!$BA$13</f>
        <v>0</v>
      </c>
      <c r="T339" s="95">
        <f>Corrientes!T339*Constantes!$BA$13</f>
        <v>0</v>
      </c>
      <c r="U339" s="95" t="s">
        <v>241</v>
      </c>
      <c r="V339" s="96">
        <f>Corrientes!V339*Constantes!$BA$13</f>
        <v>2052.2381220527241</v>
      </c>
      <c r="W339" s="94">
        <f>Corrientes!W339*Constantes!$BA$13</f>
        <v>5242.9919478986612</v>
      </c>
      <c r="X339" s="94">
        <f>Corrientes!X339*Constantes!$BA$13</f>
        <v>759.41821524652369</v>
      </c>
      <c r="Y339" s="94">
        <f>Corrientes!Y339*Constantes!$BA$13</f>
        <v>3551.4940125339349</v>
      </c>
      <c r="Z339" s="94">
        <f>Corrientes!Z339*Constantes!$BA$13</f>
        <v>0</v>
      </c>
      <c r="AA339" s="94">
        <f>Corrientes!AA339*Constantes!$BA$13</f>
        <v>3975.4517457687393</v>
      </c>
      <c r="AB339" s="94">
        <f>Corrientes!AB339*Constantes!$BA$13</f>
        <v>5693.0835044912819</v>
      </c>
      <c r="AC339" s="95" t="s">
        <v>94</v>
      </c>
      <c r="AD339" s="94">
        <v>9.5132884655728294</v>
      </c>
      <c r="AE339" s="94">
        <v>3.7697504166536957</v>
      </c>
      <c r="AF339" s="95" t="s">
        <v>241</v>
      </c>
      <c r="AG339" s="97" t="s">
        <v>94</v>
      </c>
      <c r="AH339" s="95">
        <f>Corrientes!AH339*Constantes!$BA$13</f>
        <v>127.67039507408568</v>
      </c>
      <c r="AI339" s="95" t="s">
        <v>241</v>
      </c>
      <c r="AJ339" s="95" t="s">
        <v>241</v>
      </c>
      <c r="AK339" s="95" t="s">
        <v>94</v>
      </c>
      <c r="AL339" s="95" t="s">
        <v>241</v>
      </c>
      <c r="AM339" s="95" t="s">
        <v>241</v>
      </c>
      <c r="AN339" s="97" t="s">
        <v>94</v>
      </c>
      <c r="AO339" s="94">
        <f>Corrientes!AO339*Constantes!$BA$13</f>
        <v>105456.62991921994</v>
      </c>
      <c r="AP339" s="94">
        <f>Corrientes!AP339*Constantes!$BA$13</f>
        <v>41788.407448752405</v>
      </c>
      <c r="AQ339" s="94">
        <v>98.54641600275832</v>
      </c>
      <c r="AR339" s="94">
        <v>1.4535839972416738</v>
      </c>
      <c r="AS339" s="94">
        <v>51.622765242642366</v>
      </c>
      <c r="AT339" s="95" t="s">
        <v>94</v>
      </c>
      <c r="AU339" s="97" t="s">
        <v>94</v>
      </c>
      <c r="AV339" s="94">
        <f t="shared" si="12"/>
        <v>0.46310188233116278</v>
      </c>
      <c r="AW339" s="97" t="s">
        <v>94</v>
      </c>
      <c r="AX339" s="98">
        <f>Corrientes!AX339*Constantes!$BA$13</f>
        <v>11.304389878262013</v>
      </c>
      <c r="AZ339" s="118"/>
      <c r="BC339" s="119">
        <f t="shared" si="14"/>
        <v>-2.8421709430404007E-13</v>
      </c>
      <c r="BE339" s="68"/>
    </row>
    <row r="340" spans="1:57" x14ac:dyDescent="0.3">
      <c r="A340" s="89">
        <v>2013</v>
      </c>
      <c r="B340" s="90" t="s">
        <v>6</v>
      </c>
      <c r="C340" s="91">
        <f>Corrientes!C340*Constantes!$BA$13</f>
        <v>8152.1441501765839</v>
      </c>
      <c r="D340" s="91">
        <f>Corrientes!D340*Constantes!$BA$13</f>
        <v>3458.2825888098632</v>
      </c>
      <c r="E340" s="91">
        <f>Corrientes!E340*Constantes!$BA$13</f>
        <v>1788.2662352894497</v>
      </c>
      <c r="F340" s="92" t="s">
        <v>241</v>
      </c>
      <c r="G340" s="92" t="s">
        <v>241</v>
      </c>
      <c r="H340" s="91">
        <f>Corrientes!H340*Constantes!$BA$13</f>
        <v>13398.692974275897</v>
      </c>
      <c r="I340" s="91">
        <f>Corrientes!I340*Constantes!$BA$13</f>
        <v>77.436650973659411</v>
      </c>
      <c r="J340" s="91">
        <f>Corrientes!J340*Constantes!$BA$13</f>
        <v>13476.129625249554</v>
      </c>
      <c r="K340" s="93">
        <f>Corrientes!K340*Constantes!$BA$13</f>
        <v>3345.2833954333173</v>
      </c>
      <c r="L340" s="94">
        <f>Corrientes!L340*Constantes!$BA$13</f>
        <v>2035.3651296527592</v>
      </c>
      <c r="M340" s="94">
        <f>Corrientes!M340*Constantes!$BA$13</f>
        <v>863.43760121027753</v>
      </c>
      <c r="N340" s="94">
        <f>Corrientes!N340*Constantes!$BA$13</f>
        <v>19.333791974895789</v>
      </c>
      <c r="O340" s="94">
        <f>Corrientes!O340*Constantes!$BA$13</f>
        <v>3364.617187408212</v>
      </c>
      <c r="P340" s="94">
        <v>72.148678884498224</v>
      </c>
      <c r="Q340" s="94">
        <f>Corrientes!Q340*Constantes!$BA$13</f>
        <v>3011.7435124288768</v>
      </c>
      <c r="R340" s="94">
        <f>Corrientes!R340*Constantes!$BA$13</f>
        <v>830.62986428838383</v>
      </c>
      <c r="S340" s="94">
        <f>Corrientes!S340*Constantes!$BA$13</f>
        <v>100.79748410456408</v>
      </c>
      <c r="T340" s="94">
        <f>Corrientes!T340*Constantes!$BA$13</f>
        <v>1258.9758643844555</v>
      </c>
      <c r="U340" s="95" t="s">
        <v>241</v>
      </c>
      <c r="V340" s="96">
        <f>Corrientes!V340*Constantes!$BA$13</f>
        <v>5202.1467252062803</v>
      </c>
      <c r="W340" s="94">
        <f>Corrientes!W340*Constantes!$BA$13</f>
        <v>4670.0547035961536</v>
      </c>
      <c r="X340" s="94">
        <f>Corrientes!X340*Constantes!$BA$13</f>
        <v>1349.0748564823491</v>
      </c>
      <c r="Y340" s="94">
        <f>Corrientes!Y340*Constantes!$BA$13</f>
        <v>2554.3694701038926</v>
      </c>
      <c r="Z340" s="94">
        <f>Corrientes!Z340*Constantes!$BA$13</f>
        <v>9747.3633212033728</v>
      </c>
      <c r="AA340" s="94">
        <f>Corrientes!AA340*Constantes!$BA$13</f>
        <v>18678.276350455835</v>
      </c>
      <c r="AB340" s="94">
        <f>Corrientes!AB340*Constantes!$BA$13</f>
        <v>3648.6809329561056</v>
      </c>
      <c r="AC340" s="95" t="s">
        <v>94</v>
      </c>
      <c r="AD340" s="94">
        <v>19.772063379009037</v>
      </c>
      <c r="AE340" s="94">
        <v>5.7640127554490261</v>
      </c>
      <c r="AF340" s="95" t="s">
        <v>241</v>
      </c>
      <c r="AG340" s="97" t="s">
        <v>94</v>
      </c>
      <c r="AH340" s="95">
        <f>Corrientes!AH340*Constantes!$BA$13</f>
        <v>178.86313209421508</v>
      </c>
      <c r="AI340" s="95" t="s">
        <v>241</v>
      </c>
      <c r="AJ340" s="95" t="s">
        <v>241</v>
      </c>
      <c r="AK340" s="95" t="s">
        <v>94</v>
      </c>
      <c r="AL340" s="95" t="s">
        <v>241</v>
      </c>
      <c r="AM340" s="95" t="s">
        <v>241</v>
      </c>
      <c r="AN340" s="97" t="s">
        <v>94</v>
      </c>
      <c r="AO340" s="94">
        <f>Corrientes!AO340*Constantes!$BA$13</f>
        <v>324049.87884175434</v>
      </c>
      <c r="AP340" s="94">
        <f>Corrientes!AP340*Constantes!$BA$13</f>
        <v>94468.017790624639</v>
      </c>
      <c r="AQ340" s="94">
        <v>99.425379147225115</v>
      </c>
      <c r="AR340" s="94">
        <v>0.57462085277489616</v>
      </c>
      <c r="AS340" s="94">
        <v>27.851321115501776</v>
      </c>
      <c r="AT340" s="95" t="s">
        <v>94</v>
      </c>
      <c r="AU340" s="97" t="s">
        <v>94</v>
      </c>
      <c r="AV340" s="94">
        <f t="shared" si="12"/>
        <v>-0.78030352457703067</v>
      </c>
      <c r="AW340" s="97" t="s">
        <v>94</v>
      </c>
      <c r="AX340" s="98">
        <f>Corrientes!AX340*Constantes!$BA$13</f>
        <v>1.5423917181551516</v>
      </c>
      <c r="AZ340" s="118"/>
      <c r="BC340" s="119">
        <f t="shared" si="14"/>
        <v>0</v>
      </c>
      <c r="BE340" s="68"/>
    </row>
    <row r="341" spans="1:57" x14ac:dyDescent="0.3">
      <c r="A341" s="89">
        <v>2013</v>
      </c>
      <c r="B341" s="90" t="s">
        <v>7</v>
      </c>
      <c r="C341" s="91">
        <f>Corrientes!C341*Constantes!$BA$13</f>
        <v>2800.4415107716513</v>
      </c>
      <c r="D341" s="91">
        <f>Corrientes!D341*Constantes!$BA$13</f>
        <v>2041.6914619674744</v>
      </c>
      <c r="E341" s="91">
        <f>Corrientes!E341*Constantes!$BA$13</f>
        <v>402.9692931839794</v>
      </c>
      <c r="F341" s="92" t="s">
        <v>241</v>
      </c>
      <c r="G341" s="92" t="s">
        <v>241</v>
      </c>
      <c r="H341" s="91">
        <f>Corrientes!H341*Constantes!$BA$13</f>
        <v>5245.1022659231066</v>
      </c>
      <c r="I341" s="91">
        <f>Corrientes!I341*Constantes!$BA$13</f>
        <v>1868.5952066941963</v>
      </c>
      <c r="J341" s="91">
        <f>Corrientes!J341*Constantes!$BA$13</f>
        <v>7113.697472617303</v>
      </c>
      <c r="K341" s="93">
        <f>Corrientes!K341*Constantes!$BA$13</f>
        <v>3539.7044967361153</v>
      </c>
      <c r="L341" s="94">
        <f>Corrientes!L341*Constantes!$BA$13</f>
        <v>1889.9031717507069</v>
      </c>
      <c r="M341" s="94">
        <f>Corrientes!M341*Constantes!$BA$13</f>
        <v>1377.8538687085254</v>
      </c>
      <c r="N341" s="94">
        <f>Corrientes!N341*Constantes!$BA$13</f>
        <v>1261.0383020913177</v>
      </c>
      <c r="O341" s="94">
        <f>Corrientes!O341*Constantes!$BA$13</f>
        <v>4800.7427988274339</v>
      </c>
      <c r="P341" s="94">
        <v>39.873040092718561</v>
      </c>
      <c r="Q341" s="94">
        <f>Corrientes!Q341*Constantes!$BA$13</f>
        <v>9702.2843124175979</v>
      </c>
      <c r="R341" s="94">
        <f>Corrientes!R341*Constantes!$BA$13</f>
        <v>927.67946905603446</v>
      </c>
      <c r="S341" s="94">
        <f>Corrientes!S341*Constantes!$BA$13</f>
        <v>97.209309265919742</v>
      </c>
      <c r="T341" s="95">
        <f>Corrientes!T341*Constantes!$BA$13</f>
        <v>0</v>
      </c>
      <c r="U341" s="95" t="s">
        <v>241</v>
      </c>
      <c r="V341" s="96">
        <f>Corrientes!V341*Constantes!$BA$13</f>
        <v>10727.173090739554</v>
      </c>
      <c r="W341" s="94">
        <f>Corrientes!W341*Constantes!$BA$13</f>
        <v>4979.7129263159086</v>
      </c>
      <c r="X341" s="94">
        <f>Corrientes!X341*Constantes!$BA$13</f>
        <v>24130.413608382474</v>
      </c>
      <c r="Y341" s="94">
        <f>Corrientes!Y341*Constantes!$BA$13</f>
        <v>2908.9888995520068</v>
      </c>
      <c r="Z341" s="94">
        <f>Corrientes!Z341*Constantes!$BA$13</f>
        <v>19341.287159952197</v>
      </c>
      <c r="AA341" s="94">
        <f>Corrientes!AA341*Constantes!$BA$13</f>
        <v>17840.870563356857</v>
      </c>
      <c r="AB341" s="94">
        <f>Corrientes!AB341*Constantes!$BA$13</f>
        <v>4906.7759608744573</v>
      </c>
      <c r="AC341" s="95" t="s">
        <v>94</v>
      </c>
      <c r="AD341" s="94">
        <v>25.022981653335407</v>
      </c>
      <c r="AE341" s="94">
        <v>3.247306991707831</v>
      </c>
      <c r="AF341" s="95" t="s">
        <v>241</v>
      </c>
      <c r="AG341" s="97" t="s">
        <v>94</v>
      </c>
      <c r="AH341" s="95">
        <f>Corrientes!AH341*Constantes!$BA$13</f>
        <v>1472.6044132944526</v>
      </c>
      <c r="AI341" s="95" t="s">
        <v>241</v>
      </c>
      <c r="AJ341" s="95" t="s">
        <v>241</v>
      </c>
      <c r="AK341" s="95" t="s">
        <v>94</v>
      </c>
      <c r="AL341" s="95" t="s">
        <v>241</v>
      </c>
      <c r="AM341" s="95" t="s">
        <v>241</v>
      </c>
      <c r="AN341" s="97" t="s">
        <v>94</v>
      </c>
      <c r="AO341" s="94">
        <f>Corrientes!AO341*Constantes!$BA$13</f>
        <v>549405.11041655298</v>
      </c>
      <c r="AP341" s="94">
        <f>Corrientes!AP341*Constantes!$BA$13</f>
        <v>71297.940471369759</v>
      </c>
      <c r="AQ341" s="94">
        <v>73.732433605913599</v>
      </c>
      <c r="AR341" s="94">
        <v>26.267566394086401</v>
      </c>
      <c r="AS341" s="94">
        <v>60.126959907281439</v>
      </c>
      <c r="AT341" s="95" t="s">
        <v>94</v>
      </c>
      <c r="AU341" s="97" t="s">
        <v>94</v>
      </c>
      <c r="AV341" s="94">
        <f t="shared" si="12"/>
        <v>2.5155162308923673</v>
      </c>
      <c r="AW341" s="97" t="s">
        <v>94</v>
      </c>
      <c r="AX341" s="98">
        <f>Corrientes!AX341*Constantes!$BA$13</f>
        <v>82.567032968991484</v>
      </c>
      <c r="AZ341" s="118"/>
      <c r="BC341" s="119">
        <f t="shared" si="14"/>
        <v>6.8212102632969618E-13</v>
      </c>
      <c r="BE341" s="68"/>
    </row>
    <row r="342" spans="1:57" x14ac:dyDescent="0.3">
      <c r="A342" s="89">
        <v>2013</v>
      </c>
      <c r="B342" s="90" t="s">
        <v>250</v>
      </c>
      <c r="C342" s="91">
        <f>Corrientes!C342*Constantes!$BA$13</f>
        <v>21352.21018148135</v>
      </c>
      <c r="D342" s="91">
        <f>Corrientes!D342*Constantes!$BA$13</f>
        <v>3980.0881040097179</v>
      </c>
      <c r="E342" s="91">
        <f>Corrientes!E342*Constantes!$BA$13</f>
        <v>412.23246783807042</v>
      </c>
      <c r="F342" s="92" t="s">
        <v>241</v>
      </c>
      <c r="G342" s="92" t="s">
        <v>241</v>
      </c>
      <c r="H342" s="91">
        <f>Corrientes!H342*Constantes!$BA$13</f>
        <v>25744.530753329138</v>
      </c>
      <c r="I342" s="91">
        <f>Corrientes!I342*Constantes!$BA$13</f>
        <v>7274.7658916653827</v>
      </c>
      <c r="J342" s="91">
        <f>Corrientes!J342*Constantes!$BA$13</f>
        <v>33019.296644994523</v>
      </c>
      <c r="K342" s="93">
        <f>Corrientes!K342*Constantes!$BA$13</f>
        <v>6580.0078499759347</v>
      </c>
      <c r="L342" s="94">
        <f>Corrientes!L342*Constantes!$BA$13</f>
        <v>5457.3809076055877</v>
      </c>
      <c r="M342" s="94">
        <f>Corrientes!M342*Constantes!$BA$13</f>
        <v>1017.265034616844</v>
      </c>
      <c r="N342" s="94">
        <f>Corrientes!N342*Constantes!$BA$13</f>
        <v>1859.3470252979992</v>
      </c>
      <c r="O342" s="94">
        <f>Corrientes!O342*Constantes!$BA$13</f>
        <v>8439.3548752739334</v>
      </c>
      <c r="P342" s="94">
        <v>28.653624461960643</v>
      </c>
      <c r="Q342" s="94">
        <f>Corrientes!Q342*Constantes!$BA$13</f>
        <v>48159.403703340598</v>
      </c>
      <c r="R342" s="94">
        <f>Corrientes!R342*Constantes!$BA$13</f>
        <v>29914.442777766941</v>
      </c>
      <c r="S342" s="94">
        <f>Corrientes!S342*Constantes!$BA$13</f>
        <v>4142.8776740922249</v>
      </c>
      <c r="T342" s="95">
        <f>Corrientes!T342*Constantes!$BA$13</f>
        <v>0</v>
      </c>
      <c r="U342" s="95" t="s">
        <v>241</v>
      </c>
      <c r="V342" s="96">
        <f>Corrientes!V342*Constantes!$BA$13</f>
        <v>82216.724155199758</v>
      </c>
      <c r="W342" s="94">
        <f>Corrientes!W342*Constantes!$BA$13</f>
        <v>16505.391901429317</v>
      </c>
      <c r="X342" s="94">
        <f>Corrientes!X342*Constantes!$BA$13</f>
        <v>5492.608290558539</v>
      </c>
      <c r="Y342" s="94">
        <f>Corrientes!Y342*Constantes!$BA$13</f>
        <v>9212.4006111638391</v>
      </c>
      <c r="Z342" s="94">
        <f>Corrientes!Z342*Constantes!$BA$13</f>
        <v>55575.527186159023</v>
      </c>
      <c r="AA342" s="94">
        <f>Corrientes!AA342*Constantes!$BA$13</f>
        <v>115236.0208001943</v>
      </c>
      <c r="AB342" s="94">
        <f>Corrientes!AB342*Constantes!$BA$13</f>
        <v>12956.978153874297</v>
      </c>
      <c r="AC342" s="95" t="s">
        <v>94</v>
      </c>
      <c r="AD342" s="94">
        <v>8.5217866930138673</v>
      </c>
      <c r="AE342" s="94">
        <v>3.7372957392204724</v>
      </c>
      <c r="AF342" s="95" t="s">
        <v>241</v>
      </c>
      <c r="AG342" s="97" t="s">
        <v>94</v>
      </c>
      <c r="AH342" s="95">
        <f>Corrientes!AH342*Constantes!$BA$13</f>
        <v>20375.920518641316</v>
      </c>
      <c r="AI342" s="95" t="s">
        <v>241</v>
      </c>
      <c r="AJ342" s="95" t="s">
        <v>241</v>
      </c>
      <c r="AK342" s="95" t="s">
        <v>94</v>
      </c>
      <c r="AL342" s="95" t="s">
        <v>241</v>
      </c>
      <c r="AM342" s="95" t="s">
        <v>241</v>
      </c>
      <c r="AN342" s="97" t="s">
        <v>94</v>
      </c>
      <c r="AO342" s="94">
        <f>Corrientes!AO342*Constantes!$BA$13</f>
        <v>3083406.5281713647</v>
      </c>
      <c r="AP342" s="94">
        <f>Corrientes!AP342*Constantes!$BA$13</f>
        <v>1352251.8804027846</v>
      </c>
      <c r="AQ342" s="94">
        <v>77.968137934978742</v>
      </c>
      <c r="AR342" s="94">
        <v>22.031862065021251</v>
      </c>
      <c r="AS342" s="94">
        <v>71.346375538039354</v>
      </c>
      <c r="AT342" s="95" t="s">
        <v>94</v>
      </c>
      <c r="AU342" s="97" t="s">
        <v>94</v>
      </c>
      <c r="AV342" s="94">
        <f t="shared" si="12"/>
        <v>-5.2062077959074138</v>
      </c>
      <c r="AW342" s="97" t="s">
        <v>94</v>
      </c>
      <c r="AX342" s="98">
        <f>Corrientes!AX342*Constantes!$BA$13</f>
        <v>19.36357779976781</v>
      </c>
      <c r="AZ342" s="118"/>
      <c r="BC342" s="119">
        <f t="shared" si="14"/>
        <v>6.0254023992456496E-12</v>
      </c>
      <c r="BE342" s="68"/>
    </row>
    <row r="343" spans="1:57" x14ac:dyDescent="0.3">
      <c r="A343" s="89">
        <v>2013</v>
      </c>
      <c r="B343" s="90" t="s">
        <v>8</v>
      </c>
      <c r="C343" s="91">
        <f>Corrientes!C343*Constantes!$BA$13</f>
        <v>1460.5094659056733</v>
      </c>
      <c r="D343" s="91">
        <f>Corrientes!D343*Constantes!$BA$13</f>
        <v>1783.6433627241927</v>
      </c>
      <c r="E343" s="91">
        <f>Corrientes!E343*Constantes!$BA$13</f>
        <v>410.36596311297711</v>
      </c>
      <c r="F343" s="92" t="s">
        <v>241</v>
      </c>
      <c r="G343" s="92" t="s">
        <v>241</v>
      </c>
      <c r="H343" s="91">
        <f>Corrientes!H343*Constantes!$BA$13</f>
        <v>3654.5187917428425</v>
      </c>
      <c r="I343" s="91">
        <f>Corrientes!I343*Constantes!$BA$13</f>
        <v>159.51747982696853</v>
      </c>
      <c r="J343" s="91">
        <f>Corrientes!J343*Constantes!$BA$13</f>
        <v>3814.0362715698111</v>
      </c>
      <c r="K343" s="93">
        <f>Corrientes!K343*Constantes!$BA$13</f>
        <v>4554.9845842301293</v>
      </c>
      <c r="L343" s="94">
        <f>Corrientes!L343*Constantes!$BA$13</f>
        <v>1820.375945898445</v>
      </c>
      <c r="M343" s="94">
        <f>Corrientes!M343*Constantes!$BA$13</f>
        <v>2223.1293595561237</v>
      </c>
      <c r="N343" s="94">
        <f>Corrientes!N343*Constantes!$BA$13</f>
        <v>198.82225347117887</v>
      </c>
      <c r="O343" s="94">
        <f>Corrientes!O343*Constantes!$BA$13</f>
        <v>4753.8068377013087</v>
      </c>
      <c r="P343" s="94">
        <v>46.475162439697726</v>
      </c>
      <c r="Q343" s="94">
        <f>Corrientes!Q343*Constantes!$BA$13</f>
        <v>3523.2421463414003</v>
      </c>
      <c r="R343" s="94">
        <f>Corrientes!R343*Constantes!$BA$13</f>
        <v>792.69964164455462</v>
      </c>
      <c r="S343" s="94">
        <f>Corrientes!S343*Constantes!$BA$13</f>
        <v>76.633970081752537</v>
      </c>
      <c r="T343" s="95">
        <f>Corrientes!T343*Constantes!$BA$13</f>
        <v>0</v>
      </c>
      <c r="U343" s="95" t="s">
        <v>241</v>
      </c>
      <c r="V343" s="96">
        <f>Corrientes!V343*Constantes!$BA$13</f>
        <v>4392.5757580677073</v>
      </c>
      <c r="W343" s="94">
        <f>Corrientes!W343*Constantes!$BA$13</f>
        <v>4743.0030575853207</v>
      </c>
      <c r="X343" s="94">
        <f>Corrientes!X343*Constantes!$BA$13</f>
        <v>3916.2887142844129</v>
      </c>
      <c r="Y343" s="94">
        <f>Corrientes!Y343*Constantes!$BA$13</f>
        <v>2287.5287972636061</v>
      </c>
      <c r="Z343" s="94">
        <f>Corrientes!Z343*Constantes!$BA$13</f>
        <v>43616.37454852165</v>
      </c>
      <c r="AA343" s="94">
        <f>Corrientes!AA343*Constantes!$BA$13</f>
        <v>8206.6120296375175</v>
      </c>
      <c r="AB343" s="94">
        <f>Corrientes!AB343*Constantes!$BA$13</f>
        <v>4748.0180149936841</v>
      </c>
      <c r="AC343" s="95" t="s">
        <v>94</v>
      </c>
      <c r="AD343" s="94">
        <v>17.782941828116368</v>
      </c>
      <c r="AE343" s="94">
        <v>3.7632208750219482</v>
      </c>
      <c r="AF343" s="95" t="s">
        <v>241</v>
      </c>
      <c r="AG343" s="97" t="s">
        <v>94</v>
      </c>
      <c r="AH343" s="95">
        <f>Corrientes!AH343*Constantes!$BA$13</f>
        <v>197.04243663313437</v>
      </c>
      <c r="AI343" s="95" t="s">
        <v>241</v>
      </c>
      <c r="AJ343" s="95" t="s">
        <v>241</v>
      </c>
      <c r="AK343" s="95" t="s">
        <v>94</v>
      </c>
      <c r="AL343" s="95" t="s">
        <v>241</v>
      </c>
      <c r="AM343" s="95" t="s">
        <v>241</v>
      </c>
      <c r="AN343" s="97" t="s">
        <v>94</v>
      </c>
      <c r="AO343" s="94">
        <f>Corrientes!AO343*Constantes!$BA$13</f>
        <v>218074.15249283379</v>
      </c>
      <c r="AP343" s="94">
        <f>Corrientes!AP343*Constantes!$BA$13</f>
        <v>46148.787466999165</v>
      </c>
      <c r="AQ343" s="94">
        <v>95.817620272360102</v>
      </c>
      <c r="AR343" s="94">
        <v>4.1823797276399022</v>
      </c>
      <c r="AS343" s="94">
        <v>53.524837560302274</v>
      </c>
      <c r="AT343" s="95" t="s">
        <v>94</v>
      </c>
      <c r="AU343" s="97" t="s">
        <v>94</v>
      </c>
      <c r="AV343" s="94">
        <f t="shared" si="12"/>
        <v>1.626487216277761</v>
      </c>
      <c r="AW343" s="97" t="s">
        <v>94</v>
      </c>
      <c r="AX343" s="98">
        <f>Corrientes!AX343*Constantes!$BA$13</f>
        <v>46.910807160619441</v>
      </c>
      <c r="AZ343" s="118"/>
      <c r="BC343" s="119">
        <f t="shared" si="14"/>
        <v>-5.1159076974727213E-13</v>
      </c>
      <c r="BE343" s="68"/>
    </row>
    <row r="344" spans="1:57" x14ac:dyDescent="0.3">
      <c r="A344" s="89">
        <v>2013</v>
      </c>
      <c r="B344" s="90" t="s">
        <v>9</v>
      </c>
      <c r="C344" s="91">
        <f>Corrientes!C344*Constantes!$BA$13</f>
        <v>8634.5751373598123</v>
      </c>
      <c r="D344" s="91">
        <f>Corrientes!D344*Constantes!$BA$13</f>
        <v>2548.7921922084097</v>
      </c>
      <c r="E344" s="92">
        <f>Corrientes!E344*Constantes!$BA$13</f>
        <v>0</v>
      </c>
      <c r="F344" s="92" t="s">
        <v>241</v>
      </c>
      <c r="G344" s="92" t="s">
        <v>241</v>
      </c>
      <c r="H344" s="91">
        <f>Corrientes!H344*Constantes!$BA$13</f>
        <v>11183.367329568222</v>
      </c>
      <c r="I344" s="91">
        <f>Corrientes!I344*Constantes!$BA$13</f>
        <v>1395.3916930562079</v>
      </c>
      <c r="J344" s="91">
        <f>Corrientes!J344*Constantes!$BA$13</f>
        <v>12578.75902262443</v>
      </c>
      <c r="K344" s="93">
        <f>Corrientes!K344*Constantes!$BA$13</f>
        <v>3259.5541554287361</v>
      </c>
      <c r="L344" s="94">
        <f>Corrientes!L344*Constantes!$BA$13</f>
        <v>2516.6718073302768</v>
      </c>
      <c r="M344" s="94">
        <f>Corrientes!M344*Constantes!$BA$13</f>
        <v>742.88234809845972</v>
      </c>
      <c r="N344" s="94">
        <f>Corrientes!N344*Constantes!$BA$13</f>
        <v>406.70709076384321</v>
      </c>
      <c r="O344" s="94">
        <f>Corrientes!O344*Constantes!$BA$13</f>
        <v>3666.2612461925787</v>
      </c>
      <c r="P344" s="94">
        <v>55.706024706964151</v>
      </c>
      <c r="Q344" s="94">
        <f>Corrientes!Q344*Constantes!$BA$13</f>
        <v>8119.3717319016168</v>
      </c>
      <c r="R344" s="94">
        <f>Corrientes!R344*Constantes!$BA$13</f>
        <v>1280.786230079497</v>
      </c>
      <c r="S344" s="94">
        <f>Corrientes!S344*Constantes!$BA$13</f>
        <v>601.69092772297927</v>
      </c>
      <c r="T344" s="95">
        <f>Corrientes!T344*Constantes!$BA$13</f>
        <v>0</v>
      </c>
      <c r="U344" s="95" t="s">
        <v>241</v>
      </c>
      <c r="V344" s="96">
        <f>Corrientes!V344*Constantes!$BA$13</f>
        <v>10001.848889704093</v>
      </c>
      <c r="W344" s="94">
        <f>Corrientes!W344*Constantes!$BA$13</f>
        <v>4369.9877928858405</v>
      </c>
      <c r="X344" s="94">
        <f>Corrientes!X344*Constantes!$BA$13</f>
        <v>2682.1143739096024</v>
      </c>
      <c r="Y344" s="94">
        <f>Corrientes!Y344*Constantes!$BA$13</f>
        <v>2913.3143858488397</v>
      </c>
      <c r="Z344" s="94">
        <f>Corrientes!Z344*Constantes!$BA$13</f>
        <v>17379.363037548865</v>
      </c>
      <c r="AA344" s="94">
        <f>Corrientes!AA344*Constantes!$BA$13</f>
        <v>22580.607912328524</v>
      </c>
      <c r="AB344" s="94">
        <f>Corrientes!AB344*Constantes!$BA$13</f>
        <v>3947.8595698362496</v>
      </c>
      <c r="AC344" s="95" t="s">
        <v>94</v>
      </c>
      <c r="AD344" s="94">
        <v>25.616313962344151</v>
      </c>
      <c r="AE344" s="94">
        <v>3.29236172957753</v>
      </c>
      <c r="AF344" s="95" t="s">
        <v>241</v>
      </c>
      <c r="AG344" s="97" t="s">
        <v>94</v>
      </c>
      <c r="AH344" s="95">
        <f>Corrientes!AH344*Constantes!$BA$13</f>
        <v>940.4329571376993</v>
      </c>
      <c r="AI344" s="95" t="s">
        <v>241</v>
      </c>
      <c r="AJ344" s="95" t="s">
        <v>241</v>
      </c>
      <c r="AK344" s="95" t="s">
        <v>94</v>
      </c>
      <c r="AL344" s="95" t="s">
        <v>241</v>
      </c>
      <c r="AM344" s="95" t="s">
        <v>241</v>
      </c>
      <c r="AN344" s="97" t="s">
        <v>94</v>
      </c>
      <c r="AO344" s="94">
        <f>Corrientes!AO344*Constantes!$BA$13</f>
        <v>685848.32916357671</v>
      </c>
      <c r="AP344" s="94">
        <f>Corrientes!AP344*Constantes!$BA$13</f>
        <v>88149.325252344657</v>
      </c>
      <c r="AQ344" s="94">
        <v>88.906761863023007</v>
      </c>
      <c r="AR344" s="94">
        <v>11.093238136976995</v>
      </c>
      <c r="AS344" s="94">
        <v>44.293975293035842</v>
      </c>
      <c r="AT344" s="95" t="s">
        <v>94</v>
      </c>
      <c r="AU344" s="97" t="s">
        <v>94</v>
      </c>
      <c r="AV344" s="94">
        <f t="shared" si="12"/>
        <v>3.7880607232178676</v>
      </c>
      <c r="AW344" s="97" t="s">
        <v>94</v>
      </c>
      <c r="AX344" s="98">
        <f>Corrientes!AX344*Constantes!$BA$13</f>
        <v>45.951041389771568</v>
      </c>
      <c r="AZ344" s="118"/>
      <c r="BC344" s="119">
        <f t="shared" si="14"/>
        <v>2.2737367544323206E-13</v>
      </c>
      <c r="BE344" s="68"/>
    </row>
    <row r="345" spans="1:57" x14ac:dyDescent="0.3">
      <c r="A345" s="89">
        <v>2013</v>
      </c>
      <c r="B345" s="90" t="s">
        <v>10</v>
      </c>
      <c r="C345" s="91">
        <f>Corrientes!C345*Constantes!$BA$13</f>
        <v>4680.4334457532677</v>
      </c>
      <c r="D345" s="91">
        <f>Corrientes!D345*Constantes!$BA$13</f>
        <v>3667.0999893876715</v>
      </c>
      <c r="E345" s="91">
        <f>Corrientes!E345*Constantes!$BA$13</f>
        <v>91.845041751024766</v>
      </c>
      <c r="F345" s="92" t="s">
        <v>241</v>
      </c>
      <c r="G345" s="92" t="s">
        <v>241</v>
      </c>
      <c r="H345" s="91">
        <f>Corrientes!H345*Constantes!$BA$13</f>
        <v>8439.378476891965</v>
      </c>
      <c r="I345" s="91">
        <f>Corrientes!I345*Constantes!$BA$13</f>
        <v>339.34660019781802</v>
      </c>
      <c r="J345" s="91">
        <f>Corrientes!J345*Constantes!$BA$13</f>
        <v>8778.7250770897826</v>
      </c>
      <c r="K345" s="93">
        <f>Corrientes!K345*Constantes!$BA$13</f>
        <v>3104.4943354962033</v>
      </c>
      <c r="L345" s="94">
        <f>Corrientes!L345*Constantes!$BA$13</f>
        <v>1721.7356893986835</v>
      </c>
      <c r="M345" s="94">
        <f>Corrientes!M345*Constantes!$BA$13</f>
        <v>1348.9726969733997</v>
      </c>
      <c r="N345" s="94">
        <f>Corrientes!N345*Constantes!$BA$13</f>
        <v>124.83141799630762</v>
      </c>
      <c r="O345" s="94">
        <f>Corrientes!O345*Constantes!$BA$13</f>
        <v>3229.325753492511</v>
      </c>
      <c r="P345" s="94">
        <v>64.782727055947831</v>
      </c>
      <c r="Q345" s="94">
        <f>Corrientes!Q345*Constantes!$BA$13</f>
        <v>3586.7171837099031</v>
      </c>
      <c r="R345" s="94">
        <f>Corrientes!R345*Constantes!$BA$13</f>
        <v>1185.5851133771939</v>
      </c>
      <c r="S345" s="95">
        <f>Corrientes!S345*Constantes!$BA$13</f>
        <v>0</v>
      </c>
      <c r="T345" s="95">
        <f>Corrientes!T345*Constantes!$BA$13</f>
        <v>0</v>
      </c>
      <c r="U345" s="95" t="s">
        <v>241</v>
      </c>
      <c r="V345" s="96">
        <f>Corrientes!V345*Constantes!$BA$13</f>
        <v>4772.302297087097</v>
      </c>
      <c r="W345" s="94">
        <f>Corrientes!W345*Constantes!$BA$13</f>
        <v>5925.2417635213314</v>
      </c>
      <c r="X345" s="94">
        <f>Corrientes!X345*Constantes!$BA$13</f>
        <v>4621.0399302600881</v>
      </c>
      <c r="Y345" s="94">
        <f>Corrientes!Y345*Constantes!$BA$13</f>
        <v>2210.2053887057273</v>
      </c>
      <c r="Z345" s="94">
        <f>Corrientes!Z345*Constantes!$BA$13</f>
        <v>0</v>
      </c>
      <c r="AA345" s="94">
        <f>Corrientes!AA345*Constantes!$BA$13</f>
        <v>13551.02737417688</v>
      </c>
      <c r="AB345" s="94">
        <f>Corrientes!AB345*Constantes!$BA$13</f>
        <v>3845.5089206707189</v>
      </c>
      <c r="AC345" s="95" t="s">
        <v>94</v>
      </c>
      <c r="AD345" s="94">
        <v>19.122616960856398</v>
      </c>
      <c r="AE345" s="94">
        <v>5.3688499897906565</v>
      </c>
      <c r="AF345" s="95" t="s">
        <v>241</v>
      </c>
      <c r="AG345" s="97" t="s">
        <v>94</v>
      </c>
      <c r="AH345" s="95">
        <f>Corrientes!AH345*Constantes!$BA$13</f>
        <v>96.514112358590054</v>
      </c>
      <c r="AI345" s="95" t="s">
        <v>241</v>
      </c>
      <c r="AJ345" s="95" t="s">
        <v>241</v>
      </c>
      <c r="AK345" s="95" t="s">
        <v>94</v>
      </c>
      <c r="AL345" s="95" t="s">
        <v>241</v>
      </c>
      <c r="AM345" s="95" t="s">
        <v>241</v>
      </c>
      <c r="AN345" s="97" t="s">
        <v>94</v>
      </c>
      <c r="AO345" s="94">
        <f>Corrientes!AO345*Constantes!$BA$13</f>
        <v>252400.93129711869</v>
      </c>
      <c r="AP345" s="94">
        <f>Corrientes!AP345*Constantes!$BA$13</f>
        <v>70863.874970227931</v>
      </c>
      <c r="AQ345" s="94">
        <v>96.134443245256364</v>
      </c>
      <c r="AR345" s="94">
        <v>3.8655567547436416</v>
      </c>
      <c r="AS345" s="94">
        <v>35.217272944052169</v>
      </c>
      <c r="AT345" s="95" t="s">
        <v>94</v>
      </c>
      <c r="AU345" s="97" t="s">
        <v>94</v>
      </c>
      <c r="AV345" s="94">
        <f t="shared" si="12"/>
        <v>2.983482284043304</v>
      </c>
      <c r="AW345" s="97" t="s">
        <v>94</v>
      </c>
      <c r="AX345" s="98">
        <f>Corrientes!AX345*Constantes!$BA$13</f>
        <v>121.14671242098265</v>
      </c>
      <c r="AZ345" s="118"/>
      <c r="BC345" s="119">
        <f t="shared" si="14"/>
        <v>9.8054897534893826E-13</v>
      </c>
      <c r="BE345" s="68"/>
    </row>
    <row r="346" spans="1:57" x14ac:dyDescent="0.3">
      <c r="A346" s="89">
        <v>2013</v>
      </c>
      <c r="B346" s="90" t="s">
        <v>11</v>
      </c>
      <c r="C346" s="91">
        <f>Corrientes!C346*Constantes!$BA$13</f>
        <v>3333.074474412731</v>
      </c>
      <c r="D346" s="91">
        <f>Corrientes!D346*Constantes!$BA$13</f>
        <v>2525.4606812806383</v>
      </c>
      <c r="E346" s="91">
        <f>Corrientes!E346*Constantes!$BA$13</f>
        <v>643.71017542708239</v>
      </c>
      <c r="F346" s="92" t="s">
        <v>241</v>
      </c>
      <c r="G346" s="92" t="s">
        <v>241</v>
      </c>
      <c r="H346" s="91">
        <f>Corrientes!H346*Constantes!$BA$13</f>
        <v>6502.2453311204517</v>
      </c>
      <c r="I346" s="91">
        <f>Corrientes!I346*Constantes!$BA$13</f>
        <v>218.09397900846923</v>
      </c>
      <c r="J346" s="91">
        <f>Corrientes!J346*Constantes!$BA$13</f>
        <v>6720.3393101289203</v>
      </c>
      <c r="K346" s="93">
        <f>Corrientes!K346*Constantes!$BA$13</f>
        <v>3476.6996292553886</v>
      </c>
      <c r="L346" s="94">
        <f>Corrientes!L346*Constantes!$BA$13</f>
        <v>1782.1688046757388</v>
      </c>
      <c r="M346" s="94">
        <f>Corrientes!M346*Constantes!$BA$13</f>
        <v>1350.3440376640576</v>
      </c>
      <c r="N346" s="94">
        <f>Corrientes!N346*Constantes!$BA$13</f>
        <v>116.61314166854393</v>
      </c>
      <c r="O346" s="94">
        <f>Corrientes!O346*Constantes!$BA$13</f>
        <v>3593.3127709239325</v>
      </c>
      <c r="P346" s="94">
        <v>63.008733930189031</v>
      </c>
      <c r="Q346" s="94">
        <f>Corrientes!Q346*Constantes!$BA$13</f>
        <v>2916.788852189085</v>
      </c>
      <c r="R346" s="94">
        <f>Corrientes!R346*Constantes!$BA$13</f>
        <v>675.12716967142774</v>
      </c>
      <c r="S346" s="94">
        <f>Corrientes!S346*Constantes!$BA$13</f>
        <v>353.47129183825228</v>
      </c>
      <c r="T346" s="95">
        <f>Corrientes!T346*Constantes!$BA$13</f>
        <v>0</v>
      </c>
      <c r="U346" s="95" t="s">
        <v>241</v>
      </c>
      <c r="V346" s="96">
        <f>Corrientes!V346*Constantes!$BA$13</f>
        <v>3945.3873136987645</v>
      </c>
      <c r="W346" s="94">
        <f>Corrientes!W346*Constantes!$BA$13</f>
        <v>4214.7116045555022</v>
      </c>
      <c r="X346" s="94">
        <f>Corrientes!X346*Constantes!$BA$13</f>
        <v>3002.4425327637691</v>
      </c>
      <c r="Y346" s="94">
        <f>Corrientes!Y346*Constantes!$BA$13</f>
        <v>2287.171114816138</v>
      </c>
      <c r="Z346" s="94">
        <f>Corrientes!Z346*Constantes!$BA$13</f>
        <v>17271.146869845223</v>
      </c>
      <c r="AA346" s="94">
        <f>Corrientes!AA346*Constantes!$BA$13</f>
        <v>10665.726623827686</v>
      </c>
      <c r="AB346" s="94">
        <f>Corrientes!AB346*Constantes!$BA$13</f>
        <v>3800.5906010573522</v>
      </c>
      <c r="AC346" s="95" t="s">
        <v>94</v>
      </c>
      <c r="AD346" s="94">
        <v>14.127707325793528</v>
      </c>
      <c r="AE346" s="94">
        <v>4.0030389565815536</v>
      </c>
      <c r="AF346" s="95" t="s">
        <v>241</v>
      </c>
      <c r="AG346" s="97" t="s">
        <v>94</v>
      </c>
      <c r="AH346" s="95">
        <f>Corrientes!AH346*Constantes!$BA$13</f>
        <v>168.88527776289197</v>
      </c>
      <c r="AI346" s="95" t="s">
        <v>241</v>
      </c>
      <c r="AJ346" s="95" t="s">
        <v>241</v>
      </c>
      <c r="AK346" s="95" t="s">
        <v>94</v>
      </c>
      <c r="AL346" s="95" t="s">
        <v>241</v>
      </c>
      <c r="AM346" s="95" t="s">
        <v>241</v>
      </c>
      <c r="AN346" s="97" t="s">
        <v>94</v>
      </c>
      <c r="AO346" s="94">
        <f>Corrientes!AO346*Constantes!$BA$13</f>
        <v>266440.74013548496</v>
      </c>
      <c r="AP346" s="94">
        <f>Corrientes!AP346*Constantes!$BA$13</f>
        <v>75495.098941884469</v>
      </c>
      <c r="AQ346" s="94">
        <v>96.754717746472167</v>
      </c>
      <c r="AR346" s="94">
        <v>3.2452822535278418</v>
      </c>
      <c r="AS346" s="94">
        <v>36.991266069810955</v>
      </c>
      <c r="AT346" s="95" t="s">
        <v>94</v>
      </c>
      <c r="AU346" s="97" t="s">
        <v>94</v>
      </c>
      <c r="AV346" s="94">
        <f t="shared" si="12"/>
        <v>3.0866571520076658</v>
      </c>
      <c r="AW346" s="97" t="s">
        <v>94</v>
      </c>
      <c r="AX346" s="98">
        <f>Corrientes!AX346*Constantes!$BA$13</f>
        <v>300.48567858343057</v>
      </c>
      <c r="AZ346" s="118"/>
      <c r="BC346" s="119">
        <f t="shared" si="14"/>
        <v>1.1368683772161603E-13</v>
      </c>
      <c r="BE346" s="68"/>
    </row>
    <row r="347" spans="1:57" x14ac:dyDescent="0.3">
      <c r="A347" s="89">
        <v>2013</v>
      </c>
      <c r="B347" s="90" t="s">
        <v>12</v>
      </c>
      <c r="C347" s="91">
        <f>Corrientes!C347*Constantes!$BA$13</f>
        <v>5976.1470315397864</v>
      </c>
      <c r="D347" s="91">
        <f>Corrientes!D347*Constantes!$BA$13</f>
        <v>4211.81173975404</v>
      </c>
      <c r="E347" s="92">
        <f>Corrientes!E347*Constantes!$BA$13</f>
        <v>0</v>
      </c>
      <c r="F347" s="92" t="s">
        <v>241</v>
      </c>
      <c r="G347" s="92" t="s">
        <v>241</v>
      </c>
      <c r="H347" s="91">
        <f>Corrientes!H347*Constantes!$BA$13</f>
        <v>10187.958771293826</v>
      </c>
      <c r="I347" s="91">
        <f>Corrientes!I347*Constantes!$BA$13</f>
        <v>1925.1208421881279</v>
      </c>
      <c r="J347" s="91">
        <f>Corrientes!J347*Constantes!$BA$13</f>
        <v>12113.079613481956</v>
      </c>
      <c r="K347" s="93">
        <f>Corrientes!K347*Constantes!$BA$13</f>
        <v>2673.733342910793</v>
      </c>
      <c r="L347" s="94">
        <f>Corrientes!L347*Constantes!$BA$13</f>
        <v>1568.3832197463894</v>
      </c>
      <c r="M347" s="94">
        <f>Corrientes!M347*Constantes!$BA$13</f>
        <v>1105.3501231644029</v>
      </c>
      <c r="N347" s="94">
        <f>Corrientes!N347*Constantes!$BA$13</f>
        <v>505.22974367560408</v>
      </c>
      <c r="O347" s="94">
        <f>Corrientes!O347*Constantes!$BA$13</f>
        <v>3178.9630865863974</v>
      </c>
      <c r="P347" s="94">
        <v>37.154090671540438</v>
      </c>
      <c r="Q347" s="94">
        <f>Corrientes!Q347*Constantes!$BA$13</f>
        <v>18861.836169320686</v>
      </c>
      <c r="R347" s="94">
        <f>Corrientes!R347*Constantes!$BA$13</f>
        <v>1438.7646945096549</v>
      </c>
      <c r="S347" s="94">
        <f>Corrientes!S347*Constantes!$BA$13</f>
        <v>188.59667318306711</v>
      </c>
      <c r="T347" s="95">
        <f>Corrientes!T347*Constantes!$BA$13</f>
        <v>0</v>
      </c>
      <c r="U347" s="95" t="s">
        <v>241</v>
      </c>
      <c r="V347" s="96">
        <f>Corrientes!V347*Constantes!$BA$13</f>
        <v>20489.197537013406</v>
      </c>
      <c r="W347" s="94">
        <f>Corrientes!W347*Constantes!$BA$13</f>
        <v>5210.995743964887</v>
      </c>
      <c r="X347" s="94">
        <f>Corrientes!X347*Constantes!$BA$13</f>
        <v>3859.9960931721116</v>
      </c>
      <c r="Y347" s="94">
        <f>Corrientes!Y347*Constantes!$BA$13</f>
        <v>3553.5495479156957</v>
      </c>
      <c r="Z347" s="94">
        <f>Corrientes!Z347*Constantes!$BA$13</f>
        <v>35861.698646713659</v>
      </c>
      <c r="AA347" s="94">
        <f>Corrientes!AA347*Constantes!$BA$13</f>
        <v>32602.27715049536</v>
      </c>
      <c r="AB347" s="94">
        <f>Corrientes!AB347*Constantes!$BA$13</f>
        <v>4210.9275690315089</v>
      </c>
      <c r="AC347" s="95" t="s">
        <v>94</v>
      </c>
      <c r="AD347" s="94">
        <v>30.261225844451133</v>
      </c>
      <c r="AE347" s="94">
        <v>2.7748041326726525</v>
      </c>
      <c r="AF347" s="95" t="s">
        <v>241</v>
      </c>
      <c r="AG347" s="97" t="s">
        <v>94</v>
      </c>
      <c r="AH347" s="95">
        <f>Corrientes!AH347*Constantes!$BA$13</f>
        <v>3644.2123141837224</v>
      </c>
      <c r="AI347" s="95" t="s">
        <v>241</v>
      </c>
      <c r="AJ347" s="95" t="s">
        <v>241</v>
      </c>
      <c r="AK347" s="95" t="s">
        <v>94</v>
      </c>
      <c r="AL347" s="95" t="s">
        <v>241</v>
      </c>
      <c r="AM347" s="95" t="s">
        <v>241</v>
      </c>
      <c r="AN347" s="97" t="s">
        <v>94</v>
      </c>
      <c r="AO347" s="94">
        <f>Corrientes!AO347*Constantes!$BA$13</f>
        <v>1174939.764814798</v>
      </c>
      <c r="AP347" s="94">
        <f>Corrientes!AP347*Constantes!$BA$13</f>
        <v>107736.14168202474</v>
      </c>
      <c r="AQ347" s="94">
        <v>84.107089991834499</v>
      </c>
      <c r="AR347" s="94">
        <v>15.892910008165495</v>
      </c>
      <c r="AS347" s="94">
        <v>62.84590932845957</v>
      </c>
      <c r="AT347" s="95" t="s">
        <v>94</v>
      </c>
      <c r="AU347" s="97" t="s">
        <v>94</v>
      </c>
      <c r="AV347" s="94">
        <f t="shared" si="12"/>
        <v>0.54105113267099991</v>
      </c>
      <c r="AW347" s="97" t="s">
        <v>94</v>
      </c>
      <c r="AX347" s="98">
        <f>Corrientes!AX347*Constantes!$BA$13</f>
        <v>9.1673295770517171</v>
      </c>
      <c r="AZ347" s="118"/>
      <c r="BC347" s="119">
        <f t="shared" si="14"/>
        <v>-2.1884716261411086E-12</v>
      </c>
      <c r="BE347" s="68"/>
    </row>
    <row r="348" spans="1:57" x14ac:dyDescent="0.3">
      <c r="A348" s="89">
        <v>2013</v>
      </c>
      <c r="B348" s="90" t="s">
        <v>13</v>
      </c>
      <c r="C348" s="91">
        <f>Corrientes!C348*Constantes!$BA$13</f>
        <v>19477.577380898816</v>
      </c>
      <c r="D348" s="91">
        <f>Corrientes!D348*Constantes!$BA$13</f>
        <v>8800.1315837510319</v>
      </c>
      <c r="E348" s="91">
        <f>Corrientes!E348*Constantes!$BA$13</f>
        <v>154.30292626741024</v>
      </c>
      <c r="F348" s="92" t="s">
        <v>241</v>
      </c>
      <c r="G348" s="92" t="s">
        <v>241</v>
      </c>
      <c r="H348" s="91">
        <f>Corrientes!H348*Constantes!$BA$13</f>
        <v>28432.011890917263</v>
      </c>
      <c r="I348" s="91">
        <f>Corrientes!I348*Constantes!$BA$13</f>
        <v>5448.775788448278</v>
      </c>
      <c r="J348" s="91">
        <f>Corrientes!J348*Constantes!$BA$13</f>
        <v>33880.787679365538</v>
      </c>
      <c r="K348" s="93">
        <f>Corrientes!K348*Constantes!$BA$13</f>
        <v>3098.8004786089732</v>
      </c>
      <c r="L348" s="94">
        <f>Corrientes!L348*Constantes!$BA$13</f>
        <v>2122.8580777765478</v>
      </c>
      <c r="M348" s="94">
        <f>Corrientes!M348*Constantes!$BA$13</f>
        <v>959.12494930621233</v>
      </c>
      <c r="N348" s="94">
        <f>Corrientes!N348*Constantes!$BA$13</f>
        <v>593.86121129438607</v>
      </c>
      <c r="O348" s="94">
        <f>Corrientes!O348*Constantes!$BA$13</f>
        <v>3692.6616899033593</v>
      </c>
      <c r="P348" s="94">
        <v>53.522618492485044</v>
      </c>
      <c r="Q348" s="94">
        <f>Corrientes!Q348*Constantes!$BA$13</f>
        <v>20817.31808166347</v>
      </c>
      <c r="R348" s="94">
        <f>Corrientes!R348*Constantes!$BA$13</f>
        <v>1589.335914792242</v>
      </c>
      <c r="S348" s="94">
        <f>Corrientes!S348*Constantes!$BA$13</f>
        <v>51.797337317149015</v>
      </c>
      <c r="T348" s="94">
        <f>Corrientes!T348*Constantes!$BA$13</f>
        <v>6962.573629160951</v>
      </c>
      <c r="U348" s="95" t="s">
        <v>241</v>
      </c>
      <c r="V348" s="96">
        <f>Corrientes!V348*Constantes!$BA$13</f>
        <v>29421.02496293381</v>
      </c>
      <c r="W348" s="94">
        <f>Corrientes!W348*Constantes!$BA$13</f>
        <v>4092.481428689166</v>
      </c>
      <c r="X348" s="94">
        <f>Corrientes!X348*Constantes!$BA$13</f>
        <v>4021.2660200898872</v>
      </c>
      <c r="Y348" s="94">
        <f>Corrientes!Y348*Constantes!$BA$13</f>
        <v>1432.8616871127781</v>
      </c>
      <c r="Z348" s="94">
        <f>Corrientes!Z348*Constantes!$BA$13</f>
        <v>2591.6810425872618</v>
      </c>
      <c r="AA348" s="94">
        <f>Corrientes!AA348*Constantes!$BA$13</f>
        <v>63301.812642299345</v>
      </c>
      <c r="AB348" s="94">
        <f>Corrientes!AB348*Constantes!$BA$13</f>
        <v>3868.3085002147586</v>
      </c>
      <c r="AC348" s="95" t="s">
        <v>94</v>
      </c>
      <c r="AD348" s="94">
        <v>33.157066755685527</v>
      </c>
      <c r="AE348" s="94">
        <v>4.019882653566464</v>
      </c>
      <c r="AF348" s="95" t="s">
        <v>241</v>
      </c>
      <c r="AG348" s="97" t="s">
        <v>94</v>
      </c>
      <c r="AH348" s="95">
        <f>Corrientes!AH348*Constantes!$BA$13</f>
        <v>3135.4801643867945</v>
      </c>
      <c r="AI348" s="95" t="s">
        <v>241</v>
      </c>
      <c r="AJ348" s="95" t="s">
        <v>241</v>
      </c>
      <c r="AK348" s="95" t="s">
        <v>94</v>
      </c>
      <c r="AL348" s="95" t="s">
        <v>241</v>
      </c>
      <c r="AM348" s="95" t="s">
        <v>241</v>
      </c>
      <c r="AN348" s="97" t="s">
        <v>94</v>
      </c>
      <c r="AO348" s="94">
        <f>Corrientes!AO348*Constantes!$BA$13</f>
        <v>1574717.923323896</v>
      </c>
      <c r="AP348" s="94">
        <f>Corrientes!AP348*Constantes!$BA$13</f>
        <v>190914.99591544789</v>
      </c>
      <c r="AQ348" s="94">
        <v>83.917800731159645</v>
      </c>
      <c r="AR348" s="94">
        <v>16.082199268840355</v>
      </c>
      <c r="AS348" s="94">
        <v>46.47738150751497</v>
      </c>
      <c r="AT348" s="95" t="s">
        <v>94</v>
      </c>
      <c r="AU348" s="97" t="s">
        <v>94</v>
      </c>
      <c r="AV348" s="94">
        <f t="shared" si="12"/>
        <v>3.8704267133958359</v>
      </c>
      <c r="AW348" s="97" t="s">
        <v>94</v>
      </c>
      <c r="AX348" s="98">
        <f>Corrientes!AX348*Constantes!$BA$13</f>
        <v>154.13569050776221</v>
      </c>
      <c r="AZ348" s="118"/>
      <c r="BC348" s="119">
        <f t="shared" si="14"/>
        <v>0</v>
      </c>
      <c r="BE348" s="68"/>
    </row>
    <row r="349" spans="1:57" x14ac:dyDescent="0.3">
      <c r="A349" s="89">
        <v>2013</v>
      </c>
      <c r="B349" s="90" t="s">
        <v>14</v>
      </c>
      <c r="C349" s="91">
        <f>Corrientes!C349*Constantes!$BA$13</f>
        <v>4637.4119946759074</v>
      </c>
      <c r="D349" s="91">
        <f>Corrientes!D349*Constantes!$BA$13</f>
        <v>2493.1030072281933</v>
      </c>
      <c r="E349" s="91">
        <f>Corrientes!E349*Constantes!$BA$13</f>
        <v>918.03763425331522</v>
      </c>
      <c r="F349" s="92" t="s">
        <v>241</v>
      </c>
      <c r="G349" s="92" t="s">
        <v>241</v>
      </c>
      <c r="H349" s="91">
        <f>Corrientes!H349*Constantes!$BA$13</f>
        <v>8048.5526361574166</v>
      </c>
      <c r="I349" s="91">
        <f>Corrientes!I349*Constantes!$BA$13</f>
        <v>41.573739391982564</v>
      </c>
      <c r="J349" s="91">
        <f>Corrientes!J349*Constantes!$BA$13</f>
        <v>8090.1263755493992</v>
      </c>
      <c r="K349" s="93">
        <f>Corrientes!K349*Constantes!$BA$13</f>
        <v>2622.4659771297488</v>
      </c>
      <c r="L349" s="94">
        <f>Corrientes!L349*Constantes!$BA$13</f>
        <v>1511.0114486096172</v>
      </c>
      <c r="M349" s="94">
        <f>Corrientes!M349*Constantes!$BA$13</f>
        <v>812.32963359946973</v>
      </c>
      <c r="N349" s="94">
        <f>Corrientes!N349*Constantes!$BA$13</f>
        <v>13.546002868608277</v>
      </c>
      <c r="O349" s="94">
        <f>Corrientes!O349*Constantes!$BA$13</f>
        <v>2636.0119799983568</v>
      </c>
      <c r="P349" s="94">
        <v>50.378029386699851</v>
      </c>
      <c r="Q349" s="94">
        <f>Corrientes!Q349*Constantes!$BA$13</f>
        <v>6474.500436428013</v>
      </c>
      <c r="R349" s="94">
        <f>Corrientes!R349*Constantes!$BA$13</f>
        <v>1399.248785487946</v>
      </c>
      <c r="S349" s="94">
        <f>Corrientes!S349*Constantes!$BA$13</f>
        <v>94.962896295274831</v>
      </c>
      <c r="T349" s="95">
        <f>Corrientes!T349*Constantes!$BA$13</f>
        <v>0</v>
      </c>
      <c r="U349" s="95" t="s">
        <v>241</v>
      </c>
      <c r="V349" s="96">
        <f>Corrientes!V349*Constantes!$BA$13</f>
        <v>7968.7121182112332</v>
      </c>
      <c r="W349" s="94">
        <f>Corrientes!W349*Constantes!$BA$13</f>
        <v>5454.8985089436692</v>
      </c>
      <c r="X349" s="94">
        <f>Corrientes!X349*Constantes!$BA$13</f>
        <v>3977.8870392148633</v>
      </c>
      <c r="Y349" s="94">
        <f>Corrientes!Y349*Constantes!$BA$13</f>
        <v>3252.0249738256111</v>
      </c>
      <c r="Z349" s="94">
        <f>Corrientes!Z349*Constantes!$BA$13</f>
        <v>30652.968461999622</v>
      </c>
      <c r="AA349" s="94">
        <f>Corrientes!AA349*Constantes!$BA$13</f>
        <v>16058.838493760633</v>
      </c>
      <c r="AB349" s="94">
        <f>Corrientes!AB349*Constantes!$BA$13</f>
        <v>3545.0647614415261</v>
      </c>
      <c r="AC349" s="95" t="s">
        <v>94</v>
      </c>
      <c r="AD349" s="94">
        <v>24.298962168483328</v>
      </c>
      <c r="AE349" s="94">
        <v>3.8728910087395834</v>
      </c>
      <c r="AF349" s="95" t="s">
        <v>241</v>
      </c>
      <c r="AG349" s="97" t="s">
        <v>94</v>
      </c>
      <c r="AH349" s="95">
        <f>Corrientes!AH349*Constantes!$BA$13</f>
        <v>358.41836969118089</v>
      </c>
      <c r="AI349" s="95" t="s">
        <v>241</v>
      </c>
      <c r="AJ349" s="95" t="s">
        <v>241</v>
      </c>
      <c r="AK349" s="95" t="s">
        <v>94</v>
      </c>
      <c r="AL349" s="95" t="s">
        <v>241</v>
      </c>
      <c r="AM349" s="95" t="s">
        <v>241</v>
      </c>
      <c r="AN349" s="97" t="s">
        <v>94</v>
      </c>
      <c r="AO349" s="94">
        <f>Corrientes!AO349*Constantes!$BA$13</f>
        <v>414647.3127573739</v>
      </c>
      <c r="AP349" s="94">
        <f>Corrientes!AP349*Constantes!$BA$13</f>
        <v>66088.577703082105</v>
      </c>
      <c r="AQ349" s="94">
        <v>99.48611755290213</v>
      </c>
      <c r="AR349" s="94">
        <v>0.5138824470978588</v>
      </c>
      <c r="AS349" s="94">
        <v>49.621970613300149</v>
      </c>
      <c r="AT349" s="95" t="s">
        <v>94</v>
      </c>
      <c r="AU349" s="97" t="s">
        <v>94</v>
      </c>
      <c r="AV349" s="94">
        <f t="shared" si="12"/>
        <v>8.608363018443832</v>
      </c>
      <c r="AW349" s="97" t="s">
        <v>94</v>
      </c>
      <c r="AX349" s="98">
        <f>Corrientes!AX349*Constantes!$BA$13</f>
        <v>63.500414570270586</v>
      </c>
      <c r="AZ349" s="118"/>
      <c r="BC349" s="119">
        <f t="shared" si="14"/>
        <v>5.6843418860808015E-13</v>
      </c>
      <c r="BE349" s="68"/>
    </row>
    <row r="350" spans="1:57" x14ac:dyDescent="0.3">
      <c r="A350" s="89">
        <v>2013</v>
      </c>
      <c r="B350" s="90" t="s">
        <v>15</v>
      </c>
      <c r="C350" s="91">
        <f>Corrientes!C350*Constantes!$BA$13</f>
        <v>2314.0396490120324</v>
      </c>
      <c r="D350" s="91">
        <f>Corrientes!D350*Constantes!$BA$13</f>
        <v>1432.6986135588238</v>
      </c>
      <c r="E350" s="92">
        <f>Corrientes!E350*Constantes!$BA$13</f>
        <v>0</v>
      </c>
      <c r="F350" s="92" t="s">
        <v>241</v>
      </c>
      <c r="G350" s="92" t="s">
        <v>241</v>
      </c>
      <c r="H350" s="91">
        <f>Corrientes!H350*Constantes!$BA$13</f>
        <v>3746.738262570856</v>
      </c>
      <c r="I350" s="91">
        <f>Corrientes!I350*Constantes!$BA$13</f>
        <v>181.60542712248915</v>
      </c>
      <c r="J350" s="91">
        <f>Corrientes!J350*Constantes!$BA$13</f>
        <v>3928.3436896933454</v>
      </c>
      <c r="K350" s="93">
        <f>Corrientes!K350*Constantes!$BA$13</f>
        <v>3365.8759368163405</v>
      </c>
      <c r="L350" s="94">
        <f>Corrientes!L350*Constantes!$BA$13</f>
        <v>2078.8135774672974</v>
      </c>
      <c r="M350" s="94">
        <f>Corrientes!M350*Constantes!$BA$13</f>
        <v>1287.0623593490425</v>
      </c>
      <c r="N350" s="94">
        <f>Corrientes!N350*Constantes!$BA$13</f>
        <v>163.14492614902269</v>
      </c>
      <c r="O350" s="94">
        <f>Corrientes!O350*Constantes!$BA$13</f>
        <v>3529.020862965363</v>
      </c>
      <c r="P350" s="94">
        <v>47.236511451518489</v>
      </c>
      <c r="Q350" s="94">
        <f>Corrientes!Q350*Constantes!$BA$13</f>
        <v>3306.2929329046624</v>
      </c>
      <c r="R350" s="94">
        <f>Corrientes!R350*Constantes!$BA$13</f>
        <v>995.71890530288545</v>
      </c>
      <c r="S350" s="94">
        <f>Corrientes!S350*Constantes!$BA$13</f>
        <v>85.973449367521766</v>
      </c>
      <c r="T350" s="95">
        <f>Corrientes!T350*Constantes!$BA$13</f>
        <v>0</v>
      </c>
      <c r="U350" s="95" t="s">
        <v>241</v>
      </c>
      <c r="V350" s="96">
        <f>Corrientes!V350*Constantes!$BA$13</f>
        <v>4387.9852875750694</v>
      </c>
      <c r="W350" s="94">
        <f>Corrientes!W350*Constantes!$BA$13</f>
        <v>5765.8203078825736</v>
      </c>
      <c r="X350" s="94">
        <f>Corrientes!X350*Constantes!$BA$13</f>
        <v>4285.74401222698</v>
      </c>
      <c r="Y350" s="94">
        <f>Corrientes!Y350*Constantes!$BA$13</f>
        <v>4568.0417722348229</v>
      </c>
      <c r="Z350" s="94">
        <f>Corrientes!Z350*Constantes!$BA$13</f>
        <v>52939.316113006018</v>
      </c>
      <c r="AA350" s="94">
        <f>Corrientes!AA350*Constantes!$BA$13</f>
        <v>8316.3289772684166</v>
      </c>
      <c r="AB350" s="94">
        <f>Corrientes!AB350*Constantes!$BA$13</f>
        <v>4437.2971000072639</v>
      </c>
      <c r="AC350" s="95" t="s">
        <v>94</v>
      </c>
      <c r="AD350" s="94">
        <v>24.995373984613618</v>
      </c>
      <c r="AE350" s="94">
        <v>3.9585699050355436</v>
      </c>
      <c r="AF350" s="95" t="s">
        <v>241</v>
      </c>
      <c r="AG350" s="97" t="s">
        <v>94</v>
      </c>
      <c r="AH350" s="95">
        <f>Corrientes!AH350*Constantes!$BA$13</f>
        <v>355.64994768017795</v>
      </c>
      <c r="AI350" s="95" t="s">
        <v>241</v>
      </c>
      <c r="AJ350" s="95" t="s">
        <v>241</v>
      </c>
      <c r="AK350" s="95" t="s">
        <v>94</v>
      </c>
      <c r="AL350" s="95" t="s">
        <v>241</v>
      </c>
      <c r="AM350" s="95" t="s">
        <v>241</v>
      </c>
      <c r="AN350" s="97" t="s">
        <v>94</v>
      </c>
      <c r="AO350" s="94">
        <f>Corrientes!AO350*Constantes!$BA$13</f>
        <v>210084.17627511226</v>
      </c>
      <c r="AP350" s="94">
        <f>Corrientes!AP350*Constantes!$BA$13</f>
        <v>33271.472482818979</v>
      </c>
      <c r="AQ350" s="94">
        <v>95.377048408494375</v>
      </c>
      <c r="AR350" s="94">
        <v>4.622951591505621</v>
      </c>
      <c r="AS350" s="94">
        <v>52.763488548481504</v>
      </c>
      <c r="AT350" s="95" t="s">
        <v>94</v>
      </c>
      <c r="AU350" s="97" t="s">
        <v>94</v>
      </c>
      <c r="AV350" s="94">
        <f t="shared" si="12"/>
        <v>2.0250726250730322</v>
      </c>
      <c r="AW350" s="97" t="s">
        <v>94</v>
      </c>
      <c r="AX350" s="98">
        <f>Corrientes!AX350*Constantes!$BA$13</f>
        <v>36.326460777235866</v>
      </c>
      <c r="AZ350" s="118"/>
      <c r="BC350" s="119">
        <f t="shared" si="14"/>
        <v>6.8212102632969618E-13</v>
      </c>
      <c r="BE350" s="68"/>
    </row>
    <row r="351" spans="1:57" x14ac:dyDescent="0.3">
      <c r="A351" s="89">
        <v>2013</v>
      </c>
      <c r="B351" s="90" t="s">
        <v>16</v>
      </c>
      <c r="C351" s="91">
        <f>Corrientes!C351*Constantes!$BA$13</f>
        <v>1120.6332370632288</v>
      </c>
      <c r="D351" s="91">
        <f>Corrientes!D351*Constantes!$BA$13</f>
        <v>1335.1835551519723</v>
      </c>
      <c r="E351" s="91">
        <f>Corrientes!E351*Constantes!$BA$13</f>
        <v>183.71832140656176</v>
      </c>
      <c r="F351" s="92" t="s">
        <v>241</v>
      </c>
      <c r="G351" s="92" t="s">
        <v>241</v>
      </c>
      <c r="H351" s="91">
        <f>Corrientes!H351*Constantes!$BA$13</f>
        <v>2639.5351136217628</v>
      </c>
      <c r="I351" s="91">
        <f>Corrientes!I351*Constantes!$BA$13</f>
        <v>257.31278328697556</v>
      </c>
      <c r="J351" s="91">
        <f>Corrientes!J351*Constantes!$BA$13</f>
        <v>2896.8478969087382</v>
      </c>
      <c r="K351" s="93">
        <f>Corrientes!K351*Constantes!$BA$13</f>
        <v>4198.8157152793228</v>
      </c>
      <c r="L351" s="94">
        <f>Corrientes!L351*Constantes!$BA$13</f>
        <v>1782.6368069751252</v>
      </c>
      <c r="M351" s="94">
        <f>Corrientes!M351*Constantes!$BA$13</f>
        <v>2123.9307123526928</v>
      </c>
      <c r="N351" s="94">
        <f>Corrientes!N351*Constantes!$BA$13</f>
        <v>409.31789565214888</v>
      </c>
      <c r="O351" s="94">
        <f>Corrientes!O351*Constantes!$BA$13</f>
        <v>4608.1336109314725</v>
      </c>
      <c r="P351" s="94">
        <v>52.091479179384748</v>
      </c>
      <c r="Q351" s="94">
        <f>Corrientes!Q351*Constantes!$BA$13</f>
        <v>2183.4554782362738</v>
      </c>
      <c r="R351" s="94">
        <f>Corrientes!R351*Constantes!$BA$13</f>
        <v>480.77483293007742</v>
      </c>
      <c r="S351" s="95">
        <f>Corrientes!S351*Constantes!$BA$13</f>
        <v>0</v>
      </c>
      <c r="T351" s="95">
        <f>Corrientes!T351*Constantes!$BA$13</f>
        <v>0</v>
      </c>
      <c r="U351" s="95" t="s">
        <v>241</v>
      </c>
      <c r="V351" s="96">
        <f>Corrientes!V351*Constantes!$BA$13</f>
        <v>2664.2303111663514</v>
      </c>
      <c r="W351" s="94">
        <f>Corrientes!W351*Constantes!$BA$13</f>
        <v>4846.1257348628569</v>
      </c>
      <c r="X351" s="94">
        <f>Corrientes!X351*Constantes!$BA$13</f>
        <v>4148.6031609376851</v>
      </c>
      <c r="Y351" s="94">
        <f>Corrientes!Y351*Constantes!$BA$13</f>
        <v>2652.0972022996202</v>
      </c>
      <c r="Z351" s="94">
        <f>Corrientes!Z351*Constantes!$BA$13</f>
        <v>0</v>
      </c>
      <c r="AA351" s="94">
        <f>Corrientes!AA351*Constantes!$BA$13</f>
        <v>5561.0782080750905</v>
      </c>
      <c r="AB351" s="94">
        <f>Corrientes!AB351*Constantes!$BA$13</f>
        <v>4719.1650123727541</v>
      </c>
      <c r="AC351" s="95" t="s">
        <v>94</v>
      </c>
      <c r="AD351" s="94">
        <v>21.766850413573895</v>
      </c>
      <c r="AE351" s="94">
        <v>4.6522506134209083</v>
      </c>
      <c r="AF351" s="95" t="s">
        <v>241</v>
      </c>
      <c r="AG351" s="97" t="s">
        <v>94</v>
      </c>
      <c r="AH351" s="95">
        <f>Corrientes!AH351*Constantes!$BA$13</f>
        <v>77.158228464994494</v>
      </c>
      <c r="AI351" s="95" t="s">
        <v>241</v>
      </c>
      <c r="AJ351" s="95" t="s">
        <v>241</v>
      </c>
      <c r="AK351" s="95" t="s">
        <v>94</v>
      </c>
      <c r="AL351" s="95" t="s">
        <v>241</v>
      </c>
      <c r="AM351" s="95" t="s">
        <v>241</v>
      </c>
      <c r="AN351" s="97" t="s">
        <v>94</v>
      </c>
      <c r="AO351" s="94">
        <f>Corrientes!AO351*Constantes!$BA$13</f>
        <v>119535.22434996038</v>
      </c>
      <c r="AP351" s="94">
        <f>Corrientes!AP351*Constantes!$BA$13</f>
        <v>25548.382528540649</v>
      </c>
      <c r="AQ351" s="94">
        <v>91.117490719427934</v>
      </c>
      <c r="AR351" s="94">
        <v>8.8825092805720711</v>
      </c>
      <c r="AS351" s="94">
        <v>47.908520820615237</v>
      </c>
      <c r="AT351" s="95" t="s">
        <v>94</v>
      </c>
      <c r="AU351" s="97" t="s">
        <v>94</v>
      </c>
      <c r="AV351" s="94">
        <f t="shared" si="12"/>
        <v>1.6088030425562394</v>
      </c>
      <c r="AW351" s="97" t="s">
        <v>94</v>
      </c>
      <c r="AX351" s="98">
        <f>Corrientes!AX351*Constantes!$BA$13</f>
        <v>24.416559329708946</v>
      </c>
      <c r="AZ351" s="118"/>
      <c r="BC351" s="119">
        <f t="shared" si="14"/>
        <v>5.1159076974727213E-13</v>
      </c>
      <c r="BE351" s="68"/>
    </row>
    <row r="352" spans="1:57" x14ac:dyDescent="0.3">
      <c r="A352" s="89">
        <v>2013</v>
      </c>
      <c r="B352" s="90" t="s">
        <v>17</v>
      </c>
      <c r="C352" s="91">
        <f>Corrientes!C352*Constantes!$BA$13</f>
        <v>2480.4665564940624</v>
      </c>
      <c r="D352" s="91">
        <f>Corrientes!D352*Constantes!$BA$13</f>
        <v>2314.0365922127285</v>
      </c>
      <c r="E352" s="92">
        <f>Corrientes!E352*Constantes!$BA$13</f>
        <v>0</v>
      </c>
      <c r="F352" s="92" t="s">
        <v>241</v>
      </c>
      <c r="G352" s="92" t="s">
        <v>241</v>
      </c>
      <c r="H352" s="91">
        <f>Corrientes!H352*Constantes!$BA$13</f>
        <v>4794.5031487067899</v>
      </c>
      <c r="I352" s="91">
        <f>Corrientes!I352*Constantes!$BA$13</f>
        <v>303.81921627252126</v>
      </c>
      <c r="J352" s="91">
        <f>Corrientes!J352*Constantes!$BA$13</f>
        <v>5098.3223649793117</v>
      </c>
      <c r="K352" s="93">
        <f>Corrientes!K352*Constantes!$BA$13</f>
        <v>3116.4180090471873</v>
      </c>
      <c r="L352" s="94">
        <f>Corrientes!L352*Constantes!$BA$13</f>
        <v>1612.2985860552408</v>
      </c>
      <c r="M352" s="94">
        <f>Corrientes!M352*Constantes!$BA$13</f>
        <v>1504.119422991947</v>
      </c>
      <c r="N352" s="94">
        <f>Corrientes!N352*Constantes!$BA$13</f>
        <v>197.48191787957691</v>
      </c>
      <c r="O352" s="94">
        <f>Corrientes!O352*Constantes!$BA$13</f>
        <v>3313.8999269267642</v>
      </c>
      <c r="P352" s="94">
        <v>20.816332156727281</v>
      </c>
      <c r="Q352" s="94">
        <f>Corrientes!Q352*Constantes!$BA$13</f>
        <v>15932.663323414692</v>
      </c>
      <c r="R352" s="94">
        <f>Corrientes!R352*Constantes!$BA$13</f>
        <v>1237.1531792114654</v>
      </c>
      <c r="S352" s="94">
        <f>Corrientes!S352*Constantes!$BA$13</f>
        <v>428.98522758490327</v>
      </c>
      <c r="T352" s="94">
        <f>Corrientes!T352*Constantes!$BA$13</f>
        <v>1794.8100582126831</v>
      </c>
      <c r="U352" s="95" t="s">
        <v>241</v>
      </c>
      <c r="V352" s="96">
        <f>Corrientes!V352*Constantes!$BA$13</f>
        <v>19393.611788423743</v>
      </c>
      <c r="W352" s="94">
        <f>Corrientes!W352*Constantes!$BA$13</f>
        <v>5699.6566404710275</v>
      </c>
      <c r="X352" s="94">
        <f>Corrientes!X352*Constantes!$BA$13</f>
        <v>4011.2788788762773</v>
      </c>
      <c r="Y352" s="94">
        <f>Corrientes!Y352*Constantes!$BA$13</f>
        <v>4921.4659108814403</v>
      </c>
      <c r="Z352" s="94">
        <f>Corrientes!Z352*Constantes!$BA$13</f>
        <v>16646.691019980728</v>
      </c>
      <c r="AA352" s="94">
        <f>Corrientes!AA352*Constantes!$BA$13</f>
        <v>24491.934153403054</v>
      </c>
      <c r="AB352" s="94">
        <f>Corrientes!AB352*Constantes!$BA$13</f>
        <v>4956.8188020833295</v>
      </c>
      <c r="AC352" s="95" t="s">
        <v>94</v>
      </c>
      <c r="AD352" s="94">
        <v>24.800665240478061</v>
      </c>
      <c r="AE352" s="94">
        <v>1.8873374178178703</v>
      </c>
      <c r="AF352" s="95" t="s">
        <v>241</v>
      </c>
      <c r="AG352" s="97" t="s">
        <v>94</v>
      </c>
      <c r="AH352" s="95">
        <f>Corrientes!AH352*Constantes!$BA$13</f>
        <v>7420.27072664146</v>
      </c>
      <c r="AI352" s="95" t="s">
        <v>241</v>
      </c>
      <c r="AJ352" s="95" t="s">
        <v>241</v>
      </c>
      <c r="AK352" s="95" t="s">
        <v>94</v>
      </c>
      <c r="AL352" s="95" t="s">
        <v>241</v>
      </c>
      <c r="AM352" s="95" t="s">
        <v>241</v>
      </c>
      <c r="AN352" s="97" t="s">
        <v>94</v>
      </c>
      <c r="AO352" s="94">
        <f>Corrientes!AO352*Constantes!$BA$13</f>
        <v>1297697.6942321477</v>
      </c>
      <c r="AP352" s="94">
        <f>Corrientes!AP352*Constantes!$BA$13</f>
        <v>98755.149976496949</v>
      </c>
      <c r="AQ352" s="94">
        <v>94.040800198130384</v>
      </c>
      <c r="AR352" s="94">
        <v>5.9591998018696124</v>
      </c>
      <c r="AS352" s="94">
        <v>79.183667843272715</v>
      </c>
      <c r="AT352" s="95" t="s">
        <v>94</v>
      </c>
      <c r="AU352" s="97" t="s">
        <v>94</v>
      </c>
      <c r="AV352" s="94">
        <f t="shared" si="12"/>
        <v>1.1412407887126941</v>
      </c>
      <c r="AW352" s="97" t="s">
        <v>94</v>
      </c>
      <c r="AX352" s="98">
        <f>Corrientes!AX352*Constantes!$BA$13</f>
        <v>36.279662910158201</v>
      </c>
      <c r="AZ352" s="118"/>
      <c r="BC352" s="119">
        <f t="shared" si="14"/>
        <v>0</v>
      </c>
      <c r="BE352" s="68"/>
    </row>
    <row r="353" spans="1:57" x14ac:dyDescent="0.3">
      <c r="A353" s="89">
        <v>2013</v>
      </c>
      <c r="B353" s="90" t="s">
        <v>18</v>
      </c>
      <c r="C353" s="91">
        <f>Corrientes!C353*Constantes!$BA$13</f>
        <v>5986.6070757748757</v>
      </c>
      <c r="D353" s="91">
        <f>Corrientes!D353*Constantes!$BA$13</f>
        <v>3220.6028084597842</v>
      </c>
      <c r="E353" s="91">
        <f>Corrientes!E353*Constantes!$BA$13</f>
        <v>1423.0087904675624</v>
      </c>
      <c r="F353" s="92" t="s">
        <v>241</v>
      </c>
      <c r="G353" s="92" t="s">
        <v>241</v>
      </c>
      <c r="H353" s="91">
        <f>Corrientes!H353*Constantes!$BA$13</f>
        <v>10630.218674702222</v>
      </c>
      <c r="I353" s="91">
        <f>Corrientes!I353*Constantes!$BA$13</f>
        <v>294.47145479090238</v>
      </c>
      <c r="J353" s="91">
        <f>Corrientes!J353*Constantes!$BA$13</f>
        <v>10924.690129493123</v>
      </c>
      <c r="K353" s="93">
        <f>Corrientes!K353*Constantes!$BA$13</f>
        <v>3653.655272756158</v>
      </c>
      <c r="L353" s="94">
        <f>Corrientes!L353*Constantes!$BA$13</f>
        <v>2057.6245115613215</v>
      </c>
      <c r="M353" s="94">
        <f>Corrientes!M353*Constantes!$BA$13</f>
        <v>1106.9360652556852</v>
      </c>
      <c r="N353" s="94">
        <f>Corrientes!N353*Constantes!$BA$13</f>
        <v>101.211199543183</v>
      </c>
      <c r="O353" s="94">
        <f>Corrientes!O353*Constantes!$BA$13</f>
        <v>3754.8664722993408</v>
      </c>
      <c r="P353" s="94">
        <v>74.433905218068034</v>
      </c>
      <c r="Q353" s="94">
        <f>Corrientes!Q353*Constantes!$BA$13</f>
        <v>2355.7516364781895</v>
      </c>
      <c r="R353" s="94">
        <f>Corrientes!R353*Constantes!$BA$13</f>
        <v>1014.260401339995</v>
      </c>
      <c r="S353" s="94">
        <f>Corrientes!S353*Constantes!$BA$13</f>
        <v>382.3325757768099</v>
      </c>
      <c r="T353" s="95">
        <f>Corrientes!T353*Constantes!$BA$13</f>
        <v>0</v>
      </c>
      <c r="U353" s="95" t="s">
        <v>241</v>
      </c>
      <c r="V353" s="96">
        <f>Corrientes!V353*Constantes!$BA$13</f>
        <v>3752.3446135949944</v>
      </c>
      <c r="W353" s="94">
        <f>Corrientes!W353*Constantes!$BA$13</f>
        <v>3575.1358579828839</v>
      </c>
      <c r="X353" s="94">
        <f>Corrientes!X353*Constantes!$BA$13</f>
        <v>2751.2267215703141</v>
      </c>
      <c r="Y353" s="94">
        <f>Corrientes!Y353*Constantes!$BA$13</f>
        <v>2482.9929307706684</v>
      </c>
      <c r="Z353" s="94">
        <f>Corrientes!Z353*Constantes!$BA$13</f>
        <v>13332.377019102763</v>
      </c>
      <c r="AA353" s="94">
        <f>Corrientes!AA353*Constantes!$BA$13</f>
        <v>14677.034743088117</v>
      </c>
      <c r="AB353" s="94">
        <f>Corrientes!AB353*Constantes!$BA$13</f>
        <v>3707.2187521850283</v>
      </c>
      <c r="AC353" s="95" t="s">
        <v>94</v>
      </c>
      <c r="AD353" s="94">
        <v>19.222816306397224</v>
      </c>
      <c r="AE353" s="94">
        <v>5.1824785475467383</v>
      </c>
      <c r="AF353" s="95" t="s">
        <v>241</v>
      </c>
      <c r="AG353" s="97" t="s">
        <v>94</v>
      </c>
      <c r="AH353" s="95">
        <f>Corrientes!AH353*Constantes!$BA$13</f>
        <v>85.382748856015724</v>
      </c>
      <c r="AI353" s="95" t="s">
        <v>241</v>
      </c>
      <c r="AJ353" s="95" t="s">
        <v>241</v>
      </c>
      <c r="AK353" s="95" t="s">
        <v>94</v>
      </c>
      <c r="AL353" s="95" t="s">
        <v>241</v>
      </c>
      <c r="AM353" s="95" t="s">
        <v>241</v>
      </c>
      <c r="AN353" s="97" t="s">
        <v>94</v>
      </c>
      <c r="AO353" s="94">
        <f>Corrientes!AO353*Constantes!$BA$13</f>
        <v>283204.93000469584</v>
      </c>
      <c r="AP353" s="94">
        <f>Corrientes!AP353*Constantes!$BA$13</f>
        <v>76352.15625612413</v>
      </c>
      <c r="AQ353" s="94">
        <v>97.304532656757701</v>
      </c>
      <c r="AR353" s="94">
        <v>2.6954673432423024</v>
      </c>
      <c r="AS353" s="94">
        <v>25.566094781931977</v>
      </c>
      <c r="AT353" s="95" t="s">
        <v>94</v>
      </c>
      <c r="AU353" s="97" t="s">
        <v>94</v>
      </c>
      <c r="AV353" s="94">
        <f t="shared" si="12"/>
        <v>-1.1964928921747719</v>
      </c>
      <c r="AW353" s="97" t="s">
        <v>94</v>
      </c>
      <c r="AX353" s="98">
        <f>Corrientes!AX353*Constantes!$BA$13</f>
        <v>51.511797656897485</v>
      </c>
      <c r="AZ353" s="118"/>
      <c r="BC353" s="119">
        <f t="shared" si="14"/>
        <v>-2.2737367544323206E-12</v>
      </c>
      <c r="BE353" s="68"/>
    </row>
    <row r="354" spans="1:57" x14ac:dyDescent="0.3">
      <c r="A354" s="89">
        <v>2013</v>
      </c>
      <c r="B354" s="90" t="s">
        <v>19</v>
      </c>
      <c r="C354" s="91">
        <f>Corrientes!C354*Constantes!$BA$13</f>
        <v>6958.685980271267</v>
      </c>
      <c r="D354" s="91">
        <f>Corrientes!D354*Constantes!$BA$13</f>
        <v>3049.7097787737794</v>
      </c>
      <c r="E354" s="91">
        <f>Corrientes!E354*Constantes!$BA$13</f>
        <v>952.73627442317309</v>
      </c>
      <c r="F354" s="92" t="s">
        <v>241</v>
      </c>
      <c r="G354" s="92" t="s">
        <v>241</v>
      </c>
      <c r="H354" s="91">
        <f>Corrientes!H354*Constantes!$BA$13</f>
        <v>10961.132033468219</v>
      </c>
      <c r="I354" s="91">
        <f>Corrientes!I354*Constantes!$BA$13</f>
        <v>278.80573901687319</v>
      </c>
      <c r="J354" s="91">
        <f>Corrientes!J354*Constantes!$BA$13</f>
        <v>11239.937772485093</v>
      </c>
      <c r="K354" s="93">
        <f>Corrientes!K354*Constantes!$BA$13</f>
        <v>2541.5055087629335</v>
      </c>
      <c r="L354" s="94">
        <f>Corrientes!L354*Constantes!$BA$13</f>
        <v>1613.4773943613311</v>
      </c>
      <c r="M354" s="94">
        <f>Corrientes!M354*Constantes!$BA$13</f>
        <v>707.12168954955075</v>
      </c>
      <c r="N354" s="94">
        <f>Corrientes!N354*Constantes!$BA$13</f>
        <v>64.645359568933117</v>
      </c>
      <c r="O354" s="94">
        <f>Corrientes!O354*Constantes!$BA$13</f>
        <v>2606.1508683318671</v>
      </c>
      <c r="P354" s="94">
        <v>56.385128645674989</v>
      </c>
      <c r="Q354" s="94">
        <f>Corrientes!Q354*Constantes!$BA$13</f>
        <v>7445.1764084650558</v>
      </c>
      <c r="R354" s="94">
        <f>Corrientes!R354*Constantes!$BA$13</f>
        <v>1035.6299408166421</v>
      </c>
      <c r="S354" s="94">
        <f>Corrientes!S354*Constantes!$BA$13</f>
        <v>213.47974622690523</v>
      </c>
      <c r="T354" s="95">
        <f>Corrientes!T354*Constantes!$BA$13</f>
        <v>0</v>
      </c>
      <c r="U354" s="95" t="s">
        <v>241</v>
      </c>
      <c r="V354" s="96">
        <f>Corrientes!V354*Constantes!$BA$13</f>
        <v>8694.2860955086035</v>
      </c>
      <c r="W354" s="94">
        <f>Corrientes!W354*Constantes!$BA$13</f>
        <v>4954.6952092376032</v>
      </c>
      <c r="X354" s="94">
        <f>Corrientes!X354*Constantes!$BA$13</f>
        <v>3776.1337812506617</v>
      </c>
      <c r="Y354" s="94">
        <f>Corrientes!Y354*Constantes!$BA$13</f>
        <v>2914.1972705280691</v>
      </c>
      <c r="Z354" s="94">
        <f>Corrientes!Z354*Constantes!$BA$13</f>
        <v>13636.521636978934</v>
      </c>
      <c r="AA354" s="94">
        <f>Corrientes!AA354*Constantes!$BA$13</f>
        <v>19934.223867993696</v>
      </c>
      <c r="AB354" s="94">
        <f>Corrientes!AB354*Constantes!$BA$13</f>
        <v>3285.3518476054392</v>
      </c>
      <c r="AC354" s="95" t="s">
        <v>94</v>
      </c>
      <c r="AD354" s="94">
        <v>23.092482050631052</v>
      </c>
      <c r="AE354" s="94">
        <v>3.3280995500615131</v>
      </c>
      <c r="AF354" s="95" t="s">
        <v>241</v>
      </c>
      <c r="AG354" s="97" t="s">
        <v>94</v>
      </c>
      <c r="AH354" s="95">
        <f>Corrientes!AH354*Constantes!$BA$13</f>
        <v>937.86063168580904</v>
      </c>
      <c r="AI354" s="95" t="s">
        <v>241</v>
      </c>
      <c r="AJ354" s="95" t="s">
        <v>241</v>
      </c>
      <c r="AK354" s="95" t="s">
        <v>94</v>
      </c>
      <c r="AL354" s="95" t="s">
        <v>241</v>
      </c>
      <c r="AM354" s="95" t="s">
        <v>241</v>
      </c>
      <c r="AN354" s="97" t="s">
        <v>94</v>
      </c>
      <c r="AO354" s="94">
        <f>Corrientes!AO354*Constantes!$BA$13</f>
        <v>598967.17535463313</v>
      </c>
      <c r="AP354" s="94">
        <f>Corrientes!AP354*Constantes!$BA$13</f>
        <v>86323.435585171101</v>
      </c>
      <c r="AQ354" s="94">
        <v>97.519508162230409</v>
      </c>
      <c r="AR354" s="94">
        <v>2.4804918377695842</v>
      </c>
      <c r="AS354" s="94">
        <v>43.614871354325011</v>
      </c>
      <c r="AT354" s="95" t="s">
        <v>94</v>
      </c>
      <c r="AU354" s="97" t="s">
        <v>94</v>
      </c>
      <c r="AV354" s="94">
        <f t="shared" si="12"/>
        <v>3.9523247435303999</v>
      </c>
      <c r="AW354" s="97" t="s">
        <v>94</v>
      </c>
      <c r="AX354" s="98">
        <f>Corrientes!AX354*Constantes!$BA$13</f>
        <v>40.204466330248785</v>
      </c>
      <c r="AZ354" s="118"/>
      <c r="BC354" s="119">
        <f t="shared" si="14"/>
        <v>-5.6843418860808015E-13</v>
      </c>
      <c r="BE354" s="68"/>
    </row>
    <row r="355" spans="1:57" x14ac:dyDescent="0.3">
      <c r="A355" s="89">
        <v>2013</v>
      </c>
      <c r="B355" s="90" t="s">
        <v>20</v>
      </c>
      <c r="C355" s="91">
        <f>Corrientes!C355*Constantes!$BA$13</f>
        <v>1808.9288143722388</v>
      </c>
      <c r="D355" s="91">
        <f>Corrientes!D355*Constantes!$BA$13</f>
        <v>1529.9341074829313</v>
      </c>
      <c r="E355" s="92">
        <f>Corrientes!E355*Constantes!$BA$13</f>
        <v>0</v>
      </c>
      <c r="F355" s="92" t="s">
        <v>241</v>
      </c>
      <c r="G355" s="92" t="s">
        <v>241</v>
      </c>
      <c r="H355" s="91">
        <f>Corrientes!H355*Constantes!$BA$13</f>
        <v>3338.86292185517</v>
      </c>
      <c r="I355" s="91">
        <f>Corrientes!I355*Constantes!$BA$13</f>
        <v>354.6308338624691</v>
      </c>
      <c r="J355" s="91">
        <f>Corrientes!J355*Constantes!$BA$13</f>
        <v>3693.4937557176395</v>
      </c>
      <c r="K355" s="93">
        <f>Corrientes!K355*Constantes!$BA$13</f>
        <v>3556.6016302614025</v>
      </c>
      <c r="L355" s="94">
        <f>Corrientes!L355*Constantes!$BA$13</f>
        <v>1926.895269677143</v>
      </c>
      <c r="M355" s="94">
        <f>Corrientes!M355*Constantes!$BA$13</f>
        <v>1629.7063605842602</v>
      </c>
      <c r="N355" s="94">
        <f>Corrientes!N355*Constantes!$BA$13</f>
        <v>377.75752745051733</v>
      </c>
      <c r="O355" s="94">
        <f>Corrientes!O355*Constantes!$BA$13</f>
        <v>3934.3591577119196</v>
      </c>
      <c r="P355" s="94">
        <v>48.011659637403966</v>
      </c>
      <c r="Q355" s="94">
        <f>Corrientes!Q355*Constantes!$BA$13</f>
        <v>3410.5417625899786</v>
      </c>
      <c r="R355" s="94">
        <f>Corrientes!R355*Constantes!$BA$13</f>
        <v>470.93072106610583</v>
      </c>
      <c r="S355" s="94">
        <f>Corrientes!S355*Constantes!$BA$13</f>
        <v>117.94374043498594</v>
      </c>
      <c r="T355" s="95">
        <f>Corrientes!T355*Constantes!$BA$13</f>
        <v>0</v>
      </c>
      <c r="U355" s="95" t="s">
        <v>241</v>
      </c>
      <c r="V355" s="96">
        <f>Corrientes!V355*Constantes!$BA$13</f>
        <v>3999.4162240910705</v>
      </c>
      <c r="W355" s="94">
        <f>Corrientes!W355*Constantes!$BA$13</f>
        <v>3979.0831082543814</v>
      </c>
      <c r="X355" s="94">
        <f>Corrientes!X355*Constantes!$BA$13</f>
        <v>2345.3770489321828</v>
      </c>
      <c r="Y355" s="94">
        <f>Corrientes!Y355*Constantes!$BA$13</f>
        <v>3535.0647519919066</v>
      </c>
      <c r="Z355" s="94">
        <f>Corrientes!Z355*Constantes!$BA$13</f>
        <v>34812.202017410258</v>
      </c>
      <c r="AA355" s="94">
        <f>Corrientes!AA355*Constantes!$BA$13</f>
        <v>7692.9099798087091</v>
      </c>
      <c r="AB355" s="94">
        <f>Corrientes!AB355*Constantes!$BA$13</f>
        <v>3957.4841875275333</v>
      </c>
      <c r="AC355" s="95" t="s">
        <v>94</v>
      </c>
      <c r="AD355" s="94">
        <v>23.605473430669853</v>
      </c>
      <c r="AE355" s="94">
        <v>2.0841720209843739</v>
      </c>
      <c r="AF355" s="95" t="s">
        <v>241</v>
      </c>
      <c r="AG355" s="97" t="s">
        <v>94</v>
      </c>
      <c r="AH355" s="95">
        <f>Corrientes!AH355*Constantes!$BA$13</f>
        <v>1022.4935995805115</v>
      </c>
      <c r="AI355" s="95" t="s">
        <v>241</v>
      </c>
      <c r="AJ355" s="95" t="s">
        <v>241</v>
      </c>
      <c r="AK355" s="95" t="s">
        <v>94</v>
      </c>
      <c r="AL355" s="95" t="s">
        <v>241</v>
      </c>
      <c r="AM355" s="95" t="s">
        <v>241</v>
      </c>
      <c r="AN355" s="97" t="s">
        <v>94</v>
      </c>
      <c r="AO355" s="94">
        <f>Corrientes!AO355*Constantes!$BA$13</f>
        <v>369111.08595418517</v>
      </c>
      <c r="AP355" s="94">
        <f>Corrientes!AP355*Constantes!$BA$13</f>
        <v>32589.517860775257</v>
      </c>
      <c r="AQ355" s="94">
        <v>90.398499163197727</v>
      </c>
      <c r="AR355" s="94">
        <v>9.6015008368022805</v>
      </c>
      <c r="AS355" s="94">
        <v>51.988340362596041</v>
      </c>
      <c r="AT355" s="95" t="s">
        <v>94</v>
      </c>
      <c r="AU355" s="97" t="s">
        <v>94</v>
      </c>
      <c r="AV355" s="94">
        <f t="shared" si="12"/>
        <v>5.8332872378650036</v>
      </c>
      <c r="AW355" s="97" t="s">
        <v>94</v>
      </c>
      <c r="AX355" s="98">
        <f>Corrientes!AX355*Constantes!$BA$13</f>
        <v>106.55192609663479</v>
      </c>
      <c r="AZ355" s="118"/>
      <c r="BC355" s="119">
        <f t="shared" si="14"/>
        <v>1.2789769243681803E-13</v>
      </c>
      <c r="BE355" s="68"/>
    </row>
    <row r="356" spans="1:57" x14ac:dyDescent="0.3">
      <c r="A356" s="89">
        <v>2013</v>
      </c>
      <c r="B356" s="90" t="s">
        <v>21</v>
      </c>
      <c r="C356" s="91">
        <f>Corrientes!C356*Constantes!$BA$13</f>
        <v>1027.1639275130735</v>
      </c>
      <c r="D356" s="91">
        <f>Corrientes!D356*Constantes!$BA$13</f>
        <v>1287.9383341475157</v>
      </c>
      <c r="E356" s="92">
        <f>Corrientes!E356*Constantes!$BA$13</f>
        <v>0</v>
      </c>
      <c r="F356" s="92" t="s">
        <v>241</v>
      </c>
      <c r="G356" s="92" t="s">
        <v>241</v>
      </c>
      <c r="H356" s="91">
        <f>Corrientes!H356*Constantes!$BA$13</f>
        <v>2315.1022616605892</v>
      </c>
      <c r="I356" s="91">
        <f>Corrientes!I356*Constantes!$BA$13</f>
        <v>1098.8925190984382</v>
      </c>
      <c r="J356" s="91">
        <f>Corrientes!J356*Constantes!$BA$13</f>
        <v>3413.994780759027</v>
      </c>
      <c r="K356" s="93">
        <f>Corrientes!K356*Constantes!$BA$13</f>
        <v>3659.1935930754821</v>
      </c>
      <c r="L356" s="94">
        <f>Corrientes!L356*Constantes!$BA$13</f>
        <v>1623.5099955792468</v>
      </c>
      <c r="M356" s="94">
        <f>Corrientes!M356*Constantes!$BA$13</f>
        <v>2035.6835974962351</v>
      </c>
      <c r="N356" s="94">
        <f>Corrientes!N356*Constantes!$BA$13</f>
        <v>1736.8824401213853</v>
      </c>
      <c r="O356" s="94">
        <f>Corrientes!O356*Constantes!$BA$13</f>
        <v>5396.0760331968677</v>
      </c>
      <c r="P356" s="94">
        <v>47.837419936721631</v>
      </c>
      <c r="Q356" s="94">
        <f>Corrientes!Q356*Constantes!$BA$13</f>
        <v>3328.9759409763578</v>
      </c>
      <c r="R356" s="94">
        <f>Corrientes!R356*Constantes!$BA$13</f>
        <v>393.69088182724528</v>
      </c>
      <c r="S356" s="95">
        <f>Corrientes!S356*Constantes!$BA$13</f>
        <v>0</v>
      </c>
      <c r="T356" s="95">
        <f>Corrientes!T356*Constantes!$BA$13</f>
        <v>0</v>
      </c>
      <c r="U356" s="95" t="s">
        <v>241</v>
      </c>
      <c r="V356" s="96">
        <f>Corrientes!V356*Constantes!$BA$13</f>
        <v>3722.6668228036033</v>
      </c>
      <c r="W356" s="94">
        <f>Corrientes!W356*Constantes!$BA$13</f>
        <v>4367.8969230147568</v>
      </c>
      <c r="X356" s="94">
        <f>Corrientes!X356*Constantes!$BA$13</f>
        <v>3884.0493122375365</v>
      </c>
      <c r="Y356" s="94">
        <f>Corrientes!Y356*Constantes!$BA$13</f>
        <v>2660.6847642515527</v>
      </c>
      <c r="Z356" s="94">
        <f>Corrientes!Z356*Constantes!$BA$13</f>
        <v>0</v>
      </c>
      <c r="AA356" s="94">
        <f>Corrientes!AA356*Constantes!$BA$13</f>
        <v>7136.6616035626303</v>
      </c>
      <c r="AB356" s="94">
        <f>Corrientes!AB356*Constantes!$BA$13</f>
        <v>4805.9621831986251</v>
      </c>
      <c r="AC356" s="95" t="s">
        <v>94</v>
      </c>
      <c r="AD356" s="94">
        <v>27.798981937373913</v>
      </c>
      <c r="AE356" s="94">
        <v>2.7464111396168627</v>
      </c>
      <c r="AF356" s="95" t="s">
        <v>241</v>
      </c>
      <c r="AG356" s="97" t="s">
        <v>94</v>
      </c>
      <c r="AH356" s="95">
        <f>Corrientes!AH356*Constantes!$BA$13</f>
        <v>429.22076262258111</v>
      </c>
      <c r="AI356" s="95" t="s">
        <v>241</v>
      </c>
      <c r="AJ356" s="95" t="s">
        <v>241</v>
      </c>
      <c r="AK356" s="95" t="s">
        <v>94</v>
      </c>
      <c r="AL356" s="95" t="s">
        <v>241</v>
      </c>
      <c r="AM356" s="95" t="s">
        <v>241</v>
      </c>
      <c r="AN356" s="97" t="s">
        <v>94</v>
      </c>
      <c r="AO356" s="94">
        <f>Corrientes!AO356*Constantes!$BA$13</f>
        <v>259854.08741672334</v>
      </c>
      <c r="AP356" s="94">
        <f>Corrientes!AP356*Constantes!$BA$13</f>
        <v>25672.384764450158</v>
      </c>
      <c r="AQ356" s="94">
        <v>67.812120707046802</v>
      </c>
      <c r="AR356" s="94">
        <v>32.187879292953205</v>
      </c>
      <c r="AS356" s="94">
        <v>52.162580063278376</v>
      </c>
      <c r="AT356" s="95" t="s">
        <v>94</v>
      </c>
      <c r="AU356" s="97" t="s">
        <v>94</v>
      </c>
      <c r="AV356" s="94">
        <f t="shared" si="12"/>
        <v>4.1228524637729969</v>
      </c>
      <c r="AW356" s="97" t="s">
        <v>94</v>
      </c>
      <c r="AX356" s="98">
        <f>Corrientes!AX356*Constantes!$BA$13</f>
        <v>51.274970688947903</v>
      </c>
      <c r="AZ356" s="118"/>
      <c r="BC356" s="119">
        <f t="shared" si="14"/>
        <v>-7.3896444519050419E-13</v>
      </c>
      <c r="BE356" s="68"/>
    </row>
    <row r="357" spans="1:57" x14ac:dyDescent="0.3">
      <c r="A357" s="89">
        <v>2013</v>
      </c>
      <c r="B357" s="90" t="s">
        <v>22</v>
      </c>
      <c r="C357" s="91">
        <f>Corrientes!C357*Constantes!$BA$13</f>
        <v>2874.9891403504539</v>
      </c>
      <c r="D357" s="91">
        <f>Corrientes!D357*Constantes!$BA$13</f>
        <v>1725.921786864965</v>
      </c>
      <c r="E357" s="91">
        <f>Corrientes!E357*Constantes!$BA$13</f>
        <v>571.26065214477751</v>
      </c>
      <c r="F357" s="92" t="s">
        <v>241</v>
      </c>
      <c r="G357" s="92" t="s">
        <v>241</v>
      </c>
      <c r="H357" s="91">
        <f>Corrientes!H357*Constantes!$BA$13</f>
        <v>5172.1715793601961</v>
      </c>
      <c r="I357" s="91">
        <f>Corrientes!I357*Constantes!$BA$13</f>
        <v>832.00522903205081</v>
      </c>
      <c r="J357" s="91">
        <f>Corrientes!J357*Constantes!$BA$13</f>
        <v>6004.176808392247</v>
      </c>
      <c r="K357" s="93">
        <f>Corrientes!K357*Constantes!$BA$13</f>
        <v>3455.5461140828193</v>
      </c>
      <c r="L357" s="94">
        <f>Corrientes!L357*Constantes!$BA$13</f>
        <v>1920.7904068018645</v>
      </c>
      <c r="M357" s="94">
        <f>Corrientes!M357*Constantes!$BA$13</f>
        <v>1153.0944463659612</v>
      </c>
      <c r="N357" s="94">
        <f>Corrientes!N357*Constantes!$BA$13</f>
        <v>555.86563437903851</v>
      </c>
      <c r="O357" s="94">
        <f>Corrientes!O357*Constantes!$BA$13</f>
        <v>4011.4117484618573</v>
      </c>
      <c r="P357" s="94">
        <v>53.541167599330507</v>
      </c>
      <c r="Q357" s="94">
        <f>Corrientes!Q357*Constantes!$BA$13</f>
        <v>4194.4025986834913</v>
      </c>
      <c r="R357" s="94">
        <f>Corrientes!R357*Constantes!$BA$13</f>
        <v>806.60159460186469</v>
      </c>
      <c r="S357" s="94">
        <f>Corrientes!S357*Constantes!$BA$13</f>
        <v>208.95025022906131</v>
      </c>
      <c r="T357" s="95">
        <f>Corrientes!T357*Constantes!$BA$13</f>
        <v>0</v>
      </c>
      <c r="U357" s="95" t="s">
        <v>241</v>
      </c>
      <c r="V357" s="96">
        <f>Corrientes!V357*Constantes!$BA$13</f>
        <v>5209.9544435144162</v>
      </c>
      <c r="W357" s="94">
        <f>Corrientes!W357*Constantes!$BA$13</f>
        <v>4322.282889900257</v>
      </c>
      <c r="X357" s="94">
        <f>Corrientes!X357*Constantes!$BA$13</f>
        <v>3005.5595355254645</v>
      </c>
      <c r="Y357" s="94">
        <f>Corrientes!Y357*Constantes!$BA$13</f>
        <v>2714.5324275998164</v>
      </c>
      <c r="Z357" s="94">
        <f>Corrientes!Z357*Constantes!$BA$13</f>
        <v>35748.545804800917</v>
      </c>
      <c r="AA357" s="94">
        <f>Corrientes!AA357*Constantes!$BA$13</f>
        <v>11214.131251906661</v>
      </c>
      <c r="AB357" s="94">
        <f>Corrientes!AB357*Constantes!$BA$13</f>
        <v>4150.0849332314383</v>
      </c>
      <c r="AC357" s="95" t="s">
        <v>94</v>
      </c>
      <c r="AD357" s="94">
        <v>20.389924757546268</v>
      </c>
      <c r="AE357" s="94">
        <v>3.1574746553606148</v>
      </c>
      <c r="AF357" s="95" t="s">
        <v>241</v>
      </c>
      <c r="AG357" s="97" t="s">
        <v>94</v>
      </c>
      <c r="AH357" s="95">
        <f>Corrientes!AH357*Constantes!$BA$13</f>
        <v>635.24903569976254</v>
      </c>
      <c r="AI357" s="95" t="s">
        <v>241</v>
      </c>
      <c r="AJ357" s="95" t="s">
        <v>241</v>
      </c>
      <c r="AK357" s="95" t="s">
        <v>94</v>
      </c>
      <c r="AL357" s="95" t="s">
        <v>241</v>
      </c>
      <c r="AM357" s="95" t="s">
        <v>241</v>
      </c>
      <c r="AN357" s="97" t="s">
        <v>94</v>
      </c>
      <c r="AO357" s="94">
        <f>Corrientes!AO357*Constantes!$BA$13</f>
        <v>355161.40194087784</v>
      </c>
      <c r="AP357" s="94">
        <f>Corrientes!AP357*Constantes!$BA$13</f>
        <v>54998.394477921443</v>
      </c>
      <c r="AQ357" s="94">
        <v>86.142892596548322</v>
      </c>
      <c r="AR357" s="94">
        <v>13.85710740345168</v>
      </c>
      <c r="AS357" s="94">
        <v>46.4588324006695</v>
      </c>
      <c r="AT357" s="95" t="s">
        <v>94</v>
      </c>
      <c r="AU357" s="97" t="s">
        <v>94</v>
      </c>
      <c r="AV357" s="94">
        <f t="shared" ref="AV357:AV420" si="15">((AA357/AA324)-1)*100</f>
        <v>7.3188087107614708</v>
      </c>
      <c r="AW357" s="97" t="s">
        <v>94</v>
      </c>
      <c r="AX357" s="98">
        <f>Corrientes!AX357*Constantes!$BA$13</f>
        <v>79.754869890214707</v>
      </c>
      <c r="AZ357" s="118"/>
      <c r="BC357" s="119">
        <f t="shared" si="14"/>
        <v>-2.6147972675971687E-12</v>
      </c>
      <c r="BE357" s="68"/>
    </row>
    <row r="358" spans="1:57" x14ac:dyDescent="0.3">
      <c r="A358" s="89">
        <v>2013</v>
      </c>
      <c r="B358" s="90" t="s">
        <v>23</v>
      </c>
      <c r="C358" s="91">
        <f>Corrientes!C358*Constantes!$BA$13</f>
        <v>2073.2841864130046</v>
      </c>
      <c r="D358" s="91">
        <f>Corrientes!D358*Constantes!$BA$13</f>
        <v>2269.9341530857128</v>
      </c>
      <c r="E358" s="91">
        <f>Corrientes!E358*Constantes!$BA$13</f>
        <v>283.42091767595758</v>
      </c>
      <c r="F358" s="92" t="s">
        <v>241</v>
      </c>
      <c r="G358" s="92" t="s">
        <v>241</v>
      </c>
      <c r="H358" s="91">
        <f>Corrientes!H358*Constantes!$BA$13</f>
        <v>4626.6392571746746</v>
      </c>
      <c r="I358" s="91">
        <f>Corrientes!I358*Constantes!$BA$13</f>
        <v>1171.4596080354772</v>
      </c>
      <c r="J358" s="91">
        <f>Corrientes!J358*Constantes!$BA$13</f>
        <v>5798.0988652101514</v>
      </c>
      <c r="K358" s="93">
        <f>Corrientes!K358*Constantes!$BA$13</f>
        <v>3499.7562439435392</v>
      </c>
      <c r="L358" s="94">
        <f>Corrientes!L358*Constantes!$BA$13</f>
        <v>1568.3066851637984</v>
      </c>
      <c r="M358" s="94">
        <f>Corrientes!M358*Constantes!$BA$13</f>
        <v>1717.0597887620188</v>
      </c>
      <c r="N358" s="94">
        <f>Corrientes!N358*Constantes!$BA$13</f>
        <v>886.13415696762763</v>
      </c>
      <c r="O358" s="94">
        <f>Corrientes!O358*Constantes!$BA$13</f>
        <v>4385.8904009111666</v>
      </c>
      <c r="P358" s="94">
        <v>42.178511502405222</v>
      </c>
      <c r="Q358" s="94">
        <f>Corrientes!Q358*Constantes!$BA$13</f>
        <v>6590.0899684603019</v>
      </c>
      <c r="R358" s="94">
        <f>Corrientes!R358*Constantes!$BA$13</f>
        <v>1231.6799120009421</v>
      </c>
      <c r="S358" s="94">
        <f>Corrientes!S358*Constantes!$BA$13</f>
        <v>126.70186263353629</v>
      </c>
      <c r="T358" s="95">
        <f>Corrientes!T358*Constantes!$BA$13</f>
        <v>0</v>
      </c>
      <c r="U358" s="95" t="s">
        <v>241</v>
      </c>
      <c r="V358" s="96">
        <f>Corrientes!V358*Constantes!$BA$13</f>
        <v>7948.4717430947803</v>
      </c>
      <c r="W358" s="94">
        <f>Corrientes!W358*Constantes!$BA$13</f>
        <v>4935.9456522757591</v>
      </c>
      <c r="X358" s="94">
        <f>Corrientes!X358*Constantes!$BA$13</f>
        <v>3561.3021804492596</v>
      </c>
      <c r="Y358" s="94">
        <f>Corrientes!Y358*Constantes!$BA$13</f>
        <v>3139.6618174519353</v>
      </c>
      <c r="Z358" s="94">
        <f>Corrientes!Z358*Constantes!$BA$13</f>
        <v>28907.566195194224</v>
      </c>
      <c r="AA358" s="94">
        <f>Corrientes!AA358*Constantes!$BA$13</f>
        <v>13746.570608304932</v>
      </c>
      <c r="AB358" s="94">
        <f>Corrientes!AB358*Constantes!$BA$13</f>
        <v>4687.9615540035911</v>
      </c>
      <c r="AC358" s="95" t="s">
        <v>94</v>
      </c>
      <c r="AD358" s="94">
        <v>19.660179288238382</v>
      </c>
      <c r="AE358" s="94">
        <v>3.5669772570181175</v>
      </c>
      <c r="AF358" s="95" t="s">
        <v>241</v>
      </c>
      <c r="AG358" s="97" t="s">
        <v>94</v>
      </c>
      <c r="AH358" s="95">
        <f>Corrientes!AH358*Constantes!$BA$13</f>
        <v>483.74714114762656</v>
      </c>
      <c r="AI358" s="95" t="s">
        <v>241</v>
      </c>
      <c r="AJ358" s="95" t="s">
        <v>241</v>
      </c>
      <c r="AK358" s="95" t="s">
        <v>94</v>
      </c>
      <c r="AL358" s="95" t="s">
        <v>241</v>
      </c>
      <c r="AM358" s="95" t="s">
        <v>241</v>
      </c>
      <c r="AN358" s="97" t="s">
        <v>94</v>
      </c>
      <c r="AO358" s="94">
        <f>Corrientes!AO358*Constantes!$BA$13</f>
        <v>385384.30771483632</v>
      </c>
      <c r="AP358" s="94">
        <f>Corrientes!AP358*Constantes!$BA$13</f>
        <v>69920.881222730051</v>
      </c>
      <c r="AQ358" s="94">
        <v>79.795797980188155</v>
      </c>
      <c r="AR358" s="94">
        <v>20.204202019811849</v>
      </c>
      <c r="AS358" s="94">
        <v>57.821488497594785</v>
      </c>
      <c r="AT358" s="95" t="s">
        <v>94</v>
      </c>
      <c r="AU358" s="97" t="s">
        <v>94</v>
      </c>
      <c r="AV358" s="94">
        <f t="shared" si="15"/>
        <v>5.8690090084093871</v>
      </c>
      <c r="AW358" s="97" t="s">
        <v>94</v>
      </c>
      <c r="AX358" s="98">
        <f>Corrientes!AX358*Constantes!$BA$13</f>
        <v>115.36067581271136</v>
      </c>
      <c r="AZ358" s="118"/>
      <c r="BC358" s="119">
        <f t="shared" si="14"/>
        <v>2.8421709430404007E-13</v>
      </c>
      <c r="BE358" s="68"/>
    </row>
    <row r="359" spans="1:57" x14ac:dyDescent="0.3">
      <c r="A359" s="89">
        <v>2013</v>
      </c>
      <c r="B359" s="90" t="s">
        <v>24</v>
      </c>
      <c r="C359" s="91">
        <f>Corrientes!C359*Constantes!$BA$13</f>
        <v>1557.6879764767205</v>
      </c>
      <c r="D359" s="91">
        <f>Corrientes!D359*Constantes!$BA$13</f>
        <v>2028.1515136398691</v>
      </c>
      <c r="E359" s="92">
        <f>Corrientes!E359*Constantes!$BA$13</f>
        <v>0</v>
      </c>
      <c r="F359" s="92" t="s">
        <v>241</v>
      </c>
      <c r="G359" s="92" t="s">
        <v>241</v>
      </c>
      <c r="H359" s="91">
        <f>Corrientes!H359*Constantes!$BA$13</f>
        <v>3585.8394901165898</v>
      </c>
      <c r="I359" s="91">
        <f>Corrientes!I359*Constantes!$BA$13</f>
        <v>1030.3885854714899</v>
      </c>
      <c r="J359" s="91">
        <f>Corrientes!J359*Constantes!$BA$13</f>
        <v>4616.2280755880793</v>
      </c>
      <c r="K359" s="93">
        <f>Corrientes!K359*Constantes!$BA$13</f>
        <v>3150.1929997896755</v>
      </c>
      <c r="L359" s="94">
        <f>Corrientes!L359*Constantes!$BA$13</f>
        <v>1368.4432258829195</v>
      </c>
      <c r="M359" s="94">
        <f>Corrientes!M359*Constantes!$BA$13</f>
        <v>1781.7497739067558</v>
      </c>
      <c r="N359" s="94">
        <f>Corrientes!N359*Constantes!$BA$13</f>
        <v>905.20585708367412</v>
      </c>
      <c r="O359" s="94">
        <f>Corrientes!O359*Constantes!$BA$13</f>
        <v>4055.3988568733494</v>
      </c>
      <c r="P359" s="94">
        <v>23.207137876475457</v>
      </c>
      <c r="Q359" s="94">
        <f>Corrientes!Q359*Constantes!$BA$13</f>
        <v>9385.2020130887558</v>
      </c>
      <c r="R359" s="94">
        <f>Corrientes!R359*Constantes!$BA$13</f>
        <v>881.86525807766589</v>
      </c>
      <c r="S359" s="94">
        <f>Corrientes!S359*Constantes!$BA$13</f>
        <v>111.33104147913747</v>
      </c>
      <c r="T359" s="94">
        <f>Corrientes!T359*Constantes!$BA$13</f>
        <v>4896.7884866158929</v>
      </c>
      <c r="U359" s="95" t="s">
        <v>241</v>
      </c>
      <c r="V359" s="96">
        <f>Corrientes!V359*Constantes!$BA$13</f>
        <v>15275.186800414964</v>
      </c>
      <c r="W359" s="94">
        <f>Corrientes!W359*Constantes!$BA$13</f>
        <v>8916.3286774896624</v>
      </c>
      <c r="X359" s="94">
        <f>Corrientes!X359*Constantes!$BA$13</f>
        <v>5579.1403571457276</v>
      </c>
      <c r="Y359" s="94">
        <f>Corrientes!Y359*Constantes!$BA$13</f>
        <v>3391.2285971076553</v>
      </c>
      <c r="Z359" s="94">
        <f>Corrientes!Z359*Constantes!$BA$13</f>
        <v>21816.782574786885</v>
      </c>
      <c r="AA359" s="94">
        <f>Corrientes!AA359*Constantes!$BA$13</f>
        <v>19891.414874849532</v>
      </c>
      <c r="AB359" s="94">
        <f>Corrientes!AB359*Constantes!$BA$13</f>
        <v>6975.8653192115235</v>
      </c>
      <c r="AC359" s="95" t="s">
        <v>94</v>
      </c>
      <c r="AD359" s="94">
        <v>26.628446541628321</v>
      </c>
      <c r="AE359" s="94">
        <v>3.3791363498272644</v>
      </c>
      <c r="AF359" s="95" t="s">
        <v>241</v>
      </c>
      <c r="AG359" s="97" t="s">
        <v>94</v>
      </c>
      <c r="AH359" s="95">
        <f>Corrientes!AH359*Constantes!$BA$13</f>
        <v>903.53219874937258</v>
      </c>
      <c r="AI359" s="95" t="s">
        <v>241</v>
      </c>
      <c r="AJ359" s="95" t="s">
        <v>241</v>
      </c>
      <c r="AK359" s="95" t="s">
        <v>94</v>
      </c>
      <c r="AL359" s="95" t="s">
        <v>241</v>
      </c>
      <c r="AM359" s="95" t="s">
        <v>241</v>
      </c>
      <c r="AN359" s="97" t="s">
        <v>94</v>
      </c>
      <c r="AO359" s="94">
        <f>Corrientes!AO359*Constantes!$BA$13</f>
        <v>588653.81019225065</v>
      </c>
      <c r="AP359" s="94">
        <f>Corrientes!AP359*Constantes!$BA$13</f>
        <v>74699.869719223876</v>
      </c>
      <c r="AQ359" s="94">
        <v>77.678993138998564</v>
      </c>
      <c r="AR359" s="94">
        <v>22.32100686100144</v>
      </c>
      <c r="AS359" s="94">
        <v>76.792862129323566</v>
      </c>
      <c r="AT359" s="95" t="s">
        <v>94</v>
      </c>
      <c r="AU359" s="97" t="s">
        <v>94</v>
      </c>
      <c r="AV359" s="94">
        <f t="shared" si="15"/>
        <v>10.93526742292803</v>
      </c>
      <c r="AW359" s="97" t="s">
        <v>94</v>
      </c>
      <c r="AX359" s="98">
        <f>Corrientes!AX359*Constantes!$BA$13</f>
        <v>319.51882214600175</v>
      </c>
      <c r="AZ359" s="118"/>
      <c r="BA359" s="118"/>
      <c r="BC359" s="119">
        <f t="shared" si="14"/>
        <v>0</v>
      </c>
      <c r="BE359" s="68"/>
    </row>
    <row r="360" spans="1:57" x14ac:dyDescent="0.3">
      <c r="A360" s="89">
        <v>2013</v>
      </c>
      <c r="B360" s="90" t="s">
        <v>25</v>
      </c>
      <c r="C360" s="91">
        <f>Corrientes!C360*Constantes!$BA$13</f>
        <v>3787.0443184538171</v>
      </c>
      <c r="D360" s="91">
        <f>Corrientes!D360*Constantes!$BA$13</f>
        <v>2225.0070241118019</v>
      </c>
      <c r="E360" s="92">
        <f>Corrientes!E360*Constantes!$BA$13</f>
        <v>0</v>
      </c>
      <c r="F360" s="92" t="s">
        <v>241</v>
      </c>
      <c r="G360" s="92" t="s">
        <v>241</v>
      </c>
      <c r="H360" s="91">
        <f>Corrientes!H360*Constantes!$BA$13</f>
        <v>6012.0513425656191</v>
      </c>
      <c r="I360" s="91">
        <f>Corrientes!I360*Constantes!$BA$13</f>
        <v>2759.813049075326</v>
      </c>
      <c r="J360" s="91">
        <f>Corrientes!J360*Constantes!$BA$13</f>
        <v>8771.8643916409455</v>
      </c>
      <c r="K360" s="93">
        <f>Corrientes!K360*Constantes!$BA$13</f>
        <v>4016.9652811855822</v>
      </c>
      <c r="L360" s="94">
        <f>Corrientes!L360*Constantes!$BA$13</f>
        <v>2530.3219614635318</v>
      </c>
      <c r="M360" s="94">
        <f>Corrientes!M360*Constantes!$BA$13</f>
        <v>1486.6433197220499</v>
      </c>
      <c r="N360" s="94">
        <f>Corrientes!N360*Constantes!$BA$13</f>
        <v>1843.975137439124</v>
      </c>
      <c r="O360" s="94">
        <f>Corrientes!O360*Constantes!$BA$13</f>
        <v>5860.9404186247066</v>
      </c>
      <c r="P360" s="94">
        <v>65.755454218963663</v>
      </c>
      <c r="Q360" s="94">
        <f>Corrientes!Q360*Constantes!$BA$13</f>
        <v>2437.7464481525976</v>
      </c>
      <c r="R360" s="94">
        <f>Corrientes!R360*Constantes!$BA$13</f>
        <v>466.70044534728453</v>
      </c>
      <c r="S360" s="94">
        <f>Corrientes!S360*Constantes!$BA$13</f>
        <v>1663.8207173405228</v>
      </c>
      <c r="T360" s="95">
        <f>Corrientes!T360*Constantes!$BA$13</f>
        <v>0</v>
      </c>
      <c r="U360" s="95" t="s">
        <v>241</v>
      </c>
      <c r="V360" s="96">
        <f>Corrientes!V360*Constantes!$BA$13</f>
        <v>4568.2676108404048</v>
      </c>
      <c r="W360" s="94">
        <f>Corrientes!W360*Constantes!$BA$13</f>
        <v>5452.5124604177654</v>
      </c>
      <c r="X360" s="94">
        <f>Corrientes!X360*Constantes!$BA$13</f>
        <v>2789.6431999695574</v>
      </c>
      <c r="Y360" s="94">
        <f>Corrientes!Y360*Constantes!$BA$13</f>
        <v>2611.4082977869057</v>
      </c>
      <c r="Z360" s="94">
        <f>Corrientes!Z360*Constantes!$BA$13</f>
        <v>14239.188666819482</v>
      </c>
      <c r="AA360" s="94">
        <f>Corrientes!AA360*Constantes!$BA$13</f>
        <v>13340.13200248135</v>
      </c>
      <c r="AB360" s="94">
        <f>Corrientes!AB360*Constantes!$BA$13</f>
        <v>5714.3593930165353</v>
      </c>
      <c r="AC360" s="95" t="s">
        <v>94</v>
      </c>
      <c r="AD360" s="94">
        <v>6.4785815702996947</v>
      </c>
      <c r="AE360" s="94">
        <v>2.0889154773102647</v>
      </c>
      <c r="AF360" s="95" t="s">
        <v>241</v>
      </c>
      <c r="AG360" s="97" t="s">
        <v>94</v>
      </c>
      <c r="AH360" s="95">
        <f>Corrientes!AH360*Constantes!$BA$13</f>
        <v>243.32122458373357</v>
      </c>
      <c r="AI360" s="95" t="s">
        <v>241</v>
      </c>
      <c r="AJ360" s="95" t="s">
        <v>241</v>
      </c>
      <c r="AK360" s="95" t="s">
        <v>94</v>
      </c>
      <c r="AL360" s="95" t="s">
        <v>241</v>
      </c>
      <c r="AM360" s="95" t="s">
        <v>241</v>
      </c>
      <c r="AN360" s="97" t="s">
        <v>94</v>
      </c>
      <c r="AO360" s="94">
        <f>Corrientes!AO360*Constantes!$BA$13</f>
        <v>638615.21193085366</v>
      </c>
      <c r="AP360" s="94">
        <f>Corrientes!AP360*Constantes!$BA$13</f>
        <v>205911.30724721655</v>
      </c>
      <c r="AQ360" s="94">
        <v>68.537896553607695</v>
      </c>
      <c r="AR360" s="94">
        <v>31.462103446392316</v>
      </c>
      <c r="AS360" s="94">
        <v>34.244545781036337</v>
      </c>
      <c r="AT360" s="95" t="s">
        <v>94</v>
      </c>
      <c r="AU360" s="97" t="s">
        <v>94</v>
      </c>
      <c r="AV360" s="94">
        <f t="shared" si="15"/>
        <v>4.2682856888149212</v>
      </c>
      <c r="AW360" s="97" t="s">
        <v>94</v>
      </c>
      <c r="AX360" s="98">
        <f>Corrientes!AX360*Constantes!$BA$13</f>
        <v>35.264724795649386</v>
      </c>
      <c r="AZ360" s="118"/>
      <c r="BC360" s="119">
        <f t="shared" si="14"/>
        <v>1.5916157281026244E-12</v>
      </c>
      <c r="BE360" s="68"/>
    </row>
    <row r="361" spans="1:57" x14ac:dyDescent="0.3">
      <c r="A361" s="89">
        <v>2013</v>
      </c>
      <c r="B361" s="90" t="s">
        <v>26</v>
      </c>
      <c r="C361" s="91">
        <f>Corrientes!C361*Constantes!$BA$13</f>
        <v>3436.3501922260862</v>
      </c>
      <c r="D361" s="91">
        <f>Corrientes!D361*Constantes!$BA$13</f>
        <v>2577.9914889394195</v>
      </c>
      <c r="E361" s="91">
        <f>Corrientes!E361*Constantes!$BA$13</f>
        <v>320.57127237875966</v>
      </c>
      <c r="F361" s="92" t="s">
        <v>241</v>
      </c>
      <c r="G361" s="92" t="s">
        <v>241</v>
      </c>
      <c r="H361" s="91">
        <f>Corrientes!H361*Constantes!$BA$13</f>
        <v>6334.9129535442644</v>
      </c>
      <c r="I361" s="91">
        <f>Corrientes!I361*Constantes!$BA$13</f>
        <v>1339.0788056670956</v>
      </c>
      <c r="J361" s="91">
        <f>Corrientes!J361*Constantes!$BA$13</f>
        <v>7673.9917592113597</v>
      </c>
      <c r="K361" s="93">
        <f>Corrientes!K361*Constantes!$BA$13</f>
        <v>4134.5074278861275</v>
      </c>
      <c r="L361" s="94">
        <f>Corrientes!L361*Constantes!$BA$13</f>
        <v>2242.7483216841651</v>
      </c>
      <c r="M361" s="94">
        <f>Corrientes!M361*Constantes!$BA$13</f>
        <v>1682.5369248497555</v>
      </c>
      <c r="N361" s="94">
        <f>Corrientes!N361*Constantes!$BA$13</f>
        <v>873.9553817322718</v>
      </c>
      <c r="O361" s="94">
        <f>Corrientes!O361*Constantes!$BA$13</f>
        <v>5008.4628096183997</v>
      </c>
      <c r="P361" s="94">
        <v>42.83682164022715</v>
      </c>
      <c r="Q361" s="94">
        <f>Corrientes!Q361*Constantes!$BA$13</f>
        <v>7435.5336716181628</v>
      </c>
      <c r="R361" s="94">
        <f>Corrientes!R361*Constantes!$BA$13</f>
        <v>1226.2168821843134</v>
      </c>
      <c r="S361" s="94">
        <f>Corrientes!S361*Constantes!$BA$13</f>
        <v>1578.7328169637703</v>
      </c>
      <c r="T361" s="95">
        <f>Corrientes!T361*Constantes!$BA$13</f>
        <v>0</v>
      </c>
      <c r="U361" s="95" t="s">
        <v>241</v>
      </c>
      <c r="V361" s="96">
        <f>Corrientes!V361*Constantes!$BA$13</f>
        <v>10240.483370766247</v>
      </c>
      <c r="W361" s="94">
        <f>Corrientes!W361*Constantes!$BA$13</f>
        <v>5308.3400624806009</v>
      </c>
      <c r="X361" s="94">
        <f>Corrientes!X361*Constantes!$BA$13</f>
        <v>3694.4713467322613</v>
      </c>
      <c r="Y361" s="94">
        <f>Corrientes!Y361*Constantes!$BA$13</f>
        <v>3027.628724755039</v>
      </c>
      <c r="Z361" s="94">
        <f>Corrientes!Z361*Constantes!$BA$13</f>
        <v>15283.729289547127</v>
      </c>
      <c r="AA361" s="94">
        <f>Corrientes!AA361*Constantes!$BA$13</f>
        <v>17914.475129977607</v>
      </c>
      <c r="AB361" s="94">
        <f>Corrientes!AB361*Constantes!$BA$13</f>
        <v>5175.595530158761</v>
      </c>
      <c r="AC361" s="95" t="s">
        <v>94</v>
      </c>
      <c r="AD361" s="94">
        <v>16.713963296986183</v>
      </c>
      <c r="AE361" s="94">
        <v>3.2817107918248261</v>
      </c>
      <c r="AF361" s="95" t="s">
        <v>241</v>
      </c>
      <c r="AG361" s="97" t="s">
        <v>94</v>
      </c>
      <c r="AH361" s="95">
        <f>Corrientes!AH361*Constantes!$BA$13</f>
        <v>1242.6869652806579</v>
      </c>
      <c r="AI361" s="95" t="s">
        <v>241</v>
      </c>
      <c r="AJ361" s="95" t="s">
        <v>241</v>
      </c>
      <c r="AK361" s="95" t="s">
        <v>94</v>
      </c>
      <c r="AL361" s="95" t="s">
        <v>241</v>
      </c>
      <c r="AM361" s="95" t="s">
        <v>241</v>
      </c>
      <c r="AN361" s="97" t="s">
        <v>94</v>
      </c>
      <c r="AO361" s="94">
        <f>Corrientes!AO361*Constantes!$BA$13</f>
        <v>545888.29626927897</v>
      </c>
      <c r="AP361" s="94">
        <f>Corrientes!AP361*Constantes!$BA$13</f>
        <v>107182.6879816584</v>
      </c>
      <c r="AQ361" s="94">
        <v>82.550426848455345</v>
      </c>
      <c r="AR361" s="94">
        <v>17.449573151544666</v>
      </c>
      <c r="AS361" s="94">
        <v>57.163178359772836</v>
      </c>
      <c r="AT361" s="95" t="s">
        <v>94</v>
      </c>
      <c r="AU361" s="97" t="s">
        <v>94</v>
      </c>
      <c r="AV361" s="94">
        <f t="shared" si="15"/>
        <v>3.1232038174214605</v>
      </c>
      <c r="AW361" s="97" t="s">
        <v>94</v>
      </c>
      <c r="AX361" s="98">
        <f>Corrientes!AX361*Constantes!$BA$13</f>
        <v>158.77823040438872</v>
      </c>
      <c r="AZ361" s="118"/>
      <c r="BC361" s="119">
        <f t="shared" si="14"/>
        <v>1.3642420526593924E-12</v>
      </c>
      <c r="BE361" s="68"/>
    </row>
    <row r="362" spans="1:57" x14ac:dyDescent="0.3">
      <c r="A362" s="89">
        <v>2013</v>
      </c>
      <c r="B362" s="90" t="s">
        <v>27</v>
      </c>
      <c r="C362" s="91">
        <f>Corrientes!C362*Constantes!$BA$13</f>
        <v>1980.1540200942889</v>
      </c>
      <c r="D362" s="91">
        <f>Corrientes!D362*Constantes!$BA$13</f>
        <v>1215.8332717739295</v>
      </c>
      <c r="E362" s="92">
        <f>Corrientes!E362*Constantes!$BA$13</f>
        <v>0</v>
      </c>
      <c r="F362" s="92" t="s">
        <v>241</v>
      </c>
      <c r="G362" s="92" t="s">
        <v>241</v>
      </c>
      <c r="H362" s="91">
        <f>Corrientes!H362*Constantes!$BA$13</f>
        <v>3195.9872918682181</v>
      </c>
      <c r="I362" s="91">
        <f>Corrientes!I362*Constantes!$BA$13</f>
        <v>300.6287137206657</v>
      </c>
      <c r="J362" s="91">
        <f>Corrientes!J362*Constantes!$BA$13</f>
        <v>3496.6160055888836</v>
      </c>
      <c r="K362" s="93">
        <f>Corrientes!K362*Constantes!$BA$13</f>
        <v>3697.6385137519133</v>
      </c>
      <c r="L362" s="94">
        <f>Corrientes!L362*Constantes!$BA$13</f>
        <v>2290.9646063020796</v>
      </c>
      <c r="M362" s="94">
        <f>Corrientes!M362*Constantes!$BA$13</f>
        <v>1406.6739074498337</v>
      </c>
      <c r="N362" s="94">
        <f>Corrientes!N362*Constantes!$BA$13</f>
        <v>347.81624852564255</v>
      </c>
      <c r="O362" s="94">
        <f>Corrientes!O362*Constantes!$BA$13</f>
        <v>4045.4547622775558</v>
      </c>
      <c r="P362" s="94">
        <v>64.805244081711294</v>
      </c>
      <c r="Q362" s="94">
        <f>Corrientes!Q362*Constantes!$BA$13</f>
        <v>1559.2098472667192</v>
      </c>
      <c r="R362" s="94">
        <f>Corrientes!R362*Constantes!$BA$13</f>
        <v>339.74985268466054</v>
      </c>
      <c r="S362" s="95">
        <f>Corrientes!S362*Constantes!$BA$13</f>
        <v>0</v>
      </c>
      <c r="T362" s="95">
        <f>Corrientes!T362*Constantes!$BA$13</f>
        <v>0</v>
      </c>
      <c r="U362" s="95" t="s">
        <v>241</v>
      </c>
      <c r="V362" s="96">
        <f>Corrientes!V362*Constantes!$BA$13</f>
        <v>1898.9596999513794</v>
      </c>
      <c r="W362" s="94">
        <f>Corrientes!W362*Constantes!$BA$13</f>
        <v>5018.3659115024793</v>
      </c>
      <c r="X362" s="94">
        <f>Corrientes!X362*Constantes!$BA$13</f>
        <v>4132.6342654143718</v>
      </c>
      <c r="Y362" s="94">
        <f>Corrientes!Y362*Constantes!$BA$13</f>
        <v>2713.48358479219</v>
      </c>
      <c r="Z362" s="94">
        <f>Corrientes!Z362*Constantes!$BA$13</f>
        <v>0</v>
      </c>
      <c r="AA362" s="94">
        <f>Corrientes!AA362*Constantes!$BA$13</f>
        <v>5395.5757055402637</v>
      </c>
      <c r="AB362" s="94">
        <f>Corrientes!AB362*Constantes!$BA$13</f>
        <v>4341.6979864880686</v>
      </c>
      <c r="AC362" s="95" t="s">
        <v>94</v>
      </c>
      <c r="AD362" s="94">
        <v>28.066649617780126</v>
      </c>
      <c r="AE362" s="94">
        <v>5.336136677367235</v>
      </c>
      <c r="AF362" s="95" t="s">
        <v>241</v>
      </c>
      <c r="AG362" s="97" t="s">
        <v>94</v>
      </c>
      <c r="AH362" s="95">
        <f>Corrientes!AH362*Constantes!$BA$13</f>
        <v>31.709967117696195</v>
      </c>
      <c r="AI362" s="95" t="s">
        <v>241</v>
      </c>
      <c r="AJ362" s="95" t="s">
        <v>241</v>
      </c>
      <c r="AK362" s="95" t="s">
        <v>94</v>
      </c>
      <c r="AL362" s="95" t="s">
        <v>241</v>
      </c>
      <c r="AM362" s="95" t="s">
        <v>241</v>
      </c>
      <c r="AN362" s="97" t="s">
        <v>94</v>
      </c>
      <c r="AO362" s="94">
        <f>Corrientes!AO362*Constantes!$BA$13</f>
        <v>101113.89628427499</v>
      </c>
      <c r="AP362" s="94">
        <f>Corrientes!AP362*Constantes!$BA$13</f>
        <v>19224.153146238677</v>
      </c>
      <c r="AQ362" s="94">
        <v>91.402295441073605</v>
      </c>
      <c r="AR362" s="94">
        <v>8.5977045589264023</v>
      </c>
      <c r="AS362" s="94">
        <v>35.194755918288706</v>
      </c>
      <c r="AT362" s="95" t="s">
        <v>94</v>
      </c>
      <c r="AU362" s="97" t="s">
        <v>94</v>
      </c>
      <c r="AV362" s="94">
        <f t="shared" si="15"/>
        <v>2.2312694595473914</v>
      </c>
      <c r="AW362" s="97" t="s">
        <v>94</v>
      </c>
      <c r="AX362" s="98">
        <f>Corrientes!AX362*Constantes!$BA$13</f>
        <v>14.988698171238427</v>
      </c>
      <c r="AZ362" s="118"/>
      <c r="BC362" s="119">
        <f t="shared" si="14"/>
        <v>-2.8421709430404007E-13</v>
      </c>
      <c r="BE362" s="68"/>
    </row>
    <row r="363" spans="1:57" x14ac:dyDescent="0.3">
      <c r="A363" s="89">
        <v>2013</v>
      </c>
      <c r="B363" s="90" t="s">
        <v>28</v>
      </c>
      <c r="C363" s="91">
        <f>Corrientes!C363*Constantes!$BA$13</f>
        <v>8919.0091821408805</v>
      </c>
      <c r="D363" s="91">
        <f>Corrientes!D363*Constantes!$BA$13</f>
        <v>4929.9637218285543</v>
      </c>
      <c r="E363" s="91">
        <f>Corrientes!E363*Constantes!$BA$13</f>
        <v>1309.1087571780392</v>
      </c>
      <c r="F363" s="92" t="s">
        <v>241</v>
      </c>
      <c r="G363" s="92" t="s">
        <v>241</v>
      </c>
      <c r="H363" s="91">
        <f>Corrientes!H363*Constantes!$BA$13</f>
        <v>15158.081661147477</v>
      </c>
      <c r="I363" s="91">
        <f>Corrientes!I363*Constantes!$BA$13</f>
        <v>564.08201851930232</v>
      </c>
      <c r="J363" s="91">
        <f>Corrientes!J363*Constantes!$BA$13</f>
        <v>15722.163679666779</v>
      </c>
      <c r="K363" s="93">
        <f>Corrientes!K363*Constantes!$BA$13</f>
        <v>2950.5017288016265</v>
      </c>
      <c r="L363" s="94">
        <f>Corrientes!L363*Constantes!$BA$13</f>
        <v>1736.0740362387089</v>
      </c>
      <c r="M363" s="94">
        <f>Corrientes!M363*Constantes!$BA$13</f>
        <v>959.61130236339682</v>
      </c>
      <c r="N363" s="94">
        <f>Corrientes!N363*Constantes!$BA$13</f>
        <v>109.79786281882342</v>
      </c>
      <c r="O363" s="94">
        <f>Corrientes!O363*Constantes!$BA$13</f>
        <v>3060.29959162045</v>
      </c>
      <c r="P363" s="94">
        <v>49.052656784994696</v>
      </c>
      <c r="Q363" s="94">
        <f>Corrientes!Q363*Constantes!$BA$13</f>
        <v>11389.710106920944</v>
      </c>
      <c r="R363" s="94">
        <f>Corrientes!R363*Constantes!$BA$13</f>
        <v>1826.7823667676876</v>
      </c>
      <c r="S363" s="94">
        <f>Corrientes!S363*Constantes!$BA$13</f>
        <v>3112.948612069285</v>
      </c>
      <c r="T363" s="95">
        <f>Corrientes!T363*Constantes!$BA$13</f>
        <v>0</v>
      </c>
      <c r="U363" s="95" t="s">
        <v>241</v>
      </c>
      <c r="V363" s="96">
        <f>Corrientes!V363*Constantes!$BA$13</f>
        <v>16329.441085757915</v>
      </c>
      <c r="W363" s="94">
        <f>Corrientes!W363*Constantes!$BA$13</f>
        <v>5861.7986419084582</v>
      </c>
      <c r="X363" s="94">
        <f>Corrientes!X363*Constantes!$BA$13</f>
        <v>3717.2149312871961</v>
      </c>
      <c r="Y363" s="94">
        <f>Corrientes!Y363*Constantes!$BA$13</f>
        <v>3407.1018032890515</v>
      </c>
      <c r="Z363" s="94">
        <f>Corrientes!Z363*Constantes!$BA$13</f>
        <v>13306.269874540643</v>
      </c>
      <c r="AA363" s="94">
        <f>Corrientes!AA363*Constantes!$BA$13</f>
        <v>32051.60476542469</v>
      </c>
      <c r="AB363" s="94">
        <f>Corrientes!AB363*Constantes!$BA$13</f>
        <v>4045.2863560174428</v>
      </c>
      <c r="AC363" s="95" t="s">
        <v>94</v>
      </c>
      <c r="AD363" s="94">
        <v>11.929297246137995</v>
      </c>
      <c r="AE363" s="94">
        <v>3.5561417692615143</v>
      </c>
      <c r="AF363" s="95" t="s">
        <v>241</v>
      </c>
      <c r="AG363" s="97" t="s">
        <v>94</v>
      </c>
      <c r="AH363" s="95">
        <f>Corrientes!AH363*Constantes!$BA$13</f>
        <v>535.21672036885627</v>
      </c>
      <c r="AI363" s="95" t="s">
        <v>241</v>
      </c>
      <c r="AJ363" s="95" t="s">
        <v>241</v>
      </c>
      <c r="AK363" s="95" t="s">
        <v>94</v>
      </c>
      <c r="AL363" s="95" t="s">
        <v>241</v>
      </c>
      <c r="AM363" s="95" t="s">
        <v>241</v>
      </c>
      <c r="AN363" s="97" t="s">
        <v>94</v>
      </c>
      <c r="AO363" s="94">
        <f>Corrientes!AO363*Constantes!$BA$13</f>
        <v>901302.78388987517</v>
      </c>
      <c r="AP363" s="94">
        <f>Corrientes!AP363*Constantes!$BA$13</f>
        <v>268679.73950268625</v>
      </c>
      <c r="AQ363" s="94">
        <v>96.412185816073006</v>
      </c>
      <c r="AR363" s="94">
        <v>3.5878141839269908</v>
      </c>
      <c r="AS363" s="94">
        <v>50.947343215005311</v>
      </c>
      <c r="AT363" s="95" t="s">
        <v>94</v>
      </c>
      <c r="AU363" s="97" t="s">
        <v>94</v>
      </c>
      <c r="AV363" s="94">
        <f t="shared" si="15"/>
        <v>1.8688391191730602</v>
      </c>
      <c r="AW363" s="97" t="s">
        <v>94</v>
      </c>
      <c r="AX363" s="98">
        <f>Corrientes!AX363*Constantes!$BA$13</f>
        <v>44.388105673276435</v>
      </c>
      <c r="AZ363" s="118"/>
      <c r="BC363" s="119">
        <f t="shared" si="14"/>
        <v>-1.5916157281026244E-12</v>
      </c>
      <c r="BE363" s="68"/>
    </row>
    <row r="364" spans="1:57" x14ac:dyDescent="0.3">
      <c r="A364" s="89">
        <v>2013</v>
      </c>
      <c r="B364" s="90" t="s">
        <v>29</v>
      </c>
      <c r="C364" s="91">
        <f>Corrientes!C364*Constantes!$BA$13</f>
        <v>2107.5849351293309</v>
      </c>
      <c r="D364" s="91">
        <f>Corrientes!D364*Constantes!$BA$13</f>
        <v>1762.5284465549896</v>
      </c>
      <c r="E364" s="91">
        <f>Corrientes!E364*Constantes!$BA$13</f>
        <v>450.04971233313961</v>
      </c>
      <c r="F364" s="92" t="s">
        <v>241</v>
      </c>
      <c r="G364" s="92" t="s">
        <v>241</v>
      </c>
      <c r="H364" s="91">
        <f>Corrientes!H364*Constantes!$BA$13</f>
        <v>4320.16309401746</v>
      </c>
      <c r="I364" s="91">
        <f>Corrientes!I364*Constantes!$BA$13</f>
        <v>1070.0192271294084</v>
      </c>
      <c r="J364" s="91">
        <f>Corrientes!J364*Constantes!$BA$13</f>
        <v>5390.1823211468682</v>
      </c>
      <c r="K364" s="93">
        <f>Corrientes!K364*Constantes!$BA$13</f>
        <v>4199.3192830102735</v>
      </c>
      <c r="L364" s="94">
        <f>Corrientes!L364*Constantes!$BA$13</f>
        <v>2048.6314673921861</v>
      </c>
      <c r="M364" s="94">
        <f>Corrientes!M364*Constantes!$BA$13</f>
        <v>1713.2269156046348</v>
      </c>
      <c r="N364" s="94">
        <f>Corrientes!N364*Constantes!$BA$13</f>
        <v>1040.0885975574959</v>
      </c>
      <c r="O364" s="94">
        <f>Corrientes!O364*Constantes!$BA$13</f>
        <v>5239.4078805677682</v>
      </c>
      <c r="P364" s="94">
        <v>45.236465085250515</v>
      </c>
      <c r="Q364" s="94">
        <f>Corrientes!Q364*Constantes!$BA$13</f>
        <v>5446.1320723137769</v>
      </c>
      <c r="R364" s="94">
        <f>Corrientes!R364*Constantes!$BA$13</f>
        <v>879.82348570856561</v>
      </c>
      <c r="S364" s="94">
        <f>Corrientes!S364*Constantes!$BA$13</f>
        <v>199.43136566188741</v>
      </c>
      <c r="T364" s="95">
        <f>Corrientes!T364*Constantes!$BA$13</f>
        <v>0</v>
      </c>
      <c r="U364" s="95" t="s">
        <v>241</v>
      </c>
      <c r="V364" s="96">
        <f>Corrientes!V364*Constantes!$BA$13</f>
        <v>6525.3869236842302</v>
      </c>
      <c r="W364" s="94">
        <f>Corrientes!W364*Constantes!$BA$13</f>
        <v>6302.4442648726617</v>
      </c>
      <c r="X364" s="94">
        <f>Corrientes!X364*Constantes!$BA$13</f>
        <v>5288.8624582551047</v>
      </c>
      <c r="Y364" s="94">
        <f>Corrientes!Y364*Constantes!$BA$13</f>
        <v>5084.4798961434899</v>
      </c>
      <c r="Z364" s="94">
        <f>Corrientes!Z364*Constantes!$BA$13</f>
        <v>39870.325002376529</v>
      </c>
      <c r="AA364" s="94">
        <f>Corrientes!AA364*Constantes!$BA$13</f>
        <v>11915.569244831098</v>
      </c>
      <c r="AB364" s="94">
        <f>Corrientes!AB364*Constantes!$BA$13</f>
        <v>5772.6247957785554</v>
      </c>
      <c r="AC364" s="95" t="s">
        <v>94</v>
      </c>
      <c r="AD364" s="94">
        <v>21.658807858513214</v>
      </c>
      <c r="AE364" s="94">
        <v>4.7870280927314859</v>
      </c>
      <c r="AF364" s="95" t="s">
        <v>241</v>
      </c>
      <c r="AG364" s="97" t="s">
        <v>94</v>
      </c>
      <c r="AH364" s="95">
        <f>Corrientes!AH364*Constantes!$BA$13</f>
        <v>533.52106188711696</v>
      </c>
      <c r="AI364" s="95" t="s">
        <v>241</v>
      </c>
      <c r="AJ364" s="95" t="s">
        <v>241</v>
      </c>
      <c r="AK364" s="95" t="s">
        <v>94</v>
      </c>
      <c r="AL364" s="95" t="s">
        <v>241</v>
      </c>
      <c r="AM364" s="95" t="s">
        <v>241</v>
      </c>
      <c r="AN364" s="97" t="s">
        <v>94</v>
      </c>
      <c r="AO364" s="94">
        <f>Corrientes!AO364*Constantes!$BA$13</f>
        <v>248913.71042763308</v>
      </c>
      <c r="AP364" s="94">
        <f>Corrientes!AP364*Constantes!$BA$13</f>
        <v>55014.889659070337</v>
      </c>
      <c r="AQ364" s="94">
        <v>80.148737772162406</v>
      </c>
      <c r="AR364" s="94">
        <v>19.851262227837598</v>
      </c>
      <c r="AS364" s="94">
        <v>54.763534914749492</v>
      </c>
      <c r="AT364" s="95" t="s">
        <v>94</v>
      </c>
      <c r="AU364" s="97" t="s">
        <v>94</v>
      </c>
      <c r="AV364" s="94">
        <f t="shared" si="15"/>
        <v>8.0546683383408535</v>
      </c>
      <c r="AW364" s="97" t="s">
        <v>94</v>
      </c>
      <c r="AX364" s="98">
        <f>Corrientes!AX364*Constantes!$BA$13</f>
        <v>36.527205978308714</v>
      </c>
      <c r="AZ364" s="118"/>
      <c r="BC364" s="119">
        <f t="shared" si="14"/>
        <v>3.4106051316484809E-13</v>
      </c>
      <c r="BE364" s="68"/>
    </row>
    <row r="365" spans="1:57" ht="15" thickBot="1" x14ac:dyDescent="0.35">
      <c r="A365" s="103">
        <v>2013</v>
      </c>
      <c r="B365" s="104" t="s">
        <v>30</v>
      </c>
      <c r="C365" s="106">
        <f>Corrientes!C365*Constantes!$BA$13</f>
        <v>1483.1695768203178</v>
      </c>
      <c r="D365" s="106">
        <f>Corrientes!D365*Constantes!$BA$13</f>
        <v>1731.9183504320815</v>
      </c>
      <c r="E365" s="106">
        <f>Corrientes!E365*Constantes!$BA$13</f>
        <v>499.69923864360226</v>
      </c>
      <c r="F365" s="107" t="s">
        <v>241</v>
      </c>
      <c r="G365" s="107" t="s">
        <v>241</v>
      </c>
      <c r="H365" s="106">
        <f>Corrientes!H365*Constantes!$BA$13</f>
        <v>3714.7871658960012</v>
      </c>
      <c r="I365" s="106">
        <f>Corrientes!I365*Constantes!$BA$13</f>
        <v>220.5122648456306</v>
      </c>
      <c r="J365" s="106">
        <f>Corrientes!J365*Constantes!$BA$13</f>
        <v>3935.2994307416316</v>
      </c>
      <c r="K365" s="108">
        <f>Corrientes!K365*Constantes!$BA$13</f>
        <v>3844.9741454880827</v>
      </c>
      <c r="L365" s="109">
        <f>Corrientes!L365*Constantes!$BA$13</f>
        <v>1535.1481583126251</v>
      </c>
      <c r="M365" s="109">
        <f>Corrientes!M365*Constantes!$BA$13</f>
        <v>1792.6144842544529</v>
      </c>
      <c r="N365" s="109">
        <f>Corrientes!N365*Constantes!$BA$13</f>
        <v>228.24025152191095</v>
      </c>
      <c r="O365" s="109">
        <f>Corrientes!O365*Constantes!$BA$13</f>
        <v>4073.2143970099933</v>
      </c>
      <c r="P365" s="109">
        <v>58.940999297268895</v>
      </c>
      <c r="Q365" s="109">
        <f>Corrientes!Q365*Constantes!$BA$13</f>
        <v>2199.5237571759781</v>
      </c>
      <c r="R365" s="109">
        <f>Corrientes!R365*Constantes!$BA$13</f>
        <v>541.85260255202854</v>
      </c>
      <c r="S365" s="111">
        <f>Corrientes!S365*Constantes!$BA$13</f>
        <v>0</v>
      </c>
      <c r="T365" s="111">
        <f>Corrientes!T365*Constantes!$BA$13</f>
        <v>0</v>
      </c>
      <c r="U365" s="111" t="s">
        <v>241</v>
      </c>
      <c r="V365" s="110">
        <f>Corrientes!V365*Constantes!$BA$13</f>
        <v>2741.3763597280067</v>
      </c>
      <c r="W365" s="109">
        <f>Corrientes!W365*Constantes!$BA$13</f>
        <v>4693.8321856369366</v>
      </c>
      <c r="X365" s="109">
        <f>Corrientes!X365*Constantes!$BA$13</f>
        <v>2676.4969203593837</v>
      </c>
      <c r="Y365" s="109">
        <f>Corrientes!Y365*Constantes!$BA$13</f>
        <v>3282.5824506844324</v>
      </c>
      <c r="Z365" s="109">
        <f>Corrientes!Z365*Constantes!$BA$13</f>
        <v>0</v>
      </c>
      <c r="AA365" s="109">
        <f>Corrientes!AA365*Constantes!$BA$13</f>
        <v>6676.6757904696387</v>
      </c>
      <c r="AB365" s="109">
        <f>Corrientes!AB365*Constantes!$BA$13</f>
        <v>4307.0353749274364</v>
      </c>
      <c r="AC365" s="111" t="s">
        <v>94</v>
      </c>
      <c r="AD365" s="109">
        <v>21.766645311712633</v>
      </c>
      <c r="AE365" s="109">
        <v>3.9412982136281824</v>
      </c>
      <c r="AF365" s="111" t="s">
        <v>241</v>
      </c>
      <c r="AG365" s="112" t="s">
        <v>94</v>
      </c>
      <c r="AH365" s="95">
        <f>Corrientes!AH365*Constantes!$BA$13</f>
        <v>52.092474173705348</v>
      </c>
      <c r="AI365" s="111" t="s">
        <v>241</v>
      </c>
      <c r="AJ365" s="111" t="s">
        <v>241</v>
      </c>
      <c r="AK365" s="111" t="s">
        <v>94</v>
      </c>
      <c r="AL365" s="111" t="s">
        <v>241</v>
      </c>
      <c r="AM365" s="111" t="s">
        <v>241</v>
      </c>
      <c r="AN365" s="112" t="s">
        <v>94</v>
      </c>
      <c r="AO365" s="109">
        <f>Corrientes!AO365*Constantes!$BA$13</f>
        <v>169402.95883683945</v>
      </c>
      <c r="AP365" s="109">
        <f>Corrientes!AP365*Constantes!$BA$13</f>
        <v>30673.885180078345</v>
      </c>
      <c r="AQ365" s="109">
        <v>94.396556889088529</v>
      </c>
      <c r="AR365" s="109">
        <v>5.6034431109114786</v>
      </c>
      <c r="AS365" s="109">
        <v>41.059000702731112</v>
      </c>
      <c r="AT365" s="111" t="s">
        <v>94</v>
      </c>
      <c r="AU365" s="112" t="s">
        <v>94</v>
      </c>
      <c r="AV365" s="109">
        <f t="shared" si="15"/>
        <v>3.1058799548565386</v>
      </c>
      <c r="AW365" s="112" t="s">
        <v>94</v>
      </c>
      <c r="AX365" s="98">
        <f>Corrientes!AX365*Constantes!$BA$13</f>
        <v>12.806881714183586</v>
      </c>
      <c r="AZ365" s="118"/>
      <c r="BC365" s="119">
        <f t="shared" si="14"/>
        <v>-3.4106051316484809E-13</v>
      </c>
      <c r="BE365" s="68"/>
    </row>
    <row r="366" spans="1:57" x14ac:dyDescent="0.3">
      <c r="A366" s="80">
        <v>2014</v>
      </c>
      <c r="B366" s="81" t="s">
        <v>205</v>
      </c>
      <c r="C366" s="82">
        <f>Corrientes!C366*Constantes!$BA$14</f>
        <v>133912.34773268414</v>
      </c>
      <c r="D366" s="82">
        <f>Corrientes!D366*Constantes!$BA$14</f>
        <v>81009.431048758706</v>
      </c>
      <c r="E366" s="82">
        <f>Corrientes!E366*Constantes!$BA$14</f>
        <v>11621.62877294214</v>
      </c>
      <c r="F366" s="83">
        <f>Corrientes!F366*Constantes!$BA$14</f>
        <v>6343.6587746979612</v>
      </c>
      <c r="G366" s="83">
        <f>Corrientes!G366*Constantes!$BA$14</f>
        <v>2085.0808505428208</v>
      </c>
      <c r="H366" s="82">
        <f>Corrientes!H366*Constantes!$BA$14</f>
        <v>234972.14717962575</v>
      </c>
      <c r="I366" s="82">
        <f>Corrientes!I366*Constantes!$BA$14</f>
        <v>35423.953579111025</v>
      </c>
      <c r="J366" s="82">
        <f>Corrientes!J366*Constantes!$BA$14</f>
        <v>270396.10075873678</v>
      </c>
      <c r="K366" s="84">
        <f>Corrientes!K366*Constantes!$BA$14</f>
        <v>3572.8890793382257</v>
      </c>
      <c r="L366" s="85">
        <f>Corrientes!L366*Constantes!$BA$14</f>
        <v>2036.2156559640807</v>
      </c>
      <c r="M366" s="85">
        <f>Corrientes!M366*Constantes!$BA$14</f>
        <v>1231.7958319385432</v>
      </c>
      <c r="N366" s="85">
        <f>Corrientes!N366*Constantes!$BA$14</f>
        <v>538.64195569118272</v>
      </c>
      <c r="O366" s="85">
        <f>Corrientes!O366*Constantes!$BA$14</f>
        <v>4111.5310350294076</v>
      </c>
      <c r="P366" s="85">
        <v>46.57331957799483</v>
      </c>
      <c r="Q366" s="85">
        <f>Corrientes!Q366*Constantes!$BA$14</f>
        <v>221207.20583529145</v>
      </c>
      <c r="R366" s="85">
        <f>Corrientes!R366*Constantes!$BA$14</f>
        <v>52431.23156696673</v>
      </c>
      <c r="S366" s="85">
        <f>Corrientes!S366*Constantes!$BA$14</f>
        <v>14300.986598599475</v>
      </c>
      <c r="T366" s="85">
        <f>Corrientes!T366*Constantes!$BA$14</f>
        <v>19333.013656932253</v>
      </c>
      <c r="U366" s="86">
        <f>Corrientes!U366*Constantes!$BA$14</f>
        <v>2913.0133549087441</v>
      </c>
      <c r="V366" s="87">
        <f>Corrientes!V366*Constantes!$BA$14</f>
        <v>310185.45517987252</v>
      </c>
      <c r="W366" s="85">
        <f>Corrientes!W366*Constantes!$BA$14</f>
        <v>5749.7229397022738</v>
      </c>
      <c r="X366" s="85">
        <f>Corrientes!X366*Constantes!$BA$14</f>
        <v>3718.5716969963833</v>
      </c>
      <c r="Y366" s="85">
        <f>Corrientes!Y366*Constantes!$BA$14</f>
        <v>4097.2209934208231</v>
      </c>
      <c r="Z366" s="85">
        <f>Corrientes!Z366*Constantes!$BA$14</f>
        <v>18683.817923207585</v>
      </c>
      <c r="AA366" s="85">
        <f>Corrientes!AA366*Constantes!$BA$14</f>
        <v>580581.55014248705</v>
      </c>
      <c r="AB366" s="85">
        <f>Corrientes!AB366*Constantes!$BA$14</f>
        <v>4849.7704629840136</v>
      </c>
      <c r="AC366" s="85">
        <v>53.24713307486202</v>
      </c>
      <c r="AD366" s="85">
        <v>14.502910275498051</v>
      </c>
      <c r="AE366" s="85">
        <f>AA366/AO366*100</f>
        <v>2.9979271089934345</v>
      </c>
      <c r="AF366" s="86">
        <f>Corrientes!AF366*Constantes!$BA$14</f>
        <v>429246.1314013378</v>
      </c>
      <c r="AG366" s="86">
        <f>Corrientes!AG366*Constantes!$BA$14</f>
        <v>18979.848548436708</v>
      </c>
      <c r="AH366" s="86">
        <f>Corrientes!AH366*Constantes!$BA$14</f>
        <v>55050.569666061761</v>
      </c>
      <c r="AI366" s="86">
        <f>Corrientes!AI366*Constantes!$BA$14</f>
        <v>509804.64955295698</v>
      </c>
      <c r="AJ366" s="86">
        <f>Corrientes!AJ366*Constantes!$BA$14</f>
        <v>4258.2753053242313</v>
      </c>
      <c r="AK366" s="86">
        <v>2.6326438691209972</v>
      </c>
      <c r="AL366" s="86">
        <f>Corrientes!AL366*Constantes!$BA$14</f>
        <v>1090386.2079963037</v>
      </c>
      <c r="AM366" s="86">
        <f>Corrientes!AM366*Constantes!$BA$14</f>
        <v>9108.3204023466806</v>
      </c>
      <c r="AN366" s="86">
        <v>5.6309784667033602</v>
      </c>
      <c r="AO366" s="85">
        <f>Corrientes!AO366*Constantes!$BA$14</f>
        <v>19366099.609320372</v>
      </c>
      <c r="AP366" s="85">
        <f>Corrientes!AP366*Constantes!$BA$14</f>
        <v>4003207.2522676578</v>
      </c>
      <c r="AQ366" s="85">
        <v>86.899236534953445</v>
      </c>
      <c r="AR366" s="85">
        <v>13.100763173325964</v>
      </c>
      <c r="AS366" s="85">
        <v>53.426680886960789</v>
      </c>
      <c r="AT366" s="86">
        <v>46.754502745387363</v>
      </c>
      <c r="AU366" s="86">
        <v>39.965127619474686</v>
      </c>
      <c r="AV366" s="85">
        <f t="shared" si="15"/>
        <v>-4.0152628262002494</v>
      </c>
      <c r="AW366" s="85">
        <f>((AI366/AI333)-1)*100</f>
        <v>1.4723680805656336</v>
      </c>
      <c r="AX366" s="88">
        <f>Corrientes!AX366*Constantes!$BA$14</f>
        <v>6528.1081695355979</v>
      </c>
      <c r="AZ366" s="118"/>
      <c r="BA366" s="118"/>
      <c r="BB366" s="118"/>
      <c r="BC366" s="119">
        <f>AA366-C366-D366-F366-I366-Q366-R366-S366-U366-E366-G366-T366</f>
        <v>-1.6289483501168434E-3</v>
      </c>
      <c r="BE366" s="68"/>
    </row>
    <row r="367" spans="1:57" x14ac:dyDescent="0.3">
      <c r="A367" s="89">
        <v>2014</v>
      </c>
      <c r="B367" s="90" t="s">
        <v>0</v>
      </c>
      <c r="C367" s="101">
        <f>Corrientes!C367*Constantes!$BA$14</f>
        <v>781.74230875690091</v>
      </c>
      <c r="D367" s="91">
        <f>Corrientes!D367*Constantes!$BA$14</f>
        <v>1425.5518077694478</v>
      </c>
      <c r="E367" s="92">
        <f>Corrientes!E367*Constantes!$BA$14</f>
        <v>0</v>
      </c>
      <c r="F367" s="92" t="s">
        <v>241</v>
      </c>
      <c r="G367" s="92" t="s">
        <v>241</v>
      </c>
      <c r="H367" s="91">
        <f>Corrientes!H367*Constantes!$BA$14</f>
        <v>2207.2941165263492</v>
      </c>
      <c r="I367" s="91">
        <f>Corrientes!I367*Constantes!$BA$14</f>
        <v>590.95661315119241</v>
      </c>
      <c r="J367" s="91">
        <f>Corrientes!J367*Constantes!$BA$14</f>
        <v>2798.2507296775416</v>
      </c>
      <c r="K367" s="93">
        <f>Corrientes!K367*Constantes!$BA$14</f>
        <v>3789.4892451326041</v>
      </c>
      <c r="L367" s="94">
        <f>Corrientes!L367*Constantes!$BA$14</f>
        <v>1342.0975706497084</v>
      </c>
      <c r="M367" s="94">
        <f>Corrientes!M367*Constantes!$BA$14</f>
        <v>2447.3916744828953</v>
      </c>
      <c r="N367" s="94">
        <f>Corrientes!N367*Constantes!$BA$14</f>
        <v>1014.5561088164573</v>
      </c>
      <c r="O367" s="94">
        <f>Corrientes!O367*Constantes!$BA$14</f>
        <v>4804.0453539490609</v>
      </c>
      <c r="P367" s="94">
        <v>43.340156202895599</v>
      </c>
      <c r="Q367" s="94">
        <f>Corrientes!Q367*Constantes!$BA$14</f>
        <v>3010.5279480639406</v>
      </c>
      <c r="R367" s="94">
        <f>Corrientes!R367*Constantes!$BA$14</f>
        <v>525.49164280997809</v>
      </c>
      <c r="S367" s="94">
        <f>Corrientes!S367*Constantes!$BA$14</f>
        <v>122.21478434206445</v>
      </c>
      <c r="T367" s="95">
        <f>Corrientes!T367*Constantes!$BA$14</f>
        <v>0</v>
      </c>
      <c r="U367" s="95" t="s">
        <v>241</v>
      </c>
      <c r="V367" s="96">
        <f>Corrientes!V367*Constantes!$BA$14</f>
        <v>3658.2343752159832</v>
      </c>
      <c r="W367" s="94">
        <f>Corrientes!W367*Constantes!$BA$14</f>
        <v>5319.5516263232348</v>
      </c>
      <c r="X367" s="94">
        <f>Corrientes!X367*Constantes!$BA$14</f>
        <v>3446.4564369477084</v>
      </c>
      <c r="Y367" s="94">
        <f>Corrientes!Y367*Constantes!$BA$14</f>
        <v>3593.6949845443223</v>
      </c>
      <c r="Z367" s="94">
        <f>Corrientes!Z367*Constantes!$BA$14</f>
        <v>93080.56690180079</v>
      </c>
      <c r="AA367" s="94">
        <f>Corrientes!AA367*Constantes!$BA$14</f>
        <v>6456.4851048935252</v>
      </c>
      <c r="AB367" s="94">
        <f>Corrientes!AB367*Constantes!$BA$14</f>
        <v>5083.1501076966815</v>
      </c>
      <c r="AC367" s="95" t="s">
        <v>94</v>
      </c>
      <c r="AD367" s="94">
        <v>24.880939267105152</v>
      </c>
      <c r="AE367" s="94">
        <f t="shared" ref="AE367:AE398" si="16">AA367/AO367*100</f>
        <v>2.9614129364776498</v>
      </c>
      <c r="AF367" s="95" t="s">
        <v>241</v>
      </c>
      <c r="AG367" s="97" t="s">
        <v>94</v>
      </c>
      <c r="AH367" s="95">
        <f>Corrientes!AH367*Constantes!$BA$14</f>
        <v>439.23019216171457</v>
      </c>
      <c r="AI367" s="95" t="s">
        <v>241</v>
      </c>
      <c r="AJ367" s="95" t="s">
        <v>241</v>
      </c>
      <c r="AK367" s="95" t="s">
        <v>94</v>
      </c>
      <c r="AL367" s="95" t="s">
        <v>241</v>
      </c>
      <c r="AM367" s="95" t="s">
        <v>241</v>
      </c>
      <c r="AN367" s="97" t="s">
        <v>94</v>
      </c>
      <c r="AO367" s="94">
        <f>Corrientes!AO367*Constantes!$BA$14</f>
        <v>218020.42617443847</v>
      </c>
      <c r="AP367" s="94">
        <f>Corrientes!AP367*Constantes!$BA$14</f>
        <v>25949.523189542855</v>
      </c>
      <c r="AQ367" s="94">
        <v>78.881212934793311</v>
      </c>
      <c r="AR367" s="94">
        <v>21.118787065206686</v>
      </c>
      <c r="AS367" s="94">
        <v>56.659843797104401</v>
      </c>
      <c r="AT367" s="95" t="s">
        <v>94</v>
      </c>
      <c r="AU367" s="97" t="s">
        <v>94</v>
      </c>
      <c r="AV367" s="94">
        <f t="shared" si="15"/>
        <v>-7.1957647257248176</v>
      </c>
      <c r="AW367" s="97" t="s">
        <v>94</v>
      </c>
      <c r="AX367" s="98">
        <f>Corrientes!AX367*Constantes!$BA$14</f>
        <v>170.01113729270935</v>
      </c>
      <c r="AZ367" s="118"/>
      <c r="BA367" s="118"/>
      <c r="BB367" s="118"/>
      <c r="BC367" s="119">
        <f>AA367-C367-D367-I367-Q367-R367-S367-E367-T367</f>
        <v>1.4068746168049984E-12</v>
      </c>
      <c r="BE367" s="68"/>
    </row>
    <row r="368" spans="1:57" x14ac:dyDescent="0.3">
      <c r="A368" s="89">
        <v>2014</v>
      </c>
      <c r="B368" s="90" t="s">
        <v>1</v>
      </c>
      <c r="C368" s="101">
        <f>Corrientes!C368*Constantes!$BA$14</f>
        <v>2045.3386692383297</v>
      </c>
      <c r="D368" s="91">
        <f>Corrientes!D368*Constantes!$BA$14</f>
        <v>1936.478446700391</v>
      </c>
      <c r="E368" s="92">
        <f>Corrientes!E368*Constantes!$BA$14</f>
        <v>87.663471888567116</v>
      </c>
      <c r="F368" s="92" t="s">
        <v>241</v>
      </c>
      <c r="G368" s="92" t="s">
        <v>241</v>
      </c>
      <c r="H368" s="91">
        <f>Corrientes!H368*Constantes!$BA$14</f>
        <v>4069.4805878272882</v>
      </c>
      <c r="I368" s="91">
        <f>Corrientes!I368*Constantes!$BA$14</f>
        <v>7.7163978278196321</v>
      </c>
      <c r="J368" s="91">
        <f>Corrientes!J368*Constantes!$BA$14</f>
        <v>4077.1969856551077</v>
      </c>
      <c r="K368" s="93">
        <f>Corrientes!K368*Constantes!$BA$14</f>
        <v>3092.6371309942979</v>
      </c>
      <c r="L368" s="94">
        <f>Corrientes!L368*Constantes!$BA$14</f>
        <v>1554.3728929106719</v>
      </c>
      <c r="M368" s="94">
        <f>Corrientes!M368*Constantes!$BA$14</f>
        <v>1471.6436209450626</v>
      </c>
      <c r="N368" s="94">
        <f>Corrientes!N368*Constantes!$BA$14</f>
        <v>5.8641435742982218</v>
      </c>
      <c r="O368" s="94">
        <f>Corrientes!O368*Constantes!$BA$14</f>
        <v>3098.5012745685967</v>
      </c>
      <c r="P368" s="94">
        <v>26.07507332681142</v>
      </c>
      <c r="Q368" s="94">
        <f>Corrientes!Q368*Constantes!$BA$14</f>
        <v>8467.1520791205348</v>
      </c>
      <c r="R368" s="94">
        <f>Corrientes!R368*Constantes!$BA$14</f>
        <v>1071.6899389493631</v>
      </c>
      <c r="S368" s="94">
        <f>Corrientes!S368*Constantes!$BA$14</f>
        <v>45.078269512430396</v>
      </c>
      <c r="T368" s="95">
        <f>Corrientes!T368*Constantes!$BA$14</f>
        <v>1975.2605599277413</v>
      </c>
      <c r="U368" s="95" t="s">
        <v>241</v>
      </c>
      <c r="V368" s="96">
        <f>Corrientes!V368*Constantes!$BA$14</f>
        <v>11559.18084751007</v>
      </c>
      <c r="W368" s="94">
        <f>Corrientes!W368*Constantes!$BA$14</f>
        <v>5459.9563869295953</v>
      </c>
      <c r="X368" s="94">
        <f>Corrientes!X368*Constantes!$BA$14</f>
        <v>3692.3850142187348</v>
      </c>
      <c r="Y368" s="94">
        <f>Corrientes!Y368*Constantes!$BA$14</f>
        <v>6160.9079560181835</v>
      </c>
      <c r="Z368" s="94">
        <f>Corrientes!Z368*Constantes!$BA$14</f>
        <v>15432.478436299351</v>
      </c>
      <c r="AA368" s="94">
        <f>Corrientes!AA368*Constantes!$BA$14</f>
        <v>15636.377833165179</v>
      </c>
      <c r="AB368" s="94">
        <f>Corrientes!AB368*Constantes!$BA$14</f>
        <v>4554.8013114007044</v>
      </c>
      <c r="AC368" s="95" t="s">
        <v>94</v>
      </c>
      <c r="AD368" s="94">
        <v>22.187720484625839</v>
      </c>
      <c r="AE368" s="94">
        <f t="shared" si="16"/>
        <v>2.8333553571864649</v>
      </c>
      <c r="AF368" s="95" t="s">
        <v>241</v>
      </c>
      <c r="AG368" s="97" t="s">
        <v>94</v>
      </c>
      <c r="AH368" s="95">
        <f>Corrientes!AH368*Constantes!$BA$14</f>
        <v>1262.6214191403774</v>
      </c>
      <c r="AI368" s="95" t="s">
        <v>241</v>
      </c>
      <c r="AJ368" s="95" t="s">
        <v>241</v>
      </c>
      <c r="AK368" s="95" t="s">
        <v>94</v>
      </c>
      <c r="AL368" s="95" t="s">
        <v>241</v>
      </c>
      <c r="AM368" s="95" t="s">
        <v>241</v>
      </c>
      <c r="AN368" s="97" t="s">
        <v>94</v>
      </c>
      <c r="AO368" s="94">
        <f>Corrientes!AO368*Constantes!$BA$14</f>
        <v>551867.86907986633</v>
      </c>
      <c r="AP368" s="94">
        <f>Corrientes!AP368*Constantes!$BA$14</f>
        <v>70473.115271124087</v>
      </c>
      <c r="AQ368" s="94">
        <v>99.810742579890828</v>
      </c>
      <c r="AR368" s="94">
        <v>0.18925742010916824</v>
      </c>
      <c r="AS368" s="94">
        <v>73.92492667318858</v>
      </c>
      <c r="AT368" s="95" t="s">
        <v>94</v>
      </c>
      <c r="AU368" s="97" t="s">
        <v>94</v>
      </c>
      <c r="AV368" s="94">
        <f t="shared" si="15"/>
        <v>-23.3227093490191</v>
      </c>
      <c r="AW368" s="97" t="s">
        <v>94</v>
      </c>
      <c r="AX368" s="98">
        <f>Corrientes!AX368*Constantes!$BA$14</f>
        <v>25.435276210814404</v>
      </c>
      <c r="AZ368" s="118"/>
      <c r="BA368" s="118"/>
      <c r="BB368" s="118"/>
      <c r="BC368" s="119">
        <f t="shared" ref="BC368:BC398" si="17">AA368-C368-D368-I368-Q368-R368-S368-E368-T368</f>
        <v>0</v>
      </c>
      <c r="BE368" s="68"/>
    </row>
    <row r="369" spans="1:57" x14ac:dyDescent="0.3">
      <c r="A369" s="89">
        <v>2014</v>
      </c>
      <c r="B369" s="90" t="s">
        <v>2</v>
      </c>
      <c r="C369" s="101">
        <f>Corrientes!C369*Constantes!$BA$14</f>
        <v>347.02926648950051</v>
      </c>
      <c r="D369" s="91">
        <f>Corrientes!D369*Constantes!$BA$14</f>
        <v>923.18283704163377</v>
      </c>
      <c r="E369" s="92">
        <f>Corrientes!E369*Constantes!$BA$14</f>
        <v>0</v>
      </c>
      <c r="F369" s="92" t="s">
        <v>241</v>
      </c>
      <c r="G369" s="92" t="s">
        <v>241</v>
      </c>
      <c r="H369" s="91">
        <f>Corrientes!H369*Constantes!$BA$14</f>
        <v>1270.2121035311343</v>
      </c>
      <c r="I369" s="91">
        <f>Corrientes!I369*Constantes!$BA$14</f>
        <v>235.5050451093862</v>
      </c>
      <c r="J369" s="91">
        <f>Corrientes!J369*Constantes!$BA$14</f>
        <v>1505.7171486405209</v>
      </c>
      <c r="K369" s="93">
        <f>Corrientes!K369*Constantes!$BA$14</f>
        <v>4332.1490812982493</v>
      </c>
      <c r="L369" s="94">
        <f>Corrientes!L369*Constantes!$BA$14</f>
        <v>1183.5680937276202</v>
      </c>
      <c r="M369" s="94">
        <f>Corrientes!M369*Constantes!$BA$14</f>
        <v>3148.5809875706282</v>
      </c>
      <c r="N369" s="94">
        <f>Corrientes!N369*Constantes!$BA$14</f>
        <v>803.20677308576967</v>
      </c>
      <c r="O369" s="94">
        <f>Corrientes!O369*Constantes!$BA$14</f>
        <v>5135.355854384019</v>
      </c>
      <c r="P369" s="94">
        <v>31.80554224661012</v>
      </c>
      <c r="Q369" s="94">
        <f>Corrientes!Q369*Constantes!$BA$14</f>
        <v>2282.5215670278167</v>
      </c>
      <c r="R369" s="94">
        <f>Corrientes!R369*Constantes!$BA$14</f>
        <v>945.89578506007729</v>
      </c>
      <c r="S369" s="94">
        <f>Corrientes!S369*Constantes!$BA$14</f>
        <v>0</v>
      </c>
      <c r="T369" s="95">
        <f>Corrientes!T369*Constantes!$BA$14</f>
        <v>0</v>
      </c>
      <c r="U369" s="95" t="s">
        <v>241</v>
      </c>
      <c r="V369" s="96">
        <f>Corrientes!V369*Constantes!$BA$14</f>
        <v>3228.417352087894</v>
      </c>
      <c r="W369" s="94">
        <f>Corrientes!W369*Constantes!$BA$14</f>
        <v>7209.0082019509446</v>
      </c>
      <c r="X369" s="94">
        <f>Corrientes!X369*Constantes!$BA$14</f>
        <v>5955.994079361577</v>
      </c>
      <c r="Y369" s="94">
        <f>Corrientes!Y369*Constantes!$BA$14</f>
        <v>6850.1972368798279</v>
      </c>
      <c r="Z369" s="94">
        <f>Corrientes!Z369*Constantes!$BA$14</f>
        <v>0</v>
      </c>
      <c r="AA369" s="94">
        <f>Corrientes!AA369*Constantes!$BA$14</f>
        <v>4734.1345007284144</v>
      </c>
      <c r="AB369" s="94">
        <f>Corrientes!AB369*Constantes!$BA$14</f>
        <v>6388.5264848157576</v>
      </c>
      <c r="AC369" s="95" t="s">
        <v>94</v>
      </c>
      <c r="AD369" s="94">
        <v>15.895785176557272</v>
      </c>
      <c r="AE369" s="94">
        <f t="shared" si="16"/>
        <v>3.5866710306721972</v>
      </c>
      <c r="AF369" s="95" t="s">
        <v>241</v>
      </c>
      <c r="AG369" s="97" t="s">
        <v>94</v>
      </c>
      <c r="AH369" s="95">
        <f>Corrientes!AH369*Constantes!$BA$14</f>
        <v>151.26026275300597</v>
      </c>
      <c r="AI369" s="95" t="s">
        <v>241</v>
      </c>
      <c r="AJ369" s="95" t="s">
        <v>241</v>
      </c>
      <c r="AK369" s="95" t="s">
        <v>94</v>
      </c>
      <c r="AL369" s="95" t="s">
        <v>241</v>
      </c>
      <c r="AM369" s="95" t="s">
        <v>241</v>
      </c>
      <c r="AN369" s="97" t="s">
        <v>94</v>
      </c>
      <c r="AO369" s="94">
        <f>Corrientes!AO369*Constantes!$BA$14</f>
        <v>131992.43700477222</v>
      </c>
      <c r="AP369" s="94">
        <f>Corrientes!AP369*Constantes!$BA$14</f>
        <v>29782.325617423438</v>
      </c>
      <c r="AQ369" s="94">
        <v>84.359277217369893</v>
      </c>
      <c r="AR369" s="94">
        <v>15.640722782630096</v>
      </c>
      <c r="AS369" s="94">
        <v>68.194457753389884</v>
      </c>
      <c r="AT369" s="95" t="s">
        <v>94</v>
      </c>
      <c r="AU369" s="97" t="s">
        <v>94</v>
      </c>
      <c r="AV369" s="94">
        <f t="shared" si="15"/>
        <v>-1.7506991677256223</v>
      </c>
      <c r="AW369" s="97" t="s">
        <v>94</v>
      </c>
      <c r="AX369" s="98">
        <f>Corrientes!AX369*Constantes!$BA$14</f>
        <v>28.243596694304898</v>
      </c>
      <c r="AZ369" s="118"/>
      <c r="BA369" s="118"/>
      <c r="BB369" s="118"/>
      <c r="BC369" s="119">
        <f t="shared" si="17"/>
        <v>0</v>
      </c>
      <c r="BE369" s="68"/>
    </row>
    <row r="370" spans="1:57" x14ac:dyDescent="0.3">
      <c r="A370" s="89">
        <v>2014</v>
      </c>
      <c r="B370" s="90" t="s">
        <v>3</v>
      </c>
      <c r="C370" s="101">
        <f>Corrientes!C370*Constantes!$BA$14</f>
        <v>738.85365633167828</v>
      </c>
      <c r="D370" s="91">
        <f>Corrientes!D370*Constantes!$BA$14</f>
        <v>1377.317436088344</v>
      </c>
      <c r="E370" s="92">
        <f>Corrientes!E370*Constantes!$BA$14</f>
        <v>204.23627973362096</v>
      </c>
      <c r="F370" s="92" t="s">
        <v>241</v>
      </c>
      <c r="G370" s="92" t="s">
        <v>241</v>
      </c>
      <c r="H370" s="91">
        <f>Corrientes!H370*Constantes!$BA$14</f>
        <v>2320.4073721536429</v>
      </c>
      <c r="I370" s="91">
        <f>Corrientes!I370*Constantes!$BA$14</f>
        <v>722.56133674956686</v>
      </c>
      <c r="J370" s="91">
        <f>Corrientes!J370*Constantes!$BA$14</f>
        <v>3042.96870890321</v>
      </c>
      <c r="K370" s="93">
        <f>Corrientes!K370*Constantes!$BA$14</f>
        <v>4943.6951727617052</v>
      </c>
      <c r="L370" s="94">
        <f>Corrientes!L370*Constantes!$BA$14</f>
        <v>1574.1491334748252</v>
      </c>
      <c r="M370" s="94">
        <f>Corrientes!M370*Constantes!$BA$14</f>
        <v>2934.4147247001683</v>
      </c>
      <c r="N370" s="94">
        <f>Corrientes!N370*Constantes!$BA$14</f>
        <v>1539.4378743063887</v>
      </c>
      <c r="O370" s="94">
        <f>Corrientes!O370*Constantes!$BA$14</f>
        <v>6483.1330470680941</v>
      </c>
      <c r="P370" s="94">
        <v>53.240112308053654</v>
      </c>
      <c r="Q370" s="94">
        <f>Corrientes!Q370*Constantes!$BA$14</f>
        <v>1483.5062120692428</v>
      </c>
      <c r="R370" s="94">
        <f>Corrientes!R370*Constantes!$BA$14</f>
        <v>410.19764750560438</v>
      </c>
      <c r="S370" s="94">
        <f>Corrientes!S370*Constantes!$BA$14</f>
        <v>778.88394893916529</v>
      </c>
      <c r="T370" s="95">
        <f>Corrientes!T370*Constantes!$BA$14</f>
        <v>0</v>
      </c>
      <c r="U370" s="95" t="s">
        <v>241</v>
      </c>
      <c r="V370" s="96">
        <f>Corrientes!V370*Constantes!$BA$14</f>
        <v>2672.5878085140125</v>
      </c>
      <c r="W370" s="94">
        <f>Corrientes!W370*Constantes!$BA$14</f>
        <v>6291.8617142823805</v>
      </c>
      <c r="X370" s="94">
        <f>Corrientes!X370*Constantes!$BA$14</f>
        <v>3039.025164434936</v>
      </c>
      <c r="Y370" s="94">
        <f>Corrientes!Y370*Constantes!$BA$14</f>
        <v>4067.7665583007351</v>
      </c>
      <c r="Z370" s="94">
        <f>Corrientes!Z370*Constantes!$BA$14</f>
        <v>27290.958266964444</v>
      </c>
      <c r="AA370" s="94">
        <f>Corrientes!AA370*Constantes!$BA$14</f>
        <v>5715.5565174172225</v>
      </c>
      <c r="AB370" s="94">
        <f>Corrientes!AB370*Constantes!$BA$14</f>
        <v>6392.2675268831836</v>
      </c>
      <c r="AC370" s="95" t="s">
        <v>94</v>
      </c>
      <c r="AD370" s="94">
        <v>3.3532739395302902</v>
      </c>
      <c r="AE370" s="94">
        <f t="shared" si="16"/>
        <v>0.73956642464085953</v>
      </c>
      <c r="AF370" s="95" t="s">
        <v>241</v>
      </c>
      <c r="AG370" s="97" t="s">
        <v>94</v>
      </c>
      <c r="AH370" s="95">
        <f>Corrientes!AH370*Constantes!$BA$14</f>
        <v>119.80402997109437</v>
      </c>
      <c r="AI370" s="95" t="s">
        <v>241</v>
      </c>
      <c r="AJ370" s="95" t="s">
        <v>241</v>
      </c>
      <c r="AK370" s="95" t="s">
        <v>94</v>
      </c>
      <c r="AL370" s="95" t="s">
        <v>241</v>
      </c>
      <c r="AM370" s="95" t="s">
        <v>241</v>
      </c>
      <c r="AN370" s="97" t="s">
        <v>94</v>
      </c>
      <c r="AO370" s="94">
        <f>Corrientes!AO370*Constantes!$BA$14</f>
        <v>772825.31047738553</v>
      </c>
      <c r="AP370" s="94">
        <f>Corrientes!AP370*Constantes!$BA$14</f>
        <v>170447.05027045388</v>
      </c>
      <c r="AQ370" s="94">
        <v>76.254723401017074</v>
      </c>
      <c r="AR370" s="94">
        <v>23.74527659898293</v>
      </c>
      <c r="AS370" s="94">
        <v>46.759887691946339</v>
      </c>
      <c r="AT370" s="95" t="s">
        <v>94</v>
      </c>
      <c r="AU370" s="97" t="s">
        <v>94</v>
      </c>
      <c r="AV370" s="94">
        <f t="shared" si="15"/>
        <v>6.0563625634295404</v>
      </c>
      <c r="AW370" s="97" t="s">
        <v>94</v>
      </c>
      <c r="AX370" s="98">
        <f>Corrientes!AX370*Constantes!$BA$14</f>
        <v>7.5696268636105613</v>
      </c>
      <c r="AZ370" s="118"/>
      <c r="BA370" s="118"/>
      <c r="BB370" s="118"/>
      <c r="BC370" s="119">
        <f t="shared" si="17"/>
        <v>-5.1159076974727213E-13</v>
      </c>
      <c r="BE370" s="68"/>
    </row>
    <row r="371" spans="1:57" x14ac:dyDescent="0.3">
      <c r="A371" s="89">
        <v>2014</v>
      </c>
      <c r="B371" s="90" t="s">
        <v>4</v>
      </c>
      <c r="C371" s="101">
        <f>Corrientes!C371*Constantes!$BA$14</f>
        <v>2341.882636306796</v>
      </c>
      <c r="D371" s="91">
        <f>Corrientes!D371*Constantes!$BA$14</f>
        <v>1411.4541036665144</v>
      </c>
      <c r="E371" s="92">
        <f>Corrientes!E371*Constantes!$BA$14</f>
        <v>290.02726089380212</v>
      </c>
      <c r="F371" s="92" t="s">
        <v>241</v>
      </c>
      <c r="G371" s="92" t="s">
        <v>241</v>
      </c>
      <c r="H371" s="91">
        <f>Corrientes!H371*Constantes!$BA$14</f>
        <v>4043.3640008671118</v>
      </c>
      <c r="I371" s="91">
        <f>Corrientes!I371*Constantes!$BA$14</f>
        <v>307.27973721632645</v>
      </c>
      <c r="J371" s="91">
        <f>Corrientes!J371*Constantes!$BA$14</f>
        <v>4350.6437380834386</v>
      </c>
      <c r="K371" s="93">
        <f>Corrientes!K371*Constantes!$BA$14</f>
        <v>4541.2431989881816</v>
      </c>
      <c r="L371" s="94">
        <f>Corrientes!L371*Constantes!$BA$14</f>
        <v>2630.250106761604</v>
      </c>
      <c r="M371" s="94">
        <f>Corrientes!M371*Constantes!$BA$14</f>
        <v>1585.2533552717307</v>
      </c>
      <c r="N371" s="94">
        <f>Corrientes!N371*Constantes!$BA$14</f>
        <v>345.11659512259172</v>
      </c>
      <c r="O371" s="94">
        <f>Corrientes!O371*Constantes!$BA$14</f>
        <v>4886.3597941107728</v>
      </c>
      <c r="P371" s="94">
        <v>30.526974302419525</v>
      </c>
      <c r="Q371" s="94">
        <f>Corrientes!Q371*Constantes!$BA$14</f>
        <v>8128.7526638206382</v>
      </c>
      <c r="R371" s="94">
        <f>Corrientes!R371*Constantes!$BA$14</f>
        <v>1248.3669694551129</v>
      </c>
      <c r="S371" s="94">
        <f>Corrientes!S371*Constantes!$BA$14</f>
        <v>70.963533995450234</v>
      </c>
      <c r="T371" s="95">
        <f>Corrientes!T371*Constantes!$BA$14</f>
        <v>453.07445230107999</v>
      </c>
      <c r="U371" s="95" t="s">
        <v>241</v>
      </c>
      <c r="V371" s="96">
        <f>Corrientes!V371*Constantes!$BA$14</f>
        <v>9901.157619572281</v>
      </c>
      <c r="W371" s="94">
        <f>Corrientes!W371*Constantes!$BA$14</f>
        <v>4864.8862705731308</v>
      </c>
      <c r="X371" s="94">
        <f>Corrientes!X371*Constantes!$BA$14</f>
        <v>3658.5893788403141</v>
      </c>
      <c r="Y371" s="94">
        <f>Corrientes!Y371*Constantes!$BA$14</f>
        <v>3852.8893405567546</v>
      </c>
      <c r="Z371" s="94">
        <f>Corrientes!Z371*Constantes!$BA$14</f>
        <v>37928.131478059993</v>
      </c>
      <c r="AA371" s="94">
        <f>Corrientes!AA371*Constantes!$BA$14</f>
        <v>14251.801357655722</v>
      </c>
      <c r="AB371" s="94">
        <f>Corrientes!AB371*Constantes!$BA$14</f>
        <v>4871.4214472875328</v>
      </c>
      <c r="AC371" s="95" t="s">
        <v>94</v>
      </c>
      <c r="AD371" s="94">
        <v>22.856193993771953</v>
      </c>
      <c r="AE371" s="94">
        <f t="shared" si="16"/>
        <v>2.2283013246990877</v>
      </c>
      <c r="AF371" s="95" t="s">
        <v>241</v>
      </c>
      <c r="AG371" s="97" t="s">
        <v>94</v>
      </c>
      <c r="AH371" s="95">
        <f>Corrientes!AH371*Constantes!$BA$14</f>
        <v>1705.1562355346007</v>
      </c>
      <c r="AI371" s="95" t="s">
        <v>241</v>
      </c>
      <c r="AJ371" s="95" t="s">
        <v>241</v>
      </c>
      <c r="AK371" s="95" t="s">
        <v>94</v>
      </c>
      <c r="AL371" s="95" t="s">
        <v>241</v>
      </c>
      <c r="AM371" s="95" t="s">
        <v>241</v>
      </c>
      <c r="AN371" s="97" t="s">
        <v>94</v>
      </c>
      <c r="AO371" s="94">
        <f>Corrientes!AO371*Constantes!$BA$14</f>
        <v>639581.42463431426</v>
      </c>
      <c r="AP371" s="94">
        <f>Corrientes!AP371*Constantes!$BA$14</f>
        <v>62354.21943626822</v>
      </c>
      <c r="AQ371" s="94">
        <v>92.937143197303243</v>
      </c>
      <c r="AR371" s="94">
        <v>7.0628568026967518</v>
      </c>
      <c r="AS371" s="94">
        <v>69.473025697580468</v>
      </c>
      <c r="AT371" s="95" t="s">
        <v>94</v>
      </c>
      <c r="AU371" s="97" t="s">
        <v>94</v>
      </c>
      <c r="AV371" s="94">
        <f t="shared" si="15"/>
        <v>9.5433174517657093</v>
      </c>
      <c r="AW371" s="97" t="s">
        <v>94</v>
      </c>
      <c r="AX371" s="98">
        <f>Corrientes!AX371*Constantes!$BA$14</f>
        <v>31.896878161809553</v>
      </c>
      <c r="AZ371" s="118"/>
      <c r="BA371" s="118"/>
      <c r="BB371" s="118"/>
      <c r="BC371" s="119">
        <f t="shared" si="17"/>
        <v>2.3874235921539366E-12</v>
      </c>
      <c r="BE371" s="68"/>
    </row>
    <row r="372" spans="1:57" x14ac:dyDescent="0.3">
      <c r="A372" s="89">
        <v>2014</v>
      </c>
      <c r="B372" s="90" t="s">
        <v>5</v>
      </c>
      <c r="C372" s="101">
        <f>Corrientes!C372*Constantes!$BA$14</f>
        <v>425.73520990025054</v>
      </c>
      <c r="D372" s="91">
        <f>Corrientes!D372*Constantes!$BA$14</f>
        <v>1248.8921220163213</v>
      </c>
      <c r="E372" s="92">
        <f>Corrientes!E372*Constantes!$BA$14</f>
        <v>0</v>
      </c>
      <c r="F372" s="92" t="s">
        <v>241</v>
      </c>
      <c r="G372" s="92" t="s">
        <v>241</v>
      </c>
      <c r="H372" s="91">
        <f>Corrientes!H372*Constantes!$BA$14</f>
        <v>1674.6273319165718</v>
      </c>
      <c r="I372" s="91">
        <f>Corrientes!I372*Constantes!$BA$14</f>
        <v>96.952689667664075</v>
      </c>
      <c r="J372" s="91">
        <f>Corrientes!J372*Constantes!$BA$14</f>
        <v>1771.580021584236</v>
      </c>
      <c r="K372" s="93">
        <f>Corrientes!K372*Constantes!$BA$14</f>
        <v>5370.8898158627944</v>
      </c>
      <c r="L372" s="94">
        <f>Corrientes!L372*Constantes!$BA$14</f>
        <v>1365.4243302541415</v>
      </c>
      <c r="M372" s="94">
        <f>Corrientes!M372*Constantes!$BA$14</f>
        <v>4005.465485608654</v>
      </c>
      <c r="N372" s="94">
        <f>Corrientes!N372*Constantes!$BA$14</f>
        <v>310.94811581786888</v>
      </c>
      <c r="O372" s="94">
        <f>Corrientes!O372*Constantes!$BA$14</f>
        <v>5681.837931680664</v>
      </c>
      <c r="P372" s="94">
        <v>46.475081306643872</v>
      </c>
      <c r="Q372" s="94">
        <f>Corrientes!Q372*Constantes!$BA$14</f>
        <v>1655.9891040641919</v>
      </c>
      <c r="R372" s="94">
        <f>Corrientes!R372*Constantes!$BA$14</f>
        <v>384.323122361429</v>
      </c>
      <c r="S372" s="94">
        <f>Corrientes!S372*Constantes!$BA$14</f>
        <v>0</v>
      </c>
      <c r="T372" s="95">
        <f>Corrientes!T372*Constantes!$BA$14</f>
        <v>0</v>
      </c>
      <c r="U372" s="95" t="s">
        <v>241</v>
      </c>
      <c r="V372" s="96">
        <f>Corrientes!V372*Constantes!$BA$14</f>
        <v>2040.312226425621</v>
      </c>
      <c r="W372" s="94">
        <f>Corrientes!W372*Constantes!$BA$14</f>
        <v>5111.1946251127201</v>
      </c>
      <c r="X372" s="94">
        <f>Corrientes!X372*Constantes!$BA$14</f>
        <v>3933.5312085098608</v>
      </c>
      <c r="Y372" s="94">
        <f>Corrientes!Y372*Constantes!$BA$14</f>
        <v>4637.0473614149087</v>
      </c>
      <c r="Z372" s="94">
        <f>Corrientes!Z372*Constantes!$BA$14</f>
        <v>0</v>
      </c>
      <c r="AA372" s="94">
        <f>Corrientes!AA372*Constantes!$BA$14</f>
        <v>3811.8922480098572</v>
      </c>
      <c r="AB372" s="94">
        <f>Corrientes!AB372*Constantes!$BA$14</f>
        <v>5361.4469114687254</v>
      </c>
      <c r="AC372" s="95" t="s">
        <v>94</v>
      </c>
      <c r="AD372" s="94">
        <v>10.949737353992697</v>
      </c>
      <c r="AE372" s="94">
        <f t="shared" si="16"/>
        <v>3.5628493385163384</v>
      </c>
      <c r="AF372" s="95" t="s">
        <v>241</v>
      </c>
      <c r="AG372" s="97" t="s">
        <v>94</v>
      </c>
      <c r="AH372" s="95">
        <f>Corrientes!AH372*Constantes!$BA$14</f>
        <v>156.25524118699482</v>
      </c>
      <c r="AI372" s="95" t="s">
        <v>241</v>
      </c>
      <c r="AJ372" s="95" t="s">
        <v>241</v>
      </c>
      <c r="AK372" s="95" t="s">
        <v>94</v>
      </c>
      <c r="AL372" s="95" t="s">
        <v>241</v>
      </c>
      <c r="AM372" s="95" t="s">
        <v>241</v>
      </c>
      <c r="AN372" s="97" t="s">
        <v>94</v>
      </c>
      <c r="AO372" s="94">
        <f>Corrientes!AO372*Constantes!$BA$14</f>
        <v>106989.99272299363</v>
      </c>
      <c r="AP372" s="94">
        <f>Corrientes!AP372*Constantes!$BA$14</f>
        <v>34812.636365381804</v>
      </c>
      <c r="AQ372" s="94">
        <v>94.527332184466388</v>
      </c>
      <c r="AR372" s="94">
        <v>5.4726678155336215</v>
      </c>
      <c r="AS372" s="94">
        <v>53.524918693356128</v>
      </c>
      <c r="AT372" s="95" t="s">
        <v>94</v>
      </c>
      <c r="AU372" s="97" t="s">
        <v>94</v>
      </c>
      <c r="AV372" s="94">
        <f t="shared" si="15"/>
        <v>-4.1142367765617083</v>
      </c>
      <c r="AW372" s="97" t="s">
        <v>94</v>
      </c>
      <c r="AX372" s="98">
        <f>Corrientes!AX372*Constantes!$BA$14</f>
        <v>12.125832929326563</v>
      </c>
      <c r="AZ372" s="118"/>
      <c r="BA372" s="118"/>
      <c r="BB372" s="118"/>
      <c r="BC372" s="119">
        <f t="shared" si="17"/>
        <v>1.1368683772161603E-13</v>
      </c>
      <c r="BE372" s="68"/>
    </row>
    <row r="373" spans="1:57" x14ac:dyDescent="0.3">
      <c r="A373" s="89">
        <v>2014</v>
      </c>
      <c r="B373" s="90" t="s">
        <v>6</v>
      </c>
      <c r="C373" s="101">
        <f>Corrientes!C373*Constantes!$BA$14</f>
        <v>7025.6451381931311</v>
      </c>
      <c r="D373" s="91">
        <f>Corrientes!D373*Constantes!$BA$14</f>
        <v>3443.8210701929629</v>
      </c>
      <c r="E373" s="92">
        <f>Corrientes!E373*Constantes!$BA$14</f>
        <v>1717.16083252211</v>
      </c>
      <c r="F373" s="92" t="s">
        <v>241</v>
      </c>
      <c r="G373" s="92" t="s">
        <v>241</v>
      </c>
      <c r="H373" s="91">
        <f>Corrientes!H373*Constantes!$BA$14</f>
        <v>12186.627040908204</v>
      </c>
      <c r="I373" s="91">
        <f>Corrientes!I373*Constantes!$BA$14</f>
        <v>90.342687564833284</v>
      </c>
      <c r="J373" s="91">
        <f>Corrientes!J373*Constantes!$BA$14</f>
        <v>12276.969728473039</v>
      </c>
      <c r="K373" s="93">
        <f>Corrientes!K373*Constantes!$BA$14</f>
        <v>3004.8406465790945</v>
      </c>
      <c r="L373" s="94">
        <f>Corrientes!L373*Constantes!$BA$14</f>
        <v>1732.3041075121173</v>
      </c>
      <c r="M373" s="94">
        <f>Corrientes!M373*Constantes!$BA$14</f>
        <v>849.13844466763487</v>
      </c>
      <c r="N373" s="94">
        <f>Corrientes!N373*Constantes!$BA$14</f>
        <v>22.275677987415943</v>
      </c>
      <c r="O373" s="94">
        <f>Corrientes!O373*Constantes!$BA$14</f>
        <v>3027.1163245665107</v>
      </c>
      <c r="P373" s="94">
        <v>69.629336765956822</v>
      </c>
      <c r="Q373" s="94">
        <f>Corrientes!Q373*Constantes!$BA$14</f>
        <v>2837.7426699791718</v>
      </c>
      <c r="R373" s="94">
        <f>Corrientes!R373*Constantes!$BA$14</f>
        <v>1189.7573879054369</v>
      </c>
      <c r="S373" s="94">
        <f>Corrientes!S373*Constantes!$BA$14</f>
        <v>105.97674884835419</v>
      </c>
      <c r="T373" s="95">
        <f>Corrientes!T373*Constantes!$BA$14</f>
        <v>1221.4458519630439</v>
      </c>
      <c r="U373" s="95" t="s">
        <v>241</v>
      </c>
      <c r="V373" s="96">
        <f>Corrientes!V373*Constantes!$BA$14</f>
        <v>5354.9226586960067</v>
      </c>
      <c r="W373" s="94">
        <f>Corrientes!W373*Constantes!$BA$14</f>
        <v>4735.0689832992521</v>
      </c>
      <c r="X373" s="94">
        <f>Corrientes!X373*Constantes!$BA$14</f>
        <v>3009.1945379748254</v>
      </c>
      <c r="Y373" s="94">
        <f>Corrientes!Y373*Constantes!$BA$14</f>
        <v>3572.6733487443153</v>
      </c>
      <c r="Z373" s="94">
        <f>Corrientes!Z373*Constantes!$BA$14</f>
        <v>10231.391084027244</v>
      </c>
      <c r="AA373" s="94">
        <f>Corrientes!AA373*Constantes!$BA$14</f>
        <v>17631.892387169046</v>
      </c>
      <c r="AB373" s="94">
        <f>Corrientes!AB373*Constantes!$BA$14</f>
        <v>3399.5271611324483</v>
      </c>
      <c r="AC373" s="95" t="s">
        <v>94</v>
      </c>
      <c r="AD373" s="94">
        <v>17.638601148404508</v>
      </c>
      <c r="AE373" s="94">
        <f t="shared" si="16"/>
        <v>5.2692983155755586</v>
      </c>
      <c r="AF373" s="95" t="s">
        <v>241</v>
      </c>
      <c r="AG373" s="97" t="s">
        <v>94</v>
      </c>
      <c r="AH373" s="95">
        <f>Corrientes!AH373*Constantes!$BA$14</f>
        <v>211.24445750896845</v>
      </c>
      <c r="AI373" s="95" t="s">
        <v>241</v>
      </c>
      <c r="AJ373" s="95" t="s">
        <v>241</v>
      </c>
      <c r="AK373" s="95" t="s">
        <v>94</v>
      </c>
      <c r="AL373" s="95" t="s">
        <v>241</v>
      </c>
      <c r="AM373" s="95" t="s">
        <v>241</v>
      </c>
      <c r="AN373" s="97" t="s">
        <v>94</v>
      </c>
      <c r="AO373" s="94">
        <f>Corrientes!AO373*Constantes!$BA$14</f>
        <v>334615.56608117634</v>
      </c>
      <c r="AP373" s="94">
        <f>Corrientes!AP373*Constantes!$BA$14</f>
        <v>99961.96545758353</v>
      </c>
      <c r="AQ373" s="94">
        <v>99.264128774747178</v>
      </c>
      <c r="AR373" s="94">
        <v>0.73587122525282755</v>
      </c>
      <c r="AS373" s="94">
        <v>30.370663234043178</v>
      </c>
      <c r="AT373" s="95" t="s">
        <v>94</v>
      </c>
      <c r="AU373" s="97" t="s">
        <v>94</v>
      </c>
      <c r="AV373" s="94">
        <f t="shared" si="15"/>
        <v>-5.6021441360741608</v>
      </c>
      <c r="AW373" s="97" t="s">
        <v>94</v>
      </c>
      <c r="AX373" s="98">
        <f>Corrientes!AX373*Constantes!$BA$14</f>
        <v>1.7274376150756372</v>
      </c>
      <c r="AZ373" s="118"/>
      <c r="BA373" s="118"/>
      <c r="BB373" s="118"/>
      <c r="BC373" s="119">
        <f t="shared" si="17"/>
        <v>2.7284841053187847E-12</v>
      </c>
      <c r="BE373" s="68"/>
    </row>
    <row r="374" spans="1:57" x14ac:dyDescent="0.3">
      <c r="A374" s="89">
        <v>2014</v>
      </c>
      <c r="B374" s="90" t="s">
        <v>7</v>
      </c>
      <c r="C374" s="101">
        <f>Corrientes!C374*Constantes!$BA$14</f>
        <v>2623.3095043831804</v>
      </c>
      <c r="D374" s="91">
        <f>Corrientes!D374*Constantes!$BA$14</f>
        <v>2153.201973026622</v>
      </c>
      <c r="E374" s="92">
        <f>Corrientes!E374*Constantes!$BA$14</f>
        <v>434.52434465835211</v>
      </c>
      <c r="F374" s="92" t="s">
        <v>241</v>
      </c>
      <c r="G374" s="92" t="s">
        <v>241</v>
      </c>
      <c r="H374" s="91">
        <f>Corrientes!H374*Constantes!$BA$14</f>
        <v>5211.0358220681546</v>
      </c>
      <c r="I374" s="91">
        <f>Corrientes!I374*Constantes!$BA$14</f>
        <v>1921.7341656849787</v>
      </c>
      <c r="J374" s="91">
        <f>Corrientes!J374*Constantes!$BA$14</f>
        <v>7132.7699877531331</v>
      </c>
      <c r="K374" s="93">
        <f>Corrientes!K374*Constantes!$BA$14</f>
        <v>3488.4217607928149</v>
      </c>
      <c r="L374" s="94">
        <f>Corrientes!L374*Constantes!$BA$14</f>
        <v>1756.1211000758333</v>
      </c>
      <c r="M374" s="94">
        <f>Corrientes!M374*Constantes!$BA$14</f>
        <v>1441.4171912383856</v>
      </c>
      <c r="N374" s="94">
        <f>Corrientes!N374*Constantes!$BA$14</f>
        <v>1286.4657835673629</v>
      </c>
      <c r="O374" s="94">
        <f>Corrientes!O374*Constantes!$BA$14</f>
        <v>4774.8875443601783</v>
      </c>
      <c r="P374" s="94">
        <v>40.754635298830308</v>
      </c>
      <c r="Q374" s="94">
        <f>Corrientes!Q374*Constantes!$BA$14</f>
        <v>9052.3422990380095</v>
      </c>
      <c r="R374" s="94">
        <f>Corrientes!R374*Constantes!$BA$14</f>
        <v>1214.0802836203893</v>
      </c>
      <c r="S374" s="94">
        <f>Corrientes!S374*Constantes!$BA$14</f>
        <v>102.54664391987228</v>
      </c>
      <c r="T374" s="95">
        <f>Corrientes!T374*Constantes!$BA$14</f>
        <v>0</v>
      </c>
      <c r="U374" s="95" t="s">
        <v>241</v>
      </c>
      <c r="V374" s="96">
        <f>Corrientes!V374*Constantes!$BA$14</f>
        <v>10368.969226578272</v>
      </c>
      <c r="W374" s="94">
        <f>Corrientes!W374*Constantes!$BA$14</f>
        <v>4757.4270389933399</v>
      </c>
      <c r="X374" s="94">
        <f>Corrientes!X374*Constantes!$BA$14</f>
        <v>3913.9340203809193</v>
      </c>
      <c r="Y374" s="94">
        <f>Corrientes!Y374*Constantes!$BA$14</f>
        <v>3795.1394281421594</v>
      </c>
      <c r="Z374" s="94">
        <f>Corrientes!Z374*Constantes!$BA$14</f>
        <v>20382.954466283496</v>
      </c>
      <c r="AA374" s="94">
        <f>Corrientes!AA374*Constantes!$BA$14</f>
        <v>17501.739214331403</v>
      </c>
      <c r="AB374" s="94">
        <f>Corrientes!AB374*Constantes!$BA$14</f>
        <v>4764.5275649072164</v>
      </c>
      <c r="AC374" s="95" t="s">
        <v>94</v>
      </c>
      <c r="AD374" s="94">
        <v>22.824257761461528</v>
      </c>
      <c r="AE374" s="94">
        <f t="shared" si="16"/>
        <v>3.1127939238293831</v>
      </c>
      <c r="AF374" s="95" t="s">
        <v>241</v>
      </c>
      <c r="AG374" s="97" t="s">
        <v>94</v>
      </c>
      <c r="AH374" s="95">
        <f>Corrientes!AH374*Constantes!$BA$14</f>
        <v>1596.7723342607092</v>
      </c>
      <c r="AI374" s="95" t="s">
        <v>241</v>
      </c>
      <c r="AJ374" s="95" t="s">
        <v>241</v>
      </c>
      <c r="AK374" s="95" t="s">
        <v>94</v>
      </c>
      <c r="AL374" s="95" t="s">
        <v>241</v>
      </c>
      <c r="AM374" s="95" t="s">
        <v>241</v>
      </c>
      <c r="AN374" s="97" t="s">
        <v>94</v>
      </c>
      <c r="AO374" s="94">
        <f>Corrientes!AO374*Constantes!$BA$14</f>
        <v>562251.77903202246</v>
      </c>
      <c r="AP374" s="94">
        <f>Corrientes!AP374*Constantes!$BA$14</f>
        <v>76680.430957465229</v>
      </c>
      <c r="AQ374" s="94">
        <v>73.057673680988316</v>
      </c>
      <c r="AR374" s="94">
        <v>26.942326319011684</v>
      </c>
      <c r="AS374" s="94">
        <v>59.245364701169692</v>
      </c>
      <c r="AT374" s="95" t="s">
        <v>94</v>
      </c>
      <c r="AU374" s="97" t="s">
        <v>94</v>
      </c>
      <c r="AV374" s="94">
        <f t="shared" si="15"/>
        <v>-1.9008677173074306</v>
      </c>
      <c r="AW374" s="97" t="s">
        <v>94</v>
      </c>
      <c r="AX374" s="98">
        <f>Corrientes!AX374*Constantes!$BA$14</f>
        <v>29.778668257445414</v>
      </c>
      <c r="AZ374" s="118"/>
      <c r="BA374" s="118"/>
      <c r="BB374" s="118"/>
      <c r="BC374" s="119">
        <f t="shared" si="17"/>
        <v>-9.0949470177292824E-13</v>
      </c>
      <c r="BE374" s="68"/>
    </row>
    <row r="375" spans="1:57" x14ac:dyDescent="0.3">
      <c r="A375" s="89">
        <v>2014</v>
      </c>
      <c r="B375" s="90" t="s">
        <v>250</v>
      </c>
      <c r="C375" s="101">
        <f>Corrientes!C375*Constantes!$BA$14</f>
        <v>17351.885029163404</v>
      </c>
      <c r="D375" s="91">
        <f>Corrientes!D375*Constantes!$BA$14</f>
        <v>4042.3172644414017</v>
      </c>
      <c r="E375" s="92">
        <f>Corrientes!E375*Constantes!$BA$14</f>
        <v>180.8939776433223</v>
      </c>
      <c r="F375" s="92" t="s">
        <v>241</v>
      </c>
      <c r="G375" s="92" t="s">
        <v>241</v>
      </c>
      <c r="H375" s="91">
        <f>Corrientes!H375*Constantes!$BA$14</f>
        <v>21575.096271248131</v>
      </c>
      <c r="I375" s="91">
        <f>Corrientes!I375*Constantes!$BA$14</f>
        <v>6943.5612792724951</v>
      </c>
      <c r="J375" s="91">
        <f>Corrientes!J375*Constantes!$BA$14</f>
        <v>28518.657550520624</v>
      </c>
      <c r="K375" s="93">
        <f>Corrientes!K375*Constantes!$BA$14</f>
        <v>5537.4885070351147</v>
      </c>
      <c r="L375" s="94">
        <f>Corrientes!L375*Constantes!$BA$14</f>
        <v>4453.5543534252974</v>
      </c>
      <c r="M375" s="94">
        <f>Corrientes!M375*Constantes!$BA$14</f>
        <v>1037.5057015835484</v>
      </c>
      <c r="N375" s="94">
        <f>Corrientes!N375*Constantes!$BA$14</f>
        <v>1782.1422578357347</v>
      </c>
      <c r="O375" s="94">
        <f>Corrientes!O375*Constantes!$BA$14</f>
        <v>7319.6307648708498</v>
      </c>
      <c r="P375" s="94">
        <v>30.497645065449909</v>
      </c>
      <c r="Q375" s="94">
        <f>Corrientes!Q375*Constantes!$BA$14</f>
        <v>44626.19867295603</v>
      </c>
      <c r="R375" s="94">
        <f>Corrientes!R375*Constantes!$BA$14</f>
        <v>17485.439679775522</v>
      </c>
      <c r="S375" s="94">
        <f>Corrientes!S375*Constantes!$BA$14</f>
        <v>2880.7194204482294</v>
      </c>
      <c r="T375" s="95">
        <f>Corrientes!T375*Constantes!$BA$14</f>
        <v>0</v>
      </c>
      <c r="U375" s="95" t="s">
        <v>241</v>
      </c>
      <c r="V375" s="96">
        <f>Corrientes!V375*Constantes!$BA$14</f>
        <v>64992.357773179778</v>
      </c>
      <c r="W375" s="94">
        <f>Corrientes!W375*Constantes!$BA$14</f>
        <v>13054.511963593268</v>
      </c>
      <c r="X375" s="94">
        <f>Corrientes!X375*Constantes!$BA$14</f>
        <v>4668.4470283275359</v>
      </c>
      <c r="Y375" s="94">
        <f>Corrientes!Y375*Constantes!$BA$14</f>
        <v>5324.2924684320242</v>
      </c>
      <c r="Z375" s="94">
        <f>Corrientes!Z375*Constantes!$BA$14</f>
        <v>38565.912772413911</v>
      </c>
      <c r="AA375" s="94">
        <f>Corrientes!AA375*Constantes!$BA$14</f>
        <v>93511.015323700412</v>
      </c>
      <c r="AB375" s="94">
        <f>Corrientes!AB375*Constantes!$BA$14</f>
        <v>10536.780109860363</v>
      </c>
      <c r="AC375" s="95" t="s">
        <v>94</v>
      </c>
      <c r="AD375" s="94">
        <v>6.6710493298595281</v>
      </c>
      <c r="AE375" s="94">
        <f t="shared" si="16"/>
        <v>3.0224713837945543</v>
      </c>
      <c r="AF375" s="95" t="s">
        <v>241</v>
      </c>
      <c r="AG375" s="97" t="s">
        <v>94</v>
      </c>
      <c r="AH375" s="95">
        <f>Corrientes!AH375*Constantes!$BA$14</f>
        <v>23609.140392231409</v>
      </c>
      <c r="AI375" s="95" t="s">
        <v>241</v>
      </c>
      <c r="AJ375" s="95" t="s">
        <v>241</v>
      </c>
      <c r="AK375" s="95" t="s">
        <v>94</v>
      </c>
      <c r="AL375" s="95" t="s">
        <v>241</v>
      </c>
      <c r="AM375" s="95" t="s">
        <v>241</v>
      </c>
      <c r="AN375" s="97" t="s">
        <v>94</v>
      </c>
      <c r="AO375" s="94">
        <f>Corrientes!AO375*Constantes!$BA$14</f>
        <v>3093859.4100534455</v>
      </c>
      <c r="AP375" s="94">
        <f>Corrientes!AP375*Constantes!$BA$14</f>
        <v>1401743.7242615845</v>
      </c>
      <c r="AQ375" s="94">
        <v>75.652566159637701</v>
      </c>
      <c r="AR375" s="94">
        <v>24.347433840362292</v>
      </c>
      <c r="AS375" s="94">
        <v>69.502354934550098</v>
      </c>
      <c r="AT375" s="95" t="s">
        <v>94</v>
      </c>
      <c r="AU375" s="97" t="s">
        <v>94</v>
      </c>
      <c r="AV375" s="94">
        <f t="shared" si="15"/>
        <v>-18.852616851602754</v>
      </c>
      <c r="AW375" s="97" t="s">
        <v>94</v>
      </c>
      <c r="AX375" s="98">
        <f>Corrientes!AX375*Constantes!$BA$14</f>
        <v>18.54592938602563</v>
      </c>
      <c r="AZ375" s="118"/>
      <c r="BA375" s="118"/>
      <c r="BB375" s="118"/>
      <c r="BC375" s="119">
        <f t="shared" si="17"/>
        <v>1.3955059330328368E-11</v>
      </c>
      <c r="BE375" s="68"/>
    </row>
    <row r="376" spans="1:57" x14ac:dyDescent="0.3">
      <c r="A376" s="89">
        <v>2014</v>
      </c>
      <c r="B376" s="90" t="s">
        <v>8</v>
      </c>
      <c r="C376" s="101">
        <f>Corrientes!C376*Constantes!$BA$14</f>
        <v>1146.980240627908</v>
      </c>
      <c r="D376" s="91">
        <f>Corrientes!D376*Constantes!$BA$14</f>
        <v>1858.1604494371284</v>
      </c>
      <c r="E376" s="92">
        <f>Corrientes!E376*Constantes!$BA$14</f>
        <v>414.60488819112447</v>
      </c>
      <c r="F376" s="92" t="s">
        <v>241</v>
      </c>
      <c r="G376" s="92" t="s">
        <v>241</v>
      </c>
      <c r="H376" s="91">
        <f>Corrientes!H376*Constantes!$BA$14</f>
        <v>3419.745578256161</v>
      </c>
      <c r="I376" s="91">
        <f>Corrientes!I376*Constantes!$BA$14</f>
        <v>203.07438080023829</v>
      </c>
      <c r="J376" s="91">
        <f>Corrientes!J376*Constantes!$BA$14</f>
        <v>3622.8199590563991</v>
      </c>
      <c r="K376" s="93">
        <f>Corrientes!K376*Constantes!$BA$14</f>
        <v>4226.7349482509781</v>
      </c>
      <c r="L376" s="94">
        <f>Corrientes!L376*Constantes!$BA$14</f>
        <v>1417.6439027629183</v>
      </c>
      <c r="M376" s="94">
        <f>Corrientes!M376*Constantes!$BA$14</f>
        <v>2296.6479614833338</v>
      </c>
      <c r="N376" s="94">
        <f>Corrientes!N376*Constantes!$BA$14</f>
        <v>250.99574304018574</v>
      </c>
      <c r="O376" s="94">
        <f>Corrientes!O376*Constantes!$BA$14</f>
        <v>4477.7306912911645</v>
      </c>
      <c r="P376" s="94">
        <v>45.385893951150528</v>
      </c>
      <c r="Q376" s="94">
        <f>Corrientes!Q376*Constantes!$BA$14</f>
        <v>3286.2139579290001</v>
      </c>
      <c r="R376" s="94">
        <f>Corrientes!R376*Constantes!$BA$14</f>
        <v>997.65005539857827</v>
      </c>
      <c r="S376" s="94">
        <f>Corrientes!S376*Constantes!$BA$14</f>
        <v>75.575808497920278</v>
      </c>
      <c r="T376" s="95">
        <f>Corrientes!T376*Constantes!$BA$14</f>
        <v>0</v>
      </c>
      <c r="U376" s="95" t="s">
        <v>241</v>
      </c>
      <c r="V376" s="96">
        <f>Corrientes!V376*Constantes!$BA$14</f>
        <v>4359.4398218254983</v>
      </c>
      <c r="W376" s="94">
        <f>Corrientes!W376*Constantes!$BA$14</f>
        <v>4648.9286061291623</v>
      </c>
      <c r="X376" s="94">
        <f>Corrientes!X376*Constantes!$BA$14</f>
        <v>3970.588575368005</v>
      </c>
      <c r="Y376" s="94">
        <f>Corrientes!Y376*Constantes!$BA$14</f>
        <v>2818.2045734164731</v>
      </c>
      <c r="Z376" s="94">
        <f>Corrientes!Z376*Constantes!$BA$14</f>
        <v>42940.800282909244</v>
      </c>
      <c r="AA376" s="94">
        <f>Corrientes!AA376*Constantes!$BA$14</f>
        <v>7982.2597808818973</v>
      </c>
      <c r="AB376" s="94">
        <f>Corrientes!AB376*Constantes!$BA$14</f>
        <v>4569.634149708696</v>
      </c>
      <c r="AC376" s="95" t="s">
        <v>94</v>
      </c>
      <c r="AD376" s="94">
        <v>16.58506817265955</v>
      </c>
      <c r="AE376" s="94">
        <f t="shared" si="16"/>
        <v>3.6097448981126092</v>
      </c>
      <c r="AF376" s="95" t="s">
        <v>241</v>
      </c>
      <c r="AG376" s="97" t="s">
        <v>94</v>
      </c>
      <c r="AH376" s="95">
        <f>Corrientes!AH376*Constantes!$BA$14</f>
        <v>183.7912052230059</v>
      </c>
      <c r="AI376" s="95" t="s">
        <v>241</v>
      </c>
      <c r="AJ376" s="95" t="s">
        <v>241</v>
      </c>
      <c r="AK376" s="95" t="s">
        <v>94</v>
      </c>
      <c r="AL376" s="95" t="s">
        <v>241</v>
      </c>
      <c r="AM376" s="95" t="s">
        <v>241</v>
      </c>
      <c r="AN376" s="97" t="s">
        <v>94</v>
      </c>
      <c r="AO376" s="94">
        <f>Corrientes!AO376*Constantes!$BA$14</f>
        <v>221130.8556750229</v>
      </c>
      <c r="AP376" s="94">
        <f>Corrientes!AP376*Constantes!$BA$14</f>
        <v>48129.194874463261</v>
      </c>
      <c r="AQ376" s="94">
        <v>94.394577067165898</v>
      </c>
      <c r="AR376" s="94">
        <v>5.6054229328340988</v>
      </c>
      <c r="AS376" s="94">
        <v>54.614106048849465</v>
      </c>
      <c r="AT376" s="95" t="s">
        <v>94</v>
      </c>
      <c r="AU376" s="97" t="s">
        <v>94</v>
      </c>
      <c r="AV376" s="94">
        <f t="shared" si="15"/>
        <v>-2.733798648521335</v>
      </c>
      <c r="AW376" s="97" t="s">
        <v>94</v>
      </c>
      <c r="AX376" s="98">
        <f>Corrientes!AX376*Constantes!$BA$14</f>
        <v>44.667680981806413</v>
      </c>
      <c r="AZ376" s="118"/>
      <c r="BA376" s="118"/>
      <c r="BB376" s="118"/>
      <c r="BC376" s="119">
        <f t="shared" si="17"/>
        <v>-1.7053025658242404E-13</v>
      </c>
      <c r="BE376" s="68"/>
    </row>
    <row r="377" spans="1:57" x14ac:dyDescent="0.3">
      <c r="A377" s="89">
        <v>2014</v>
      </c>
      <c r="B377" s="90" t="s">
        <v>9</v>
      </c>
      <c r="C377" s="101">
        <f>Corrientes!C377*Constantes!$BA$14</f>
        <v>7643.5734290673608</v>
      </c>
      <c r="D377" s="91">
        <f>Corrientes!D377*Constantes!$BA$14</f>
        <v>2622.6538727340289</v>
      </c>
      <c r="E377" s="92">
        <f>Corrientes!E377*Constantes!$BA$14</f>
        <v>0</v>
      </c>
      <c r="F377" s="92" t="s">
        <v>241</v>
      </c>
      <c r="G377" s="92" t="s">
        <v>241</v>
      </c>
      <c r="H377" s="91">
        <f>Corrientes!H377*Constantes!$BA$14</f>
        <v>10266.227301801389</v>
      </c>
      <c r="I377" s="91">
        <f>Corrientes!I377*Constantes!$BA$14</f>
        <v>1358.0379400369077</v>
      </c>
      <c r="J377" s="91">
        <f>Corrientes!J377*Constantes!$BA$14</f>
        <v>11624.265241838299</v>
      </c>
      <c r="K377" s="93">
        <f>Corrientes!K377*Constantes!$BA$14</f>
        <v>2969.9090884847228</v>
      </c>
      <c r="L377" s="94">
        <f>Corrientes!L377*Constantes!$BA$14</f>
        <v>2211.2035442176757</v>
      </c>
      <c r="M377" s="94">
        <f>Corrientes!M377*Constantes!$BA$14</f>
        <v>758.7055442670478</v>
      </c>
      <c r="N377" s="94">
        <f>Corrientes!N377*Constantes!$BA$14</f>
        <v>392.86576286061575</v>
      </c>
      <c r="O377" s="94">
        <f>Corrientes!O377*Constantes!$BA$14</f>
        <v>3362.7748513453394</v>
      </c>
      <c r="P377" s="94">
        <v>53.496547358255576</v>
      </c>
      <c r="Q377" s="94">
        <f>Corrientes!Q377*Constantes!$BA$14</f>
        <v>7863.319286850342</v>
      </c>
      <c r="R377" s="94">
        <f>Corrientes!R377*Constantes!$BA$14</f>
        <v>1584.8089546118613</v>
      </c>
      <c r="S377" s="94">
        <f>Corrientes!S377*Constantes!$BA$14</f>
        <v>656.60738846219965</v>
      </c>
      <c r="T377" s="95">
        <f>Corrientes!T377*Constantes!$BA$14</f>
        <v>0</v>
      </c>
      <c r="U377" s="95" t="s">
        <v>241</v>
      </c>
      <c r="V377" s="96">
        <f>Corrientes!V377*Constantes!$BA$14</f>
        <v>10104.735629924402</v>
      </c>
      <c r="W377" s="94">
        <f>Corrientes!W377*Constantes!$BA$14</f>
        <v>4369.093950267732</v>
      </c>
      <c r="X377" s="94">
        <f>Corrientes!X377*Constantes!$BA$14</f>
        <v>2748.5839187106344</v>
      </c>
      <c r="Y377" s="94">
        <f>Corrientes!Y377*Constantes!$BA$14</f>
        <v>3509.2656991850463</v>
      </c>
      <c r="Z377" s="94">
        <f>Corrientes!Z377*Constantes!$BA$14</f>
        <v>18930.58637630675</v>
      </c>
      <c r="AA377" s="94">
        <f>Corrientes!AA377*Constantes!$BA$14</f>
        <v>21729.000871762699</v>
      </c>
      <c r="AB377" s="94">
        <f>Corrientes!AB377*Constantes!$BA$14</f>
        <v>3766.1687293029199</v>
      </c>
      <c r="AC377" s="95" t="s">
        <v>94</v>
      </c>
      <c r="AD377" s="94">
        <v>23.050997010145284</v>
      </c>
      <c r="AE377" s="94">
        <f t="shared" si="16"/>
        <v>3.035268662073686</v>
      </c>
      <c r="AF377" s="95" t="s">
        <v>241</v>
      </c>
      <c r="AG377" s="97" t="s">
        <v>94</v>
      </c>
      <c r="AH377" s="95">
        <f>Corrientes!AH377*Constantes!$BA$14</f>
        <v>1136.3181607421504</v>
      </c>
      <c r="AI377" s="95" t="s">
        <v>241</v>
      </c>
      <c r="AJ377" s="95" t="s">
        <v>241</v>
      </c>
      <c r="AK377" s="95" t="s">
        <v>94</v>
      </c>
      <c r="AL377" s="95" t="s">
        <v>241</v>
      </c>
      <c r="AM377" s="95" t="s">
        <v>241</v>
      </c>
      <c r="AN377" s="97" t="s">
        <v>94</v>
      </c>
      <c r="AO377" s="94">
        <f>Corrientes!AO377*Constantes!$BA$14</f>
        <v>715883.93947695929</v>
      </c>
      <c r="AP377" s="94">
        <f>Corrientes!AP377*Constantes!$BA$14</f>
        <v>94264.906902722083</v>
      </c>
      <c r="AQ377" s="94">
        <v>88.317214793507731</v>
      </c>
      <c r="AR377" s="94">
        <v>11.682785206492269</v>
      </c>
      <c r="AS377" s="94">
        <v>46.503452641744438</v>
      </c>
      <c r="AT377" s="95" t="s">
        <v>94</v>
      </c>
      <c r="AU377" s="97" t="s">
        <v>94</v>
      </c>
      <c r="AV377" s="94">
        <f t="shared" si="15"/>
        <v>-3.7714088295243142</v>
      </c>
      <c r="AW377" s="97" t="s">
        <v>94</v>
      </c>
      <c r="AX377" s="98">
        <f>Corrientes!AX377*Constantes!$BA$14</f>
        <v>40.36271338076272</v>
      </c>
      <c r="AZ377" s="118"/>
      <c r="BA377" s="118"/>
      <c r="BB377" s="118"/>
      <c r="BC377" s="119">
        <f t="shared" si="17"/>
        <v>-9.0949470177292824E-13</v>
      </c>
      <c r="BE377" s="68"/>
    </row>
    <row r="378" spans="1:57" x14ac:dyDescent="0.3">
      <c r="A378" s="89">
        <v>2014</v>
      </c>
      <c r="B378" s="90" t="s">
        <v>10</v>
      </c>
      <c r="C378" s="101">
        <f>Corrientes!C378*Constantes!$BA$14</f>
        <v>4959.8243331964086</v>
      </c>
      <c r="D378" s="91">
        <f>Corrientes!D378*Constantes!$BA$14</f>
        <v>3893.7798064458543</v>
      </c>
      <c r="E378" s="92">
        <f>Corrientes!E378*Constantes!$BA$14</f>
        <v>207.60865378899518</v>
      </c>
      <c r="F378" s="92" t="s">
        <v>241</v>
      </c>
      <c r="G378" s="92" t="s">
        <v>241</v>
      </c>
      <c r="H378" s="91">
        <f>Corrientes!H378*Constantes!$BA$14</f>
        <v>9061.2127934312575</v>
      </c>
      <c r="I378" s="91">
        <f>Corrientes!I378*Constantes!$BA$14</f>
        <v>333.96864559851775</v>
      </c>
      <c r="J378" s="91">
        <f>Corrientes!J378*Constantes!$BA$14</f>
        <v>9395.1814390297786</v>
      </c>
      <c r="K378" s="93">
        <f>Corrientes!K378*Constantes!$BA$14</f>
        <v>3314.3446535478338</v>
      </c>
      <c r="L378" s="94">
        <f>Corrientes!L378*Constantes!$BA$14</f>
        <v>1814.1685485173434</v>
      </c>
      <c r="M378" s="94">
        <f>Corrientes!M378*Constantes!$BA$14</f>
        <v>1424.2385183738088</v>
      </c>
      <c r="N378" s="94">
        <f>Corrientes!N378*Constantes!$BA$14</f>
        <v>122.15662739920135</v>
      </c>
      <c r="O378" s="94">
        <f>Corrientes!O378*Constantes!$BA$14</f>
        <v>3436.5012809470359</v>
      </c>
      <c r="P378" s="94">
        <v>66.381099027874185</v>
      </c>
      <c r="Q378" s="94">
        <f>Corrientes!Q378*Constantes!$BA$14</f>
        <v>3298.6171628224774</v>
      </c>
      <c r="R378" s="94">
        <f>Corrientes!R378*Constantes!$BA$14</f>
        <v>1459.5998453241507</v>
      </c>
      <c r="S378" s="94">
        <f>Corrientes!S378*Constantes!$BA$14</f>
        <v>0</v>
      </c>
      <c r="T378" s="95">
        <f>Corrientes!T378*Constantes!$BA$14</f>
        <v>0</v>
      </c>
      <c r="U378" s="95" t="s">
        <v>241</v>
      </c>
      <c r="V378" s="96">
        <f>Corrientes!V378*Constantes!$BA$14</f>
        <v>4758.2170081466284</v>
      </c>
      <c r="W378" s="94">
        <f>Corrientes!W378*Constantes!$BA$14</f>
        <v>5854.3072450165955</v>
      </c>
      <c r="X378" s="94">
        <f>Corrientes!X378*Constantes!$BA$14</f>
        <v>4811.3975279797633</v>
      </c>
      <c r="Y378" s="94">
        <f>Corrientes!Y378*Constantes!$BA$14</f>
        <v>2645.7411743498501</v>
      </c>
      <c r="Z378" s="94">
        <f>Corrientes!Z378*Constantes!$BA$14</f>
        <v>0</v>
      </c>
      <c r="AA378" s="94">
        <f>Corrientes!AA378*Constantes!$BA$14</f>
        <v>14153.398447176407</v>
      </c>
      <c r="AB378" s="94">
        <f>Corrientes!AB378*Constantes!$BA$14</f>
        <v>3990.5711059478804</v>
      </c>
      <c r="AC378" s="95" t="s">
        <v>94</v>
      </c>
      <c r="AD378" s="94">
        <v>16.539042040249129</v>
      </c>
      <c r="AE378" s="94">
        <f t="shared" si="16"/>
        <v>5.4113377526973698</v>
      </c>
      <c r="AF378" s="95" t="s">
        <v>241</v>
      </c>
      <c r="AG378" s="97" t="s">
        <v>94</v>
      </c>
      <c r="AH378" s="95">
        <f>Corrientes!AH378*Constantes!$BA$14</f>
        <v>119.7658604324146</v>
      </c>
      <c r="AI378" s="95" t="s">
        <v>241</v>
      </c>
      <c r="AJ378" s="95" t="s">
        <v>241</v>
      </c>
      <c r="AK378" s="95" t="s">
        <v>94</v>
      </c>
      <c r="AL378" s="95" t="s">
        <v>241</v>
      </c>
      <c r="AM378" s="95" t="s">
        <v>241</v>
      </c>
      <c r="AN378" s="97" t="s">
        <v>94</v>
      </c>
      <c r="AO378" s="94">
        <f>Corrientes!AO378*Constantes!$BA$14</f>
        <v>261550.82336380525</v>
      </c>
      <c r="AP378" s="94">
        <f>Corrientes!AP378*Constantes!$BA$14</f>
        <v>85575.684569474717</v>
      </c>
      <c r="AQ378" s="94">
        <v>96.445319893332396</v>
      </c>
      <c r="AR378" s="94">
        <v>3.5546801066675946</v>
      </c>
      <c r="AS378" s="94">
        <v>33.618900972125807</v>
      </c>
      <c r="AT378" s="95" t="s">
        <v>94</v>
      </c>
      <c r="AU378" s="97" t="s">
        <v>94</v>
      </c>
      <c r="AV378" s="94">
        <f t="shared" si="15"/>
        <v>4.4452059343295103</v>
      </c>
      <c r="AW378" s="97" t="s">
        <v>94</v>
      </c>
      <c r="AX378" s="98">
        <f>Corrientes!AX378*Constantes!$BA$14</f>
        <v>66.854711718318967</v>
      </c>
      <c r="AZ378" s="118"/>
      <c r="BA378" s="118"/>
      <c r="BB378" s="118"/>
      <c r="BC378" s="119">
        <f t="shared" si="17"/>
        <v>1.9326762412674725E-12</v>
      </c>
      <c r="BE378" s="68"/>
    </row>
    <row r="379" spans="1:57" x14ac:dyDescent="0.3">
      <c r="A379" s="89">
        <v>2014</v>
      </c>
      <c r="B379" s="90" t="s">
        <v>11</v>
      </c>
      <c r="C379" s="101">
        <f>Corrientes!C379*Constantes!$BA$14</f>
        <v>3348.1233426457588</v>
      </c>
      <c r="D379" s="91">
        <f>Corrientes!D379*Constantes!$BA$14</f>
        <v>2563.2263835812669</v>
      </c>
      <c r="E379" s="92">
        <f>Corrientes!E379*Constantes!$BA$14</f>
        <v>691.19127358531932</v>
      </c>
      <c r="F379" s="92" t="s">
        <v>241</v>
      </c>
      <c r="G379" s="92" t="s">
        <v>241</v>
      </c>
      <c r="H379" s="91">
        <f>Corrientes!H379*Constantes!$BA$14</f>
        <v>6602.540999812345</v>
      </c>
      <c r="I379" s="91">
        <f>Corrientes!I379*Constantes!$BA$14</f>
        <v>207.12516188280924</v>
      </c>
      <c r="J379" s="91">
        <f>Corrientes!J379*Constantes!$BA$14</f>
        <v>6809.6661616951551</v>
      </c>
      <c r="K379" s="93">
        <f>Corrientes!K379*Constantes!$BA$14</f>
        <v>3491.2300738387776</v>
      </c>
      <c r="L379" s="94">
        <f>Corrientes!L379*Constantes!$BA$14</f>
        <v>1770.3894462902556</v>
      </c>
      <c r="M379" s="94">
        <f>Corrientes!M379*Constantes!$BA$14</f>
        <v>1355.3589499361335</v>
      </c>
      <c r="N379" s="94">
        <f>Corrientes!N379*Constantes!$BA$14</f>
        <v>109.52171205518317</v>
      </c>
      <c r="O379" s="94">
        <f>Corrientes!O379*Constantes!$BA$14</f>
        <v>3600.7517858939609</v>
      </c>
      <c r="P379" s="94">
        <v>63.667530535420738</v>
      </c>
      <c r="Q379" s="94">
        <f>Corrientes!Q379*Constantes!$BA$14</f>
        <v>2638.2494874061445</v>
      </c>
      <c r="R379" s="94">
        <f>Corrientes!R379*Constantes!$BA$14</f>
        <v>855.78865364364697</v>
      </c>
      <c r="S379" s="94">
        <f>Corrientes!S379*Constantes!$BA$14</f>
        <v>391.96129701735509</v>
      </c>
      <c r="T379" s="95">
        <f>Corrientes!T379*Constantes!$BA$14</f>
        <v>0</v>
      </c>
      <c r="U379" s="95" t="s">
        <v>241</v>
      </c>
      <c r="V379" s="96">
        <f>Corrientes!V379*Constantes!$BA$14</f>
        <v>3885.9994380671465</v>
      </c>
      <c r="W379" s="94">
        <f>Corrientes!W379*Constantes!$BA$14</f>
        <v>4083.6265446977968</v>
      </c>
      <c r="X379" s="94">
        <f>Corrientes!X379*Constantes!$BA$14</f>
        <v>2761.2175497674898</v>
      </c>
      <c r="Y379" s="94">
        <f>Corrientes!Y379*Constantes!$BA$14</f>
        <v>2859.4534076116565</v>
      </c>
      <c r="Z379" s="94">
        <f>Corrientes!Z379*Constantes!$BA$14</f>
        <v>19116.333252894805</v>
      </c>
      <c r="AA379" s="94">
        <f>Corrientes!AA379*Constantes!$BA$14</f>
        <v>10695.665599762302</v>
      </c>
      <c r="AB379" s="94">
        <f>Corrientes!AB379*Constantes!$BA$14</f>
        <v>3762.3912332988721</v>
      </c>
      <c r="AC379" s="95" t="s">
        <v>94</v>
      </c>
      <c r="AD379" s="94">
        <v>14.786466022333085</v>
      </c>
      <c r="AE379" s="94">
        <f t="shared" si="16"/>
        <v>3.8157339557275591</v>
      </c>
      <c r="AF379" s="95" t="s">
        <v>241</v>
      </c>
      <c r="AG379" s="97" t="s">
        <v>94</v>
      </c>
      <c r="AH379" s="95">
        <f>Corrientes!AH379*Constantes!$BA$14</f>
        <v>186.44017564054471</v>
      </c>
      <c r="AI379" s="95" t="s">
        <v>241</v>
      </c>
      <c r="AJ379" s="95" t="s">
        <v>241</v>
      </c>
      <c r="AK379" s="95" t="s">
        <v>94</v>
      </c>
      <c r="AL379" s="95" t="s">
        <v>241</v>
      </c>
      <c r="AM379" s="95" t="s">
        <v>241</v>
      </c>
      <c r="AN379" s="97" t="s">
        <v>94</v>
      </c>
      <c r="AO379" s="94">
        <f>Corrientes!AO379*Constantes!$BA$14</f>
        <v>280304.28022131126</v>
      </c>
      <c r="AP379" s="94">
        <f>Corrientes!AP379*Constantes!$BA$14</f>
        <v>72334.157354487907</v>
      </c>
      <c r="AQ379" s="94">
        <v>96.958365403462764</v>
      </c>
      <c r="AR379" s="94">
        <v>3.041634596537238</v>
      </c>
      <c r="AS379" s="94">
        <v>36.332469464579262</v>
      </c>
      <c r="AT379" s="95" t="s">
        <v>94</v>
      </c>
      <c r="AU379" s="97" t="s">
        <v>94</v>
      </c>
      <c r="AV379" s="94">
        <f t="shared" si="15"/>
        <v>0.28070263743429358</v>
      </c>
      <c r="AW379" s="97" t="s">
        <v>94</v>
      </c>
      <c r="AX379" s="98">
        <f>Corrientes!AX379*Constantes!$BA$14</f>
        <v>281.32856267333892</v>
      </c>
      <c r="AZ379" s="118"/>
      <c r="BA379" s="118"/>
      <c r="BB379" s="118"/>
      <c r="BC379" s="119">
        <f t="shared" si="17"/>
        <v>2.2737367544323206E-12</v>
      </c>
      <c r="BE379" s="68"/>
    </row>
    <row r="380" spans="1:57" x14ac:dyDescent="0.3">
      <c r="A380" s="89">
        <v>2014</v>
      </c>
      <c r="B380" s="90" t="s">
        <v>12</v>
      </c>
      <c r="C380" s="101">
        <f>Corrientes!C380*Constantes!$BA$14</f>
        <v>6114.5816062474087</v>
      </c>
      <c r="D380" s="91">
        <f>Corrientes!D380*Constantes!$BA$14</f>
        <v>4700.4881632112983</v>
      </c>
      <c r="E380" s="92">
        <f>Corrientes!E380*Constantes!$BA$14</f>
        <v>0</v>
      </c>
      <c r="F380" s="92" t="s">
        <v>241</v>
      </c>
      <c r="G380" s="92" t="s">
        <v>241</v>
      </c>
      <c r="H380" s="91">
        <f>Corrientes!H380*Constantes!$BA$14</f>
        <v>10815.069769458705</v>
      </c>
      <c r="I380" s="91">
        <f>Corrientes!I380*Constantes!$BA$14</f>
        <v>3435.1907535211808</v>
      </c>
      <c r="J380" s="91">
        <f>Corrientes!J380*Constantes!$BA$14</f>
        <v>14250.260522979888</v>
      </c>
      <c r="K380" s="93">
        <f>Corrientes!K380*Constantes!$BA$14</f>
        <v>2808.1790496546482</v>
      </c>
      <c r="L380" s="94">
        <f>Corrientes!L380*Constantes!$BA$14</f>
        <v>1587.6772253987081</v>
      </c>
      <c r="M380" s="94">
        <f>Corrientes!M380*Constantes!$BA$14</f>
        <v>1220.5018242559406</v>
      </c>
      <c r="N380" s="94">
        <f>Corrientes!N380*Constantes!$BA$14</f>
        <v>891.96194858097147</v>
      </c>
      <c r="O380" s="94">
        <f>Corrientes!O380*Constantes!$BA$14</f>
        <v>3700.1409982356199</v>
      </c>
      <c r="P380" s="94">
        <v>41.684481080853189</v>
      </c>
      <c r="Q380" s="94">
        <f>Corrientes!Q380*Constantes!$BA$14</f>
        <v>17891.122948114065</v>
      </c>
      <c r="R380" s="94">
        <f>Corrientes!R380*Constantes!$BA$14</f>
        <v>1887.2683467916945</v>
      </c>
      <c r="S380" s="94">
        <f>Corrientes!S380*Constantes!$BA$14</f>
        <v>157.35734782619122</v>
      </c>
      <c r="T380" s="95">
        <f>Corrientes!T380*Constantes!$BA$14</f>
        <v>0</v>
      </c>
      <c r="U380" s="95" t="s">
        <v>241</v>
      </c>
      <c r="V380" s="96">
        <f>Corrientes!V380*Constantes!$BA$14</f>
        <v>19935.748642731949</v>
      </c>
      <c r="W380" s="94">
        <f>Corrientes!W380*Constantes!$BA$14</f>
        <v>5000.520135582613</v>
      </c>
      <c r="X380" s="94">
        <f>Corrientes!X380*Constantes!$BA$14</f>
        <v>3580.7655008221964</v>
      </c>
      <c r="Y380" s="94">
        <f>Corrientes!Y380*Constantes!$BA$14</f>
        <v>4653.6480369469673</v>
      </c>
      <c r="Z380" s="94">
        <f>Corrientes!Z380*Constantes!$BA$14</f>
        <v>29853.414499372266</v>
      </c>
      <c r="AA380" s="94">
        <f>Corrientes!AA380*Constantes!$BA$14</f>
        <v>34186.009165711839</v>
      </c>
      <c r="AB380" s="94">
        <f>Corrientes!AB380*Constantes!$BA$14</f>
        <v>4361.567434299247</v>
      </c>
      <c r="AC380" s="95" t="s">
        <v>94</v>
      </c>
      <c r="AD380" s="94">
        <v>29.407469327595297</v>
      </c>
      <c r="AE380" s="94">
        <f t="shared" si="16"/>
        <v>2.7868089787690544</v>
      </c>
      <c r="AF380" s="95" t="s">
        <v>241</v>
      </c>
      <c r="AG380" s="97" t="s">
        <v>94</v>
      </c>
      <c r="AH380" s="95">
        <f>Corrientes!AH380*Constantes!$BA$14</f>
        <v>3941.6363839241376</v>
      </c>
      <c r="AI380" s="95" t="s">
        <v>241</v>
      </c>
      <c r="AJ380" s="95" t="s">
        <v>241</v>
      </c>
      <c r="AK380" s="95" t="s">
        <v>94</v>
      </c>
      <c r="AL380" s="95" t="s">
        <v>241</v>
      </c>
      <c r="AM380" s="95" t="s">
        <v>241</v>
      </c>
      <c r="AN380" s="97" t="s">
        <v>94</v>
      </c>
      <c r="AO380" s="94">
        <f>Corrientes!AO380*Constantes!$BA$14</f>
        <v>1226708.0171677913</v>
      </c>
      <c r="AP380" s="94">
        <f>Corrientes!AP380*Constantes!$BA$14</f>
        <v>116249.40855972421</v>
      </c>
      <c r="AQ380" s="94">
        <v>75.893838937318989</v>
      </c>
      <c r="AR380" s="94">
        <v>24.106161062681007</v>
      </c>
      <c r="AS380" s="94">
        <v>58.315518919146811</v>
      </c>
      <c r="AT380" s="95" t="s">
        <v>94</v>
      </c>
      <c r="AU380" s="97" t="s">
        <v>94</v>
      </c>
      <c r="AV380" s="94">
        <f t="shared" si="15"/>
        <v>4.8577343475298296</v>
      </c>
      <c r="AW380" s="97" t="s">
        <v>94</v>
      </c>
      <c r="AX380" s="98">
        <f>Corrientes!AX380*Constantes!$BA$14</f>
        <v>8.8079646205339337</v>
      </c>
      <c r="AZ380" s="118"/>
      <c r="BA380" s="118"/>
      <c r="BB380" s="118"/>
      <c r="BC380" s="119">
        <f t="shared" si="17"/>
        <v>1.6200374375330284E-12</v>
      </c>
      <c r="BE380" s="68"/>
    </row>
    <row r="381" spans="1:57" x14ac:dyDescent="0.3">
      <c r="A381" s="89">
        <v>2014</v>
      </c>
      <c r="B381" s="90" t="s">
        <v>13</v>
      </c>
      <c r="C381" s="101">
        <f>Corrientes!C381*Constantes!$BA$14</f>
        <v>24178.955824439079</v>
      </c>
      <c r="D381" s="91">
        <f>Corrientes!D381*Constantes!$BA$14</f>
        <v>9067.531182031842</v>
      </c>
      <c r="E381" s="92">
        <f>Corrientes!E381*Constantes!$BA$14</f>
        <v>168.05719826590365</v>
      </c>
      <c r="F381" s="92" t="s">
        <v>241</v>
      </c>
      <c r="G381" s="92" t="s">
        <v>241</v>
      </c>
      <c r="H381" s="91">
        <f>Corrientes!H381*Constantes!$BA$14</f>
        <v>33414.54420473682</v>
      </c>
      <c r="I381" s="91">
        <f>Corrientes!I381*Constantes!$BA$14</f>
        <v>6233.9676886362868</v>
      </c>
      <c r="J381" s="91">
        <f>Corrientes!J381*Constantes!$BA$14</f>
        <v>39648.511893373114</v>
      </c>
      <c r="K381" s="93">
        <f>Corrientes!K381*Constantes!$BA$14</f>
        <v>3589.4055292677581</v>
      </c>
      <c r="L381" s="94">
        <f>Corrientes!L381*Constantes!$BA$14</f>
        <v>2597.3144268075775</v>
      </c>
      <c r="M381" s="94">
        <f>Corrientes!M381*Constantes!$BA$14</f>
        <v>974.0383218209231</v>
      </c>
      <c r="N381" s="94">
        <f>Corrientes!N381*Constantes!$BA$14</f>
        <v>669.65564317635062</v>
      </c>
      <c r="O381" s="94">
        <f>Corrientes!O381*Constantes!$BA$14</f>
        <v>4259.0611724441087</v>
      </c>
      <c r="P381" s="94">
        <v>55.873418209958714</v>
      </c>
      <c r="Q381" s="94">
        <f>Corrientes!Q381*Constantes!$BA$14</f>
        <v>19021.569605313307</v>
      </c>
      <c r="R381" s="94">
        <f>Corrientes!R381*Constantes!$BA$14</f>
        <v>2101.7528705881055</v>
      </c>
      <c r="S381" s="94">
        <f>Corrientes!S381*Constantes!$BA$14</f>
        <v>65.442194963169385</v>
      </c>
      <c r="T381" s="95">
        <f>Corrientes!T381*Constantes!$BA$14</f>
        <v>10124.037712944431</v>
      </c>
      <c r="U381" s="95" t="s">
        <v>241</v>
      </c>
      <c r="V381" s="96">
        <f>Corrientes!V381*Constantes!$BA$14</f>
        <v>31312.802383809012</v>
      </c>
      <c r="W381" s="94">
        <f>Corrientes!W381*Constantes!$BA$14</f>
        <v>4283.7241101477985</v>
      </c>
      <c r="X381" s="94">
        <f>Corrientes!X381*Constantes!$BA$14</f>
        <v>3587.093864975222</v>
      </c>
      <c r="Y381" s="94">
        <f>Corrientes!Y381*Constantes!$BA$14</f>
        <v>1890.7745715687499</v>
      </c>
      <c r="Z381" s="94">
        <f>Corrientes!Z381*Constantes!$BA$14</f>
        <v>3267.6983553787086</v>
      </c>
      <c r="AA381" s="94">
        <f>Corrientes!AA381*Constantes!$BA$14</f>
        <v>70961.314277182115</v>
      </c>
      <c r="AB381" s="94">
        <f>Corrientes!AB381*Constantes!$BA$14</f>
        <v>4269.9089861435787</v>
      </c>
      <c r="AC381" s="95" t="s">
        <v>94</v>
      </c>
      <c r="AD381" s="94">
        <v>33.304428493553694</v>
      </c>
      <c r="AE381" s="94">
        <f t="shared" si="16"/>
        <v>4.3994442421880899</v>
      </c>
      <c r="AF381" s="95" t="s">
        <v>241</v>
      </c>
      <c r="AG381" s="97" t="s">
        <v>94</v>
      </c>
      <c r="AH381" s="95">
        <f>Corrientes!AH381*Constantes!$BA$14</f>
        <v>3503.1738605389014</v>
      </c>
      <c r="AI381" s="95" t="s">
        <v>241</v>
      </c>
      <c r="AJ381" s="95" t="s">
        <v>241</v>
      </c>
      <c r="AK381" s="95" t="s">
        <v>94</v>
      </c>
      <c r="AL381" s="95" t="s">
        <v>241</v>
      </c>
      <c r="AM381" s="95" t="s">
        <v>241</v>
      </c>
      <c r="AN381" s="97" t="s">
        <v>94</v>
      </c>
      <c r="AO381" s="94">
        <f>Corrientes!AO381*Constantes!$BA$14</f>
        <v>1612960.873482717</v>
      </c>
      <c r="AP381" s="94">
        <f>Corrientes!AP381*Constantes!$BA$14</f>
        <v>213068.70433437155</v>
      </c>
      <c r="AQ381" s="94">
        <v>84.27691887806202</v>
      </c>
      <c r="AR381" s="94">
        <v>15.723081121937993</v>
      </c>
      <c r="AS381" s="94">
        <v>44.126581790041286</v>
      </c>
      <c r="AT381" s="95" t="s">
        <v>94</v>
      </c>
      <c r="AU381" s="97" t="s">
        <v>94</v>
      </c>
      <c r="AV381" s="94">
        <f t="shared" si="15"/>
        <v>12.099972046873987</v>
      </c>
      <c r="AW381" s="97" t="s">
        <v>94</v>
      </c>
      <c r="AX381" s="98">
        <f>Corrientes!AX381*Constantes!$BA$14</f>
        <v>189.20970594245009</v>
      </c>
      <c r="AZ381" s="118"/>
      <c r="BA381" s="118"/>
      <c r="BB381" s="118"/>
      <c r="BC381" s="119">
        <f t="shared" si="17"/>
        <v>0</v>
      </c>
      <c r="BE381" s="68"/>
    </row>
    <row r="382" spans="1:57" x14ac:dyDescent="0.3">
      <c r="A382" s="89">
        <v>2014</v>
      </c>
      <c r="B382" s="90" t="s">
        <v>14</v>
      </c>
      <c r="C382" s="101">
        <f>Corrientes!C382*Constantes!$BA$14</f>
        <v>5279.4672881704546</v>
      </c>
      <c r="D382" s="91">
        <f>Corrientes!D382*Constantes!$BA$14</f>
        <v>2949.2458227492316</v>
      </c>
      <c r="E382" s="92">
        <f>Corrientes!E382*Constantes!$BA$14</f>
        <v>1004.810501261011</v>
      </c>
      <c r="F382" s="92" t="s">
        <v>241</v>
      </c>
      <c r="G382" s="92" t="s">
        <v>241</v>
      </c>
      <c r="H382" s="91">
        <f>Corrientes!H382*Constantes!$BA$14</f>
        <v>9233.5236121806956</v>
      </c>
      <c r="I382" s="91">
        <f>Corrientes!I382*Constantes!$BA$14</f>
        <v>46.930899667844756</v>
      </c>
      <c r="J382" s="91">
        <f>Corrientes!J382*Constantes!$BA$14</f>
        <v>9280.4545118485421</v>
      </c>
      <c r="K382" s="93">
        <f>Corrientes!K382*Constantes!$BA$14</f>
        <v>2988.7872977368652</v>
      </c>
      <c r="L382" s="94">
        <f>Corrientes!L382*Constantes!$BA$14</f>
        <v>1708.9039279528677</v>
      </c>
      <c r="M382" s="94">
        <f>Corrientes!M382*Constantes!$BA$14</f>
        <v>954.63756017348135</v>
      </c>
      <c r="N382" s="94">
        <f>Corrientes!N382*Constantes!$BA$14</f>
        <v>15.191002123347651</v>
      </c>
      <c r="O382" s="94">
        <f>Corrientes!O382*Constantes!$BA$14</f>
        <v>3003.9782998602127</v>
      </c>
      <c r="P382" s="94">
        <v>56.778061144448145</v>
      </c>
      <c r="Q382" s="94">
        <f>Corrientes!Q382*Constantes!$BA$14</f>
        <v>5095.4531723982418</v>
      </c>
      <c r="R382" s="94">
        <f>Corrientes!R382*Constantes!$BA$14</f>
        <v>1884.6475047972601</v>
      </c>
      <c r="S382" s="94">
        <f>Corrientes!S382*Constantes!$BA$14</f>
        <v>84.586446275781967</v>
      </c>
      <c r="T382" s="95">
        <f>Corrientes!T382*Constantes!$BA$14</f>
        <v>0</v>
      </c>
      <c r="U382" s="95" t="s">
        <v>241</v>
      </c>
      <c r="V382" s="96">
        <f>Corrientes!V382*Constantes!$BA$14</f>
        <v>7064.6871234712835</v>
      </c>
      <c r="W382" s="94">
        <f>Corrientes!W382*Constantes!$BA$14</f>
        <v>4791.3692688184256</v>
      </c>
      <c r="X382" s="94">
        <f>Corrientes!X382*Constantes!$BA$14</f>
        <v>3470.1141613001532</v>
      </c>
      <c r="Y382" s="94">
        <f>Corrientes!Y382*Constantes!$BA$14</f>
        <v>4379.9472560302584</v>
      </c>
      <c r="Z382" s="94">
        <f>Corrientes!Z382*Constantes!$BA$14</f>
        <v>27242.011683021567</v>
      </c>
      <c r="AA382" s="94">
        <f>Corrientes!AA382*Constantes!$BA$14</f>
        <v>16345.141635319826</v>
      </c>
      <c r="AB382" s="94">
        <f>Corrientes!AB382*Constantes!$BA$14</f>
        <v>3581.4378686323375</v>
      </c>
      <c r="AC382" s="95" t="s">
        <v>94</v>
      </c>
      <c r="AD382" s="94">
        <v>22.484542047810709</v>
      </c>
      <c r="AE382" s="94">
        <f t="shared" si="16"/>
        <v>3.6926714545004313</v>
      </c>
      <c r="AF382" s="95" t="s">
        <v>241</v>
      </c>
      <c r="AG382" s="97" t="s">
        <v>94</v>
      </c>
      <c r="AH382" s="95">
        <f>Corrientes!AH382*Constantes!$BA$14</f>
        <v>387.78028067083943</v>
      </c>
      <c r="AI382" s="95" t="s">
        <v>241</v>
      </c>
      <c r="AJ382" s="95" t="s">
        <v>241</v>
      </c>
      <c r="AK382" s="95" t="s">
        <v>94</v>
      </c>
      <c r="AL382" s="95" t="s">
        <v>241</v>
      </c>
      <c r="AM382" s="95" t="s">
        <v>241</v>
      </c>
      <c r="AN382" s="97" t="s">
        <v>94</v>
      </c>
      <c r="AO382" s="94">
        <f>Corrientes!AO382*Constantes!$BA$14</f>
        <v>442637.31113688002</v>
      </c>
      <c r="AP382" s="94">
        <f>Corrientes!AP382*Constantes!$BA$14</f>
        <v>72695.016872319757</v>
      </c>
      <c r="AQ382" s="94">
        <v>99.494303866174576</v>
      </c>
      <c r="AR382" s="94">
        <v>0.50569613382541923</v>
      </c>
      <c r="AS382" s="94">
        <v>43.221938855551855</v>
      </c>
      <c r="AT382" s="95" t="s">
        <v>94</v>
      </c>
      <c r="AU382" s="97" t="s">
        <v>94</v>
      </c>
      <c r="AV382" s="94">
        <f t="shared" si="15"/>
        <v>1.7828384143126597</v>
      </c>
      <c r="AW382" s="97" t="s">
        <v>94</v>
      </c>
      <c r="AX382" s="98">
        <f>Corrientes!AX382*Constantes!$BA$14</f>
        <v>100.66856740533807</v>
      </c>
      <c r="AZ382" s="118"/>
      <c r="BA382" s="118"/>
      <c r="BB382" s="118"/>
      <c r="BC382" s="119">
        <f t="shared" si="17"/>
        <v>6.8212102632969618E-13</v>
      </c>
      <c r="BE382" s="68"/>
    </row>
    <row r="383" spans="1:57" x14ac:dyDescent="0.3">
      <c r="A383" s="89">
        <v>2014</v>
      </c>
      <c r="B383" s="90" t="s">
        <v>15</v>
      </c>
      <c r="C383" s="101">
        <f>Corrientes!C383*Constantes!$BA$14</f>
        <v>2198.536889463328</v>
      </c>
      <c r="D383" s="91">
        <f>Corrientes!D383*Constantes!$BA$14</f>
        <v>1493.2017847077161</v>
      </c>
      <c r="E383" s="92">
        <f>Corrientes!E383*Constantes!$BA$14</f>
        <v>0</v>
      </c>
      <c r="F383" s="92" t="s">
        <v>241</v>
      </c>
      <c r="G383" s="92" t="s">
        <v>241</v>
      </c>
      <c r="H383" s="91">
        <f>Corrientes!H383*Constantes!$BA$14</f>
        <v>3691.7386741710447</v>
      </c>
      <c r="I383" s="91">
        <f>Corrientes!I383*Constantes!$BA$14</f>
        <v>151.79670879851011</v>
      </c>
      <c r="J383" s="91">
        <f>Corrientes!J383*Constantes!$BA$14</f>
        <v>3843.5353829695546</v>
      </c>
      <c r="K383" s="93">
        <f>Corrientes!K383*Constantes!$BA$14</f>
        <v>3278.3021545538008</v>
      </c>
      <c r="L383" s="94">
        <f>Corrientes!L383*Constantes!$BA$14</f>
        <v>1952.3235141263162</v>
      </c>
      <c r="M383" s="94">
        <f>Corrientes!M383*Constantes!$BA$14</f>
        <v>1325.9786404274848</v>
      </c>
      <c r="N383" s="94">
        <f>Corrientes!N383*Constantes!$BA$14</f>
        <v>134.79704860747555</v>
      </c>
      <c r="O383" s="94">
        <f>Corrientes!O383*Constantes!$BA$14</f>
        <v>3413.0992031612768</v>
      </c>
      <c r="P383" s="94">
        <v>46.421123214804723</v>
      </c>
      <c r="Q383" s="94">
        <f>Corrientes!Q383*Constantes!$BA$14</f>
        <v>3091.6790915269085</v>
      </c>
      <c r="R383" s="94">
        <f>Corrientes!R383*Constantes!$BA$14</f>
        <v>1277.5956151034991</v>
      </c>
      <c r="S383" s="94">
        <f>Corrientes!S383*Constantes!$BA$14</f>
        <v>66.902068988579884</v>
      </c>
      <c r="T383" s="95">
        <f>Corrientes!T383*Constantes!$BA$14</f>
        <v>0</v>
      </c>
      <c r="U383" s="95" t="s">
        <v>241</v>
      </c>
      <c r="V383" s="96">
        <f>Corrientes!V383*Constantes!$BA$14</f>
        <v>4436.1767756189884</v>
      </c>
      <c r="W383" s="94">
        <f>Corrientes!W383*Constantes!$BA$14</f>
        <v>5751.7072601636082</v>
      </c>
      <c r="X383" s="94">
        <f>Corrientes!X383*Constantes!$BA$14</f>
        <v>3856.1009818698403</v>
      </c>
      <c r="Y383" s="94">
        <f>Corrientes!Y383*Constantes!$BA$14</f>
        <v>5761.5272207999205</v>
      </c>
      <c r="Z383" s="94">
        <f>Corrientes!Z383*Constantes!$BA$14</f>
        <v>41119.89489156723</v>
      </c>
      <c r="AA383" s="94">
        <f>Corrientes!AA383*Constantes!$BA$14</f>
        <v>8279.7121585885416</v>
      </c>
      <c r="AB383" s="94">
        <f>Corrientes!AB383*Constantes!$BA$14</f>
        <v>4363.7307392767561</v>
      </c>
      <c r="AC383" s="95" t="s">
        <v>94</v>
      </c>
      <c r="AD383" s="94">
        <v>23.208148462255359</v>
      </c>
      <c r="AE383" s="94">
        <f t="shared" si="16"/>
        <v>3.9637162503016277</v>
      </c>
      <c r="AF383" s="95" t="s">
        <v>241</v>
      </c>
      <c r="AG383" s="97" t="s">
        <v>94</v>
      </c>
      <c r="AH383" s="95">
        <f>Corrientes!AH383*Constantes!$BA$14</f>
        <v>453.81998850823697</v>
      </c>
      <c r="AI383" s="95" t="s">
        <v>241</v>
      </c>
      <c r="AJ383" s="95" t="s">
        <v>241</v>
      </c>
      <c r="AK383" s="95" t="s">
        <v>94</v>
      </c>
      <c r="AL383" s="95" t="s">
        <v>241</v>
      </c>
      <c r="AM383" s="95" t="s">
        <v>241</v>
      </c>
      <c r="AN383" s="97" t="s">
        <v>94</v>
      </c>
      <c r="AO383" s="94">
        <f>Corrientes!AO383*Constantes!$BA$14</f>
        <v>208887.61040749267</v>
      </c>
      <c r="AP383" s="94">
        <f>Corrientes!AP383*Constantes!$BA$14</f>
        <v>35675.884149286088</v>
      </c>
      <c r="AQ383" s="94">
        <v>96.050596815860956</v>
      </c>
      <c r="AR383" s="94">
        <v>3.9494031841390371</v>
      </c>
      <c r="AS383" s="94">
        <v>53.578876785195284</v>
      </c>
      <c r="AT383" s="95" t="s">
        <v>94</v>
      </c>
      <c r="AU383" s="97" t="s">
        <v>94</v>
      </c>
      <c r="AV383" s="94">
        <f t="shared" si="15"/>
        <v>-0.44030026686008306</v>
      </c>
      <c r="AW383" s="97" t="s">
        <v>94</v>
      </c>
      <c r="AX383" s="98">
        <f>Corrientes!AX383*Constantes!$BA$14</f>
        <v>31.338299546983823</v>
      </c>
      <c r="AZ383" s="118"/>
      <c r="BA383" s="118"/>
      <c r="BB383" s="118"/>
      <c r="BC383" s="119">
        <f t="shared" si="17"/>
        <v>2.8421709430404007E-14</v>
      </c>
      <c r="BE383" s="68"/>
    </row>
    <row r="384" spans="1:57" x14ac:dyDescent="0.3">
      <c r="A384" s="89">
        <v>2014</v>
      </c>
      <c r="B384" s="90" t="s">
        <v>16</v>
      </c>
      <c r="C384" s="101">
        <f>Corrientes!C384*Constantes!$BA$14</f>
        <v>903.18783946649626</v>
      </c>
      <c r="D384" s="91">
        <f>Corrientes!D384*Constantes!$BA$14</f>
        <v>1315.7844602107778</v>
      </c>
      <c r="E384" s="92">
        <f>Corrientes!E384*Constantes!$BA$14</f>
        <v>219.99573304984304</v>
      </c>
      <c r="F384" s="92" t="s">
        <v>241</v>
      </c>
      <c r="G384" s="92" t="s">
        <v>241</v>
      </c>
      <c r="H384" s="91">
        <f>Corrientes!H384*Constantes!$BA$14</f>
        <v>2438.9680327271171</v>
      </c>
      <c r="I384" s="91">
        <f>Corrientes!I384*Constantes!$BA$14</f>
        <v>205.05727946832454</v>
      </c>
      <c r="J384" s="91">
        <f>Corrientes!J384*Constantes!$BA$14</f>
        <v>2644.025312195442</v>
      </c>
      <c r="K384" s="93">
        <f>Corrientes!K384*Constantes!$BA$14</f>
        <v>3814.4516794240826</v>
      </c>
      <c r="L384" s="94">
        <f>Corrientes!L384*Constantes!$BA$14</f>
        <v>1412.5508513681475</v>
      </c>
      <c r="M384" s="94">
        <f>Corrientes!M384*Constantes!$BA$14</f>
        <v>2057.8360096008109</v>
      </c>
      <c r="N384" s="94">
        <f>Corrientes!N384*Constantes!$BA$14</f>
        <v>320.70165477794023</v>
      </c>
      <c r="O384" s="94">
        <f>Corrientes!O384*Constantes!$BA$14</f>
        <v>4135.153334202023</v>
      </c>
      <c r="P384" s="94">
        <v>50.621698822530639</v>
      </c>
      <c r="Q384" s="94">
        <f>Corrientes!Q384*Constantes!$BA$14</f>
        <v>2002.6202724615384</v>
      </c>
      <c r="R384" s="94">
        <f>Corrientes!R384*Constantes!$BA$14</f>
        <v>576.46105478010384</v>
      </c>
      <c r="S384" s="94">
        <f>Corrientes!S384*Constantes!$BA$14</f>
        <v>0</v>
      </c>
      <c r="T384" s="95">
        <f>Corrientes!T384*Constantes!$BA$14</f>
        <v>0</v>
      </c>
      <c r="U384" s="95" t="s">
        <v>241</v>
      </c>
      <c r="V384" s="96">
        <f>Corrientes!V384*Constantes!$BA$14</f>
        <v>2579.0813272416422</v>
      </c>
      <c r="W384" s="94">
        <f>Corrientes!W384*Constantes!$BA$14</f>
        <v>4590.7463995045255</v>
      </c>
      <c r="X384" s="94">
        <f>Corrientes!X384*Constantes!$BA$14</f>
        <v>3800.8390238959983</v>
      </c>
      <c r="Y384" s="94">
        <f>Corrientes!Y384*Constantes!$BA$14</f>
        <v>3078.8925641195528</v>
      </c>
      <c r="Z384" s="94">
        <f>Corrientes!Z384*Constantes!$BA$14</f>
        <v>0</v>
      </c>
      <c r="AA384" s="94">
        <f>Corrientes!AA384*Constantes!$BA$14</f>
        <v>5223.1066394370846</v>
      </c>
      <c r="AB384" s="94">
        <f>Corrientes!AB384*Constantes!$BA$14</f>
        <v>4348.2333857561707</v>
      </c>
      <c r="AC384" s="95" t="s">
        <v>94</v>
      </c>
      <c r="AD384" s="94">
        <v>18.986366178117624</v>
      </c>
      <c r="AE384" s="94">
        <f t="shared" si="16"/>
        <v>4.1950870362835371</v>
      </c>
      <c r="AF384" s="95" t="s">
        <v>241</v>
      </c>
      <c r="AG384" s="97" t="s">
        <v>94</v>
      </c>
      <c r="AH384" s="95">
        <f>Corrientes!AH384*Constantes!$BA$14</f>
        <v>96.117459477773252</v>
      </c>
      <c r="AI384" s="95" t="s">
        <v>241</v>
      </c>
      <c r="AJ384" s="95" t="s">
        <v>241</v>
      </c>
      <c r="AK384" s="95" t="s">
        <v>94</v>
      </c>
      <c r="AL384" s="95" t="s">
        <v>241</v>
      </c>
      <c r="AM384" s="95" t="s">
        <v>241</v>
      </c>
      <c r="AN384" s="97" t="s">
        <v>94</v>
      </c>
      <c r="AO384" s="94">
        <f>Corrientes!AO384*Constantes!$BA$14</f>
        <v>124505.32239884773</v>
      </c>
      <c r="AP384" s="94">
        <f>Corrientes!AP384*Constantes!$BA$14</f>
        <v>27509.775121986622</v>
      </c>
      <c r="AQ384" s="94">
        <v>92.244503918986425</v>
      </c>
      <c r="AR384" s="94">
        <v>7.7554960810135798</v>
      </c>
      <c r="AS384" s="94">
        <v>49.378301177469361</v>
      </c>
      <c r="AT384" s="95" t="s">
        <v>94</v>
      </c>
      <c r="AU384" s="97" t="s">
        <v>94</v>
      </c>
      <c r="AV384" s="94">
        <f t="shared" si="15"/>
        <v>-6.0774467826625216</v>
      </c>
      <c r="AW384" s="97" t="s">
        <v>94</v>
      </c>
      <c r="AX384" s="98">
        <f>Corrientes!AX384*Constantes!$BA$14</f>
        <v>26.910067831771645</v>
      </c>
      <c r="AZ384" s="118"/>
      <c r="BA384" s="118"/>
      <c r="BB384" s="118"/>
      <c r="BC384" s="119">
        <f t="shared" si="17"/>
        <v>5.4001247917767614E-13</v>
      </c>
      <c r="BE384" s="68"/>
    </row>
    <row r="385" spans="1:57" x14ac:dyDescent="0.3">
      <c r="A385" s="89">
        <v>2014</v>
      </c>
      <c r="B385" s="90" t="s">
        <v>17</v>
      </c>
      <c r="C385" s="101">
        <f>Corrientes!C385*Constantes!$BA$14</f>
        <v>2245.7049190526573</v>
      </c>
      <c r="D385" s="91">
        <f>Corrientes!D385*Constantes!$BA$14</f>
        <v>2257.8368697477654</v>
      </c>
      <c r="E385" s="92">
        <f>Corrientes!E385*Constantes!$BA$14</f>
        <v>0</v>
      </c>
      <c r="F385" s="92" t="s">
        <v>241</v>
      </c>
      <c r="G385" s="92" t="s">
        <v>241</v>
      </c>
      <c r="H385" s="91">
        <f>Corrientes!H385*Constantes!$BA$14</f>
        <v>4503.5417888004231</v>
      </c>
      <c r="I385" s="91">
        <f>Corrientes!I385*Constantes!$BA$14</f>
        <v>288.56458289240845</v>
      </c>
      <c r="J385" s="91">
        <f>Corrientes!J385*Constantes!$BA$14</f>
        <v>4792.1063716928311</v>
      </c>
      <c r="K385" s="93">
        <f>Corrientes!K385*Constantes!$BA$14</f>
        <v>2895.4924276843558</v>
      </c>
      <c r="L385" s="94">
        <f>Corrientes!L385*Constantes!$BA$14</f>
        <v>1443.8461754925747</v>
      </c>
      <c r="M385" s="94">
        <f>Corrientes!M385*Constantes!$BA$14</f>
        <v>1451.6462521917813</v>
      </c>
      <c r="N385" s="94">
        <f>Corrientes!N385*Constantes!$BA$14</f>
        <v>185.52876909918032</v>
      </c>
      <c r="O385" s="94">
        <f>Corrientes!O385*Constantes!$BA$14</f>
        <v>3081.0211967835362</v>
      </c>
      <c r="P385" s="94">
        <v>20.645712078977098</v>
      </c>
      <c r="Q385" s="94">
        <f>Corrientes!Q385*Constantes!$BA$14</f>
        <v>14702.985575491066</v>
      </c>
      <c r="R385" s="94">
        <f>Corrientes!R385*Constantes!$BA$14</f>
        <v>1498.8148126463554</v>
      </c>
      <c r="S385" s="94">
        <f>Corrientes!S385*Constantes!$BA$14</f>
        <v>412.14594533171675</v>
      </c>
      <c r="T385" s="95">
        <f>Corrientes!T385*Constantes!$BA$14</f>
        <v>1805.0932866126975</v>
      </c>
      <c r="U385" s="95" t="s">
        <v>241</v>
      </c>
      <c r="V385" s="96">
        <f>Corrientes!V385*Constantes!$BA$14</f>
        <v>18419.039620081832</v>
      </c>
      <c r="W385" s="94">
        <f>Corrientes!W385*Constantes!$BA$14</f>
        <v>5326.152663267766</v>
      </c>
      <c r="X385" s="94">
        <f>Corrientes!X385*Constantes!$BA$14</f>
        <v>3662.0001607692793</v>
      </c>
      <c r="Y385" s="94">
        <f>Corrientes!Y385*Constantes!$BA$14</f>
        <v>5879.0423415771256</v>
      </c>
      <c r="Z385" s="94">
        <f>Corrientes!Z385*Constantes!$BA$14</f>
        <v>15966.603855875595</v>
      </c>
      <c r="AA385" s="94">
        <f>Corrientes!AA385*Constantes!$BA$14</f>
        <v>23211.145991774669</v>
      </c>
      <c r="AB385" s="94">
        <f>Corrientes!AB385*Constantes!$BA$14</f>
        <v>4629.6467444329137</v>
      </c>
      <c r="AC385" s="95" t="s">
        <v>94</v>
      </c>
      <c r="AD385" s="94">
        <v>22.531526574330883</v>
      </c>
      <c r="AE385" s="94">
        <f t="shared" si="16"/>
        <v>1.7356417007543881</v>
      </c>
      <c r="AF385" s="95" t="s">
        <v>241</v>
      </c>
      <c r="AG385" s="97" t="s">
        <v>94</v>
      </c>
      <c r="AH385" s="95">
        <f>Corrientes!AH385*Constantes!$BA$14</f>
        <v>7617.6488535060316</v>
      </c>
      <c r="AI385" s="95" t="s">
        <v>241</v>
      </c>
      <c r="AJ385" s="95" t="s">
        <v>241</v>
      </c>
      <c r="AK385" s="95" t="s">
        <v>94</v>
      </c>
      <c r="AL385" s="95" t="s">
        <v>241</v>
      </c>
      <c r="AM385" s="95" t="s">
        <v>241</v>
      </c>
      <c r="AN385" s="97" t="s">
        <v>94</v>
      </c>
      <c r="AO385" s="94">
        <f>Corrientes!AO385*Constantes!$BA$14</f>
        <v>1337323.5951686376</v>
      </c>
      <c r="AP385" s="94">
        <f>Corrientes!AP385*Constantes!$BA$14</f>
        <v>103016.30435559589</v>
      </c>
      <c r="AQ385" s="94">
        <v>93.978335193121524</v>
      </c>
      <c r="AR385" s="94">
        <v>6.0216648068784799</v>
      </c>
      <c r="AS385" s="94">
        <v>79.354287921022888</v>
      </c>
      <c r="AT385" s="95" t="s">
        <v>94</v>
      </c>
      <c r="AU385" s="97" t="s">
        <v>94</v>
      </c>
      <c r="AV385" s="94">
        <f t="shared" si="15"/>
        <v>-5.2294284053120643</v>
      </c>
      <c r="AW385" s="97" t="s">
        <v>94</v>
      </c>
      <c r="AX385" s="98">
        <f>Corrientes!AX385*Constantes!$BA$14</f>
        <v>26.221154206819911</v>
      </c>
      <c r="AZ385" s="118"/>
      <c r="BA385" s="118"/>
      <c r="BB385" s="118"/>
      <c r="BC385" s="119">
        <f t="shared" si="17"/>
        <v>0</v>
      </c>
      <c r="BE385" s="68"/>
    </row>
    <row r="386" spans="1:57" x14ac:dyDescent="0.3">
      <c r="A386" s="89">
        <v>2014</v>
      </c>
      <c r="B386" s="90" t="s">
        <v>18</v>
      </c>
      <c r="C386" s="101">
        <f>Corrientes!C386*Constantes!$BA$14</f>
        <v>5914.6696448739876</v>
      </c>
      <c r="D386" s="91">
        <f>Corrientes!D386*Constantes!$BA$14</f>
        <v>3430.1929600282992</v>
      </c>
      <c r="E386" s="92">
        <f>Corrientes!E386*Constantes!$BA$14</f>
        <v>1438.2612445221773</v>
      </c>
      <c r="F386" s="92" t="s">
        <v>241</v>
      </c>
      <c r="G386" s="92" t="s">
        <v>241</v>
      </c>
      <c r="H386" s="91">
        <f>Corrientes!H386*Constantes!$BA$14</f>
        <v>10783.123849424464</v>
      </c>
      <c r="I386" s="91">
        <f>Corrientes!I386*Constantes!$BA$14</f>
        <v>206.71982665106276</v>
      </c>
      <c r="J386" s="91">
        <f>Corrientes!J386*Constantes!$BA$14</f>
        <v>10989.843676075527</v>
      </c>
      <c r="K386" s="93">
        <f>Corrientes!K386*Constantes!$BA$14</f>
        <v>3683.8705680551529</v>
      </c>
      <c r="L386" s="94">
        <f>Corrientes!L386*Constantes!$BA$14</f>
        <v>2020.6461252583556</v>
      </c>
      <c r="M386" s="94">
        <f>Corrientes!M386*Constantes!$BA$14</f>
        <v>1171.8669899977724</v>
      </c>
      <c r="N386" s="94">
        <f>Corrientes!N386*Constantes!$BA$14</f>
        <v>70.622307215173009</v>
      </c>
      <c r="O386" s="94">
        <f>Corrientes!O386*Constantes!$BA$14</f>
        <v>3754.4928752703263</v>
      </c>
      <c r="P386" s="94">
        <v>73.271933065554336</v>
      </c>
      <c r="Q386" s="94">
        <f>Corrientes!Q386*Constantes!$BA$14</f>
        <v>2304.7057162079832</v>
      </c>
      <c r="R386" s="94">
        <f>Corrientes!R386*Constantes!$BA$14</f>
        <v>1287.2410929931827</v>
      </c>
      <c r="S386" s="94">
        <f>Corrientes!S386*Constantes!$BA$14</f>
        <v>416.91804646522638</v>
      </c>
      <c r="T386" s="95">
        <f>Corrientes!T386*Constantes!$BA$14</f>
        <v>0</v>
      </c>
      <c r="U386" s="95" t="s">
        <v>241</v>
      </c>
      <c r="V386" s="96">
        <f>Corrientes!V386*Constantes!$BA$14</f>
        <v>4008.8648556663925</v>
      </c>
      <c r="W386" s="94">
        <f>Corrientes!W386*Constantes!$BA$14</f>
        <v>3785.2046814489377</v>
      </c>
      <c r="X386" s="94">
        <f>Corrientes!X386*Constantes!$BA$14</f>
        <v>3033.9087081112248</v>
      </c>
      <c r="Y386" s="94">
        <f>Corrientes!Y386*Constantes!$BA$14</f>
        <v>3076.3521177761277</v>
      </c>
      <c r="Z386" s="94">
        <f>Corrientes!Z386*Constantes!$BA$14</f>
        <v>14512.602564230936</v>
      </c>
      <c r="AA386" s="94">
        <f>Corrientes!AA386*Constantes!$BA$14</f>
        <v>14998.708531741919</v>
      </c>
      <c r="AB386" s="94">
        <f>Corrientes!AB386*Constantes!$BA$14</f>
        <v>3762.6526405664731</v>
      </c>
      <c r="AC386" s="95" t="s">
        <v>94</v>
      </c>
      <c r="AD386" s="94">
        <v>17.863589498208121</v>
      </c>
      <c r="AE386" s="94">
        <f t="shared" si="16"/>
        <v>5.1023036546096296</v>
      </c>
      <c r="AF386" s="95" t="s">
        <v>241</v>
      </c>
      <c r="AG386" s="97" t="s">
        <v>94</v>
      </c>
      <c r="AH386" s="95">
        <f>Corrientes!AH386*Constantes!$BA$14</f>
        <v>113.00330208686405</v>
      </c>
      <c r="AI386" s="95" t="s">
        <v>241</v>
      </c>
      <c r="AJ386" s="95" t="s">
        <v>241</v>
      </c>
      <c r="AK386" s="95" t="s">
        <v>94</v>
      </c>
      <c r="AL386" s="95" t="s">
        <v>241</v>
      </c>
      <c r="AM386" s="95" t="s">
        <v>241</v>
      </c>
      <c r="AN386" s="97" t="s">
        <v>94</v>
      </c>
      <c r="AO386" s="94">
        <f>Corrientes!AO386*Constantes!$BA$14</f>
        <v>293959.54351308499</v>
      </c>
      <c r="AP386" s="94">
        <f>Corrientes!AP386*Constantes!$BA$14</f>
        <v>83962.456331894689</v>
      </c>
      <c r="AQ386" s="94">
        <v>98.118992109950725</v>
      </c>
      <c r="AR386" s="94">
        <v>1.8810078900492824</v>
      </c>
      <c r="AS386" s="94">
        <v>26.728066934445661</v>
      </c>
      <c r="AT386" s="95" t="s">
        <v>94</v>
      </c>
      <c r="AU386" s="97" t="s">
        <v>94</v>
      </c>
      <c r="AV386" s="94">
        <f t="shared" si="15"/>
        <v>2.1916810465089975</v>
      </c>
      <c r="AW386" s="97" t="s">
        <v>94</v>
      </c>
      <c r="AX386" s="98">
        <f>Corrientes!AX386*Constantes!$BA$14</f>
        <v>52.813186881229669</v>
      </c>
      <c r="AZ386" s="118"/>
      <c r="BA386" s="118"/>
      <c r="BB386" s="118"/>
      <c r="BC386" s="119">
        <f t="shared" si="17"/>
        <v>-9.0949470177292824E-13</v>
      </c>
      <c r="BE386" s="68"/>
    </row>
    <row r="387" spans="1:57" x14ac:dyDescent="0.3">
      <c r="A387" s="89">
        <v>2014</v>
      </c>
      <c r="B387" s="90" t="s">
        <v>19</v>
      </c>
      <c r="C387" s="101">
        <f>Corrientes!C387*Constantes!$BA$14</f>
        <v>7807.0340905616104</v>
      </c>
      <c r="D387" s="91">
        <f>Corrientes!D387*Constantes!$BA$14</f>
        <v>3184.5101470746094</v>
      </c>
      <c r="E387" s="92">
        <f>Corrientes!E387*Constantes!$BA$14</f>
        <v>964.41818543024431</v>
      </c>
      <c r="F387" s="92" t="s">
        <v>241</v>
      </c>
      <c r="G387" s="92" t="s">
        <v>241</v>
      </c>
      <c r="H387" s="91">
        <f>Corrientes!H387*Constantes!$BA$14</f>
        <v>11955.962423066463</v>
      </c>
      <c r="I387" s="91">
        <f>Corrientes!I387*Constantes!$BA$14</f>
        <v>691.72133587522546</v>
      </c>
      <c r="J387" s="91">
        <f>Corrientes!J387*Constantes!$BA$14</f>
        <v>12647.683758941688</v>
      </c>
      <c r="K387" s="93">
        <f>Corrientes!K387*Constantes!$BA$14</f>
        <v>2745.0389906661176</v>
      </c>
      <c r="L387" s="94">
        <f>Corrientes!L387*Constantes!$BA$14</f>
        <v>1792.4623900377478</v>
      </c>
      <c r="M387" s="94">
        <f>Corrientes!M387*Constantes!$BA$14</f>
        <v>731.15021698517955</v>
      </c>
      <c r="N387" s="94">
        <f>Corrientes!N387*Constantes!$BA$14</f>
        <v>158.81632698926998</v>
      </c>
      <c r="O387" s="94">
        <f>Corrientes!O387*Constantes!$BA$14</f>
        <v>2903.8553176553874</v>
      </c>
      <c r="P387" s="94">
        <v>60.043236716885218</v>
      </c>
      <c r="Q387" s="94">
        <f>Corrientes!Q387*Constantes!$BA$14</f>
        <v>6853.410547691964</v>
      </c>
      <c r="R387" s="94">
        <f>Corrientes!R387*Constantes!$BA$14</f>
        <v>1325.07077426771</v>
      </c>
      <c r="S387" s="94">
        <f>Corrientes!S387*Constantes!$BA$14</f>
        <v>238.12866891398642</v>
      </c>
      <c r="T387" s="95">
        <f>Corrientes!T387*Constantes!$BA$14</f>
        <v>0</v>
      </c>
      <c r="U387" s="95" t="s">
        <v>241</v>
      </c>
      <c r="V387" s="96">
        <f>Corrientes!V387*Constantes!$BA$14</f>
        <v>8416.6099908736614</v>
      </c>
      <c r="W387" s="94">
        <f>Corrientes!W387*Constantes!$BA$14</f>
        <v>4739.0341713167663</v>
      </c>
      <c r="X387" s="94">
        <f>Corrientes!X387*Constantes!$BA$14</f>
        <v>3412.5755049676632</v>
      </c>
      <c r="Y387" s="94">
        <f>Corrientes!Y387*Constantes!$BA$14</f>
        <v>3696.2765120944359</v>
      </c>
      <c r="Z387" s="94">
        <f>Corrientes!Z387*Constantes!$BA$14</f>
        <v>15181.936175580897</v>
      </c>
      <c r="AA387" s="94">
        <f>Corrientes!AA387*Constantes!$BA$14</f>
        <v>21064.293749815348</v>
      </c>
      <c r="AB387" s="94">
        <f>Corrientes!AB387*Constantes!$BA$14</f>
        <v>3435.4237332892135</v>
      </c>
      <c r="AC387" s="95" t="s">
        <v>94</v>
      </c>
      <c r="AD387" s="94">
        <v>22.529252470605805</v>
      </c>
      <c r="AE387" s="94">
        <f t="shared" si="16"/>
        <v>3.5292827248956833</v>
      </c>
      <c r="AF387" s="95" t="s">
        <v>241</v>
      </c>
      <c r="AG387" s="97" t="s">
        <v>94</v>
      </c>
      <c r="AH387" s="95">
        <f>Corrientes!AH387*Constantes!$BA$14</f>
        <v>1141.1916483274147</v>
      </c>
      <c r="AI387" s="95" t="s">
        <v>241</v>
      </c>
      <c r="AJ387" s="95" t="s">
        <v>241</v>
      </c>
      <c r="AK387" s="95" t="s">
        <v>94</v>
      </c>
      <c r="AL387" s="95" t="s">
        <v>241</v>
      </c>
      <c r="AM387" s="95" t="s">
        <v>241</v>
      </c>
      <c r="AN387" s="97" t="s">
        <v>94</v>
      </c>
      <c r="AO387" s="94">
        <f>Corrientes!AO387*Constantes!$BA$14</f>
        <v>596843.47760600434</v>
      </c>
      <c r="AP387" s="94">
        <f>Corrientes!AP387*Constantes!$BA$14</f>
        <v>93497.526281878148</v>
      </c>
      <c r="AQ387" s="94">
        <v>94.53084573381912</v>
      </c>
      <c r="AR387" s="94">
        <v>5.4691542661808787</v>
      </c>
      <c r="AS387" s="94">
        <v>39.956763283114782</v>
      </c>
      <c r="AT387" s="95" t="s">
        <v>94</v>
      </c>
      <c r="AU387" s="97" t="s">
        <v>94</v>
      </c>
      <c r="AV387" s="94">
        <f t="shared" si="15"/>
        <v>5.6689936327849022</v>
      </c>
      <c r="AW387" s="97" t="s">
        <v>94</v>
      </c>
      <c r="AX387" s="98">
        <f>Corrientes!AX387*Constantes!$BA$14</f>
        <v>46.076795283885538</v>
      </c>
      <c r="AZ387" s="118"/>
      <c r="BA387" s="118"/>
      <c r="BB387" s="118"/>
      <c r="BC387" s="119">
        <f t="shared" si="17"/>
        <v>-9.0949470177292824E-13</v>
      </c>
      <c r="BE387" s="68"/>
    </row>
    <row r="388" spans="1:57" x14ac:dyDescent="0.3">
      <c r="A388" s="89">
        <v>2014</v>
      </c>
      <c r="B388" s="90" t="s">
        <v>20</v>
      </c>
      <c r="C388" s="101">
        <f>Corrientes!C388*Constantes!$BA$14</f>
        <v>1631.8428145045418</v>
      </c>
      <c r="D388" s="91">
        <f>Corrientes!D388*Constantes!$BA$14</f>
        <v>1528.3645301691763</v>
      </c>
      <c r="E388" s="92">
        <f>Corrientes!E388*Constantes!$BA$14</f>
        <v>0</v>
      </c>
      <c r="F388" s="92" t="s">
        <v>241</v>
      </c>
      <c r="G388" s="92" t="s">
        <v>241</v>
      </c>
      <c r="H388" s="91">
        <f>Corrientes!H388*Constantes!$BA$14</f>
        <v>3160.2073446737181</v>
      </c>
      <c r="I388" s="91">
        <f>Corrientes!I388*Constantes!$BA$14</f>
        <v>469.50378988745899</v>
      </c>
      <c r="J388" s="91">
        <f>Corrientes!J388*Constantes!$BA$14</f>
        <v>3629.711134561177</v>
      </c>
      <c r="K388" s="93">
        <f>Corrientes!K388*Constantes!$BA$14</f>
        <v>3322.491099960173</v>
      </c>
      <c r="L388" s="94">
        <f>Corrientes!L388*Constantes!$BA$14</f>
        <v>1715.641613473018</v>
      </c>
      <c r="M388" s="94">
        <f>Corrientes!M388*Constantes!$BA$14</f>
        <v>1606.8494864871548</v>
      </c>
      <c r="N388" s="94">
        <f>Corrientes!N388*Constantes!$BA$14</f>
        <v>493.61386553568394</v>
      </c>
      <c r="O388" s="94">
        <f>Corrientes!O388*Constantes!$BA$14</f>
        <v>3816.104965495857</v>
      </c>
      <c r="P388" s="94">
        <v>50.360798791279095</v>
      </c>
      <c r="Q388" s="94">
        <f>Corrientes!Q388*Constantes!$BA$14</f>
        <v>3096.0561645340649</v>
      </c>
      <c r="R388" s="94">
        <f>Corrientes!R388*Constantes!$BA$14</f>
        <v>388.6999404616775</v>
      </c>
      <c r="S388" s="94">
        <f>Corrientes!S388*Constantes!$BA$14</f>
        <v>92.946506211007019</v>
      </c>
      <c r="T388" s="95">
        <f>Corrientes!T388*Constantes!$BA$14</f>
        <v>0</v>
      </c>
      <c r="U388" s="95" t="s">
        <v>241</v>
      </c>
      <c r="V388" s="96">
        <f>Corrientes!V388*Constantes!$BA$14</f>
        <v>3577.7026112067501</v>
      </c>
      <c r="W388" s="94">
        <f>Corrientes!W388*Constantes!$BA$14</f>
        <v>3496.3085482045481</v>
      </c>
      <c r="X388" s="94">
        <f>Corrientes!X388*Constantes!$BA$14</f>
        <v>2255.7704085114915</v>
      </c>
      <c r="Y388" s="94">
        <f>Corrientes!Y388*Constantes!$BA$14</f>
        <v>2810.9221768681209</v>
      </c>
      <c r="Z388" s="94">
        <f>Corrientes!Z388*Constantes!$BA$14</f>
        <v>27377.46869249102</v>
      </c>
      <c r="AA388" s="94">
        <f>Corrientes!AA388*Constantes!$BA$14</f>
        <v>7207.4137457679271</v>
      </c>
      <c r="AB388" s="94">
        <f>Corrientes!AB388*Constantes!$BA$14</f>
        <v>3650.3658491680294</v>
      </c>
      <c r="AC388" s="95" t="s">
        <v>94</v>
      </c>
      <c r="AD388" s="94">
        <v>19.677503146861611</v>
      </c>
      <c r="AE388" s="94">
        <f t="shared" si="16"/>
        <v>1.8462253394237322</v>
      </c>
      <c r="AF388" s="95" t="s">
        <v>241</v>
      </c>
      <c r="AG388" s="97" t="s">
        <v>94</v>
      </c>
      <c r="AH388" s="95">
        <f>Corrientes!AH388*Constantes!$BA$14</f>
        <v>1184.8326307830262</v>
      </c>
      <c r="AI388" s="95" t="s">
        <v>241</v>
      </c>
      <c r="AJ388" s="95" t="s">
        <v>241</v>
      </c>
      <c r="AK388" s="95" t="s">
        <v>94</v>
      </c>
      <c r="AL388" s="95" t="s">
        <v>241</v>
      </c>
      <c r="AM388" s="95" t="s">
        <v>241</v>
      </c>
      <c r="AN388" s="97" t="s">
        <v>94</v>
      </c>
      <c r="AO388" s="94">
        <f>Corrientes!AO388*Constantes!$BA$14</f>
        <v>390386.45997663529</v>
      </c>
      <c r="AP388" s="94">
        <f>Corrientes!AP388*Constantes!$BA$14</f>
        <v>36627.684376294696</v>
      </c>
      <c r="AQ388" s="94">
        <v>87.064981964626199</v>
      </c>
      <c r="AR388" s="94">
        <v>12.935018035373794</v>
      </c>
      <c r="AS388" s="94">
        <v>49.639201208720912</v>
      </c>
      <c r="AT388" s="95" t="s">
        <v>94</v>
      </c>
      <c r="AU388" s="97" t="s">
        <v>94</v>
      </c>
      <c r="AV388" s="94">
        <f t="shared" si="15"/>
        <v>-6.3109569111694519</v>
      </c>
      <c r="AW388" s="97" t="s">
        <v>94</v>
      </c>
      <c r="AX388" s="98">
        <f>Corrientes!AX388*Constantes!$BA$14</f>
        <v>97.66698315428151</v>
      </c>
      <c r="AZ388" s="118"/>
      <c r="BA388" s="118"/>
      <c r="BB388" s="118"/>
      <c r="BC388" s="119">
        <f t="shared" si="17"/>
        <v>6.9633188104489818E-13</v>
      </c>
      <c r="BE388" s="68"/>
    </row>
    <row r="389" spans="1:57" x14ac:dyDescent="0.3">
      <c r="A389" s="89">
        <v>2014</v>
      </c>
      <c r="B389" s="90" t="s">
        <v>21</v>
      </c>
      <c r="C389" s="101">
        <f>Corrientes!C389*Constantes!$BA$14</f>
        <v>1144.1591858819484</v>
      </c>
      <c r="D389" s="91">
        <f>Corrientes!D389*Constantes!$BA$14</f>
        <v>1341.5293707339138</v>
      </c>
      <c r="E389" s="92">
        <f>Corrientes!E389*Constantes!$BA$14</f>
        <v>0</v>
      </c>
      <c r="F389" s="92" t="s">
        <v>241</v>
      </c>
      <c r="G389" s="92" t="s">
        <v>241</v>
      </c>
      <c r="H389" s="91">
        <f>Corrientes!H389*Constantes!$BA$14</f>
        <v>2485.6885566158621</v>
      </c>
      <c r="I389" s="91">
        <f>Corrientes!I389*Constantes!$BA$14</f>
        <v>810.37663340885808</v>
      </c>
      <c r="J389" s="91">
        <f>Corrientes!J389*Constantes!$BA$14</f>
        <v>3296.0651900247203</v>
      </c>
      <c r="K389" s="93">
        <f>Corrientes!K389*Constantes!$BA$14</f>
        <v>3823.8126875662242</v>
      </c>
      <c r="L389" s="94">
        <f>Corrientes!L389*Constantes!$BA$14</f>
        <v>1760.0959701593688</v>
      </c>
      <c r="M389" s="94">
        <f>Corrientes!M389*Constantes!$BA$14</f>
        <v>2063.7167174068559</v>
      </c>
      <c r="N389" s="94">
        <f>Corrientes!N389*Constantes!$BA$14</f>
        <v>1246.6277982768504</v>
      </c>
      <c r="O389" s="94">
        <f>Corrientes!O389*Constantes!$BA$14</f>
        <v>5070.4404858430753</v>
      </c>
      <c r="P389" s="94">
        <v>47.430029729146611</v>
      </c>
      <c r="Q389" s="94">
        <f>Corrientes!Q389*Constantes!$BA$14</f>
        <v>3091.7729083518002</v>
      </c>
      <c r="R389" s="94">
        <f>Corrientes!R389*Constantes!$BA$14</f>
        <v>561.48326795445803</v>
      </c>
      <c r="S389" s="94">
        <f>Corrientes!S389*Constantes!$BA$14</f>
        <v>0</v>
      </c>
      <c r="T389" s="95">
        <f>Corrientes!T389*Constantes!$BA$14</f>
        <v>0</v>
      </c>
      <c r="U389" s="95" t="s">
        <v>241</v>
      </c>
      <c r="V389" s="96">
        <f>Corrientes!V389*Constantes!$BA$14</f>
        <v>3653.2561763062577</v>
      </c>
      <c r="W389" s="94">
        <f>Corrientes!W389*Constantes!$BA$14</f>
        <v>4152.2673635192778</v>
      </c>
      <c r="X389" s="94">
        <f>Corrientes!X389*Constantes!$BA$14</f>
        <v>3443.4297256545447</v>
      </c>
      <c r="Y389" s="94">
        <f>Corrientes!Y389*Constantes!$BA$14</f>
        <v>3653.111697816903</v>
      </c>
      <c r="Z389" s="94">
        <f>Corrientes!Z389*Constantes!$BA$14</f>
        <v>0</v>
      </c>
      <c r="AA389" s="94">
        <f>Corrientes!AA389*Constantes!$BA$14</f>
        <v>6949.321366330978</v>
      </c>
      <c r="AB389" s="94">
        <f>Corrientes!AB389*Constantes!$BA$14</f>
        <v>4542.4052824710598</v>
      </c>
      <c r="AC389" s="95" t="s">
        <v>94</v>
      </c>
      <c r="AD389" s="94">
        <v>26.357223672429665</v>
      </c>
      <c r="AE389" s="94">
        <f t="shared" si="16"/>
        <v>2.5550122811887981</v>
      </c>
      <c r="AF389" s="95" t="s">
        <v>241</v>
      </c>
      <c r="AG389" s="97" t="s">
        <v>94</v>
      </c>
      <c r="AH389" s="95">
        <f>Corrientes!AH389*Constantes!$BA$14</f>
        <v>478.30020611678958</v>
      </c>
      <c r="AI389" s="95" t="s">
        <v>241</v>
      </c>
      <c r="AJ389" s="95" t="s">
        <v>241</v>
      </c>
      <c r="AK389" s="95" t="s">
        <v>94</v>
      </c>
      <c r="AL389" s="95" t="s">
        <v>241</v>
      </c>
      <c r="AM389" s="95" t="s">
        <v>241</v>
      </c>
      <c r="AN389" s="97" t="s">
        <v>94</v>
      </c>
      <c r="AO389" s="94">
        <f>Corrientes!AO389*Constantes!$BA$14</f>
        <v>271987.7872014608</v>
      </c>
      <c r="AP389" s="94">
        <f>Corrientes!AP389*Constantes!$BA$14</f>
        <v>26365.908081586556</v>
      </c>
      <c r="AQ389" s="94">
        <v>75.413816575552005</v>
      </c>
      <c r="AR389" s="94">
        <v>24.586183424447995</v>
      </c>
      <c r="AS389" s="94">
        <v>52.569970270853396</v>
      </c>
      <c r="AT389" s="95" t="s">
        <v>94</v>
      </c>
      <c r="AU389" s="97" t="s">
        <v>94</v>
      </c>
      <c r="AV389" s="94">
        <f t="shared" si="15"/>
        <v>-2.6250402168169429</v>
      </c>
      <c r="AW389" s="97" t="s">
        <v>94</v>
      </c>
      <c r="AX389" s="98">
        <f>Corrientes!AX389*Constantes!$BA$14</f>
        <v>64.479001505683783</v>
      </c>
      <c r="AZ389" s="118"/>
      <c r="BA389" s="118"/>
      <c r="BB389" s="118"/>
      <c r="BC389" s="119">
        <f t="shared" si="17"/>
        <v>-1.1368683772161603E-13</v>
      </c>
      <c r="BE389" s="68"/>
    </row>
    <row r="390" spans="1:57" x14ac:dyDescent="0.3">
      <c r="A390" s="89">
        <v>2014</v>
      </c>
      <c r="B390" s="90" t="s">
        <v>22</v>
      </c>
      <c r="C390" s="101">
        <f>Corrientes!C390*Constantes!$BA$14</f>
        <v>2756.2557476214947</v>
      </c>
      <c r="D390" s="91">
        <f>Corrientes!D390*Constantes!$BA$14</f>
        <v>1780.7669662788564</v>
      </c>
      <c r="E390" s="92">
        <f>Corrientes!E390*Constantes!$BA$14</f>
        <v>705.91656957757323</v>
      </c>
      <c r="F390" s="92" t="s">
        <v>241</v>
      </c>
      <c r="G390" s="92" t="s">
        <v>241</v>
      </c>
      <c r="H390" s="91">
        <f>Corrientes!H390*Constantes!$BA$14</f>
        <v>5242.9392834779237</v>
      </c>
      <c r="I390" s="91">
        <f>Corrientes!I390*Constantes!$BA$14</f>
        <v>382.40697605439635</v>
      </c>
      <c r="J390" s="91">
        <f>Corrientes!J390*Constantes!$BA$14</f>
        <v>5625.3462595323199</v>
      </c>
      <c r="K390" s="93">
        <f>Corrientes!K390*Constantes!$BA$14</f>
        <v>3476.2407389089026</v>
      </c>
      <c r="L390" s="94">
        <f>Corrientes!L390*Constantes!$BA$14</f>
        <v>1827.4879792958027</v>
      </c>
      <c r="M390" s="94">
        <f>Corrientes!M390*Constantes!$BA$14</f>
        <v>1180.7069164789884</v>
      </c>
      <c r="N390" s="94">
        <f>Corrientes!N390*Constantes!$BA$14</f>
        <v>253.54836993676415</v>
      </c>
      <c r="O390" s="94">
        <f>Corrientes!O390*Constantes!$BA$14</f>
        <v>3729.7891088456663</v>
      </c>
      <c r="P390" s="94">
        <v>52.429544470958135</v>
      </c>
      <c r="Q390" s="94">
        <f>Corrientes!Q390*Constantes!$BA$14</f>
        <v>3940.4926055470096</v>
      </c>
      <c r="R390" s="94">
        <f>Corrientes!R390*Constantes!$BA$14</f>
        <v>991.48556407270701</v>
      </c>
      <c r="S390" s="94">
        <f>Corrientes!S390*Constantes!$BA$14</f>
        <v>172.01971506100486</v>
      </c>
      <c r="T390" s="95">
        <f>Corrientes!T390*Constantes!$BA$14</f>
        <v>0</v>
      </c>
      <c r="U390" s="95" t="s">
        <v>241</v>
      </c>
      <c r="V390" s="96">
        <f>Corrientes!V390*Constantes!$BA$14</f>
        <v>5103.9978846807217</v>
      </c>
      <c r="W390" s="94">
        <f>Corrientes!W390*Constantes!$BA$14</f>
        <v>4183.6494033794806</v>
      </c>
      <c r="X390" s="94">
        <f>Corrientes!X390*Constantes!$BA$14</f>
        <v>3154.9180188526898</v>
      </c>
      <c r="Y390" s="94">
        <f>Corrientes!Y390*Constantes!$BA$14</f>
        <v>3318.0693142647501</v>
      </c>
      <c r="Z390" s="94">
        <f>Corrientes!Z390*Constantes!$BA$14</f>
        <v>29354.900181058852</v>
      </c>
      <c r="AA390" s="94">
        <f>Corrientes!AA390*Constantes!$BA$14</f>
        <v>10729.344144213041</v>
      </c>
      <c r="AB390" s="94">
        <f>Corrientes!AB390*Constantes!$BA$14</f>
        <v>3932.7441838060149</v>
      </c>
      <c r="AC390" s="95" t="s">
        <v>94</v>
      </c>
      <c r="AD390" s="94">
        <v>19.768523208301936</v>
      </c>
      <c r="AE390" s="94">
        <f t="shared" si="16"/>
        <v>2.9502300290827215</v>
      </c>
      <c r="AF390" s="95" t="s">
        <v>241</v>
      </c>
      <c r="AG390" s="97" t="s">
        <v>94</v>
      </c>
      <c r="AH390" s="95">
        <f>Corrientes!AH390*Constantes!$BA$14</f>
        <v>778.72182814595772</v>
      </c>
      <c r="AI390" s="95" t="s">
        <v>241</v>
      </c>
      <c r="AJ390" s="95" t="s">
        <v>241</v>
      </c>
      <c r="AK390" s="95" t="s">
        <v>94</v>
      </c>
      <c r="AL390" s="95" t="s">
        <v>241</v>
      </c>
      <c r="AM390" s="95" t="s">
        <v>241</v>
      </c>
      <c r="AN390" s="97" t="s">
        <v>94</v>
      </c>
      <c r="AO390" s="94">
        <f>Corrientes!AO390*Constantes!$BA$14</f>
        <v>363678.22300110554</v>
      </c>
      <c r="AP390" s="94">
        <f>Corrientes!AP390*Constantes!$BA$14</f>
        <v>54274.889586629186</v>
      </c>
      <c r="AQ390" s="94">
        <v>93.202072220774042</v>
      </c>
      <c r="AR390" s="94">
        <v>6.7979277792259651</v>
      </c>
      <c r="AS390" s="94">
        <v>47.570455529041865</v>
      </c>
      <c r="AT390" s="95" t="s">
        <v>94</v>
      </c>
      <c r="AU390" s="97" t="s">
        <v>94</v>
      </c>
      <c r="AV390" s="94">
        <f t="shared" si="15"/>
        <v>-4.3230019053967839</v>
      </c>
      <c r="AW390" s="97" t="s">
        <v>94</v>
      </c>
      <c r="AX390" s="98">
        <f>Corrientes!AX390*Constantes!$BA$14</f>
        <v>141.85764464877215</v>
      </c>
      <c r="AZ390" s="118"/>
      <c r="BA390" s="118"/>
      <c r="BB390" s="118"/>
      <c r="BC390" s="119">
        <f t="shared" si="17"/>
        <v>-2.0463630789890885E-12</v>
      </c>
      <c r="BE390" s="68"/>
    </row>
    <row r="391" spans="1:57" x14ac:dyDescent="0.3">
      <c r="A391" s="89">
        <v>2014</v>
      </c>
      <c r="B391" s="90" t="s">
        <v>23</v>
      </c>
      <c r="C391" s="101">
        <f>Corrientes!C391*Constantes!$BA$14</f>
        <v>1827.6704468297753</v>
      </c>
      <c r="D391" s="91">
        <f>Corrientes!D391*Constantes!$BA$14</f>
        <v>2180.9513384758961</v>
      </c>
      <c r="E391" s="92">
        <f>Corrientes!E391*Constantes!$BA$14</f>
        <v>272.81520394048948</v>
      </c>
      <c r="F391" s="92" t="s">
        <v>241</v>
      </c>
      <c r="G391" s="92" t="s">
        <v>241</v>
      </c>
      <c r="H391" s="91">
        <f>Corrientes!H391*Constantes!$BA$14</f>
        <v>4281.4369892461609</v>
      </c>
      <c r="I391" s="91">
        <f>Corrientes!I391*Constantes!$BA$14</f>
        <v>1125.5376710563771</v>
      </c>
      <c r="J391" s="91">
        <f>Corrientes!J391*Constantes!$BA$14</f>
        <v>5406.9746603025387</v>
      </c>
      <c r="K391" s="93">
        <f>Corrientes!K391*Constantes!$BA$14</f>
        <v>3217.6183556470623</v>
      </c>
      <c r="L391" s="94">
        <f>Corrientes!L391*Constantes!$BA$14</f>
        <v>1373.5449085351563</v>
      </c>
      <c r="M391" s="94">
        <f>Corrientes!M391*Constantes!$BA$14</f>
        <v>1639.0452731358889</v>
      </c>
      <c r="N391" s="94">
        <f>Corrientes!N391*Constantes!$BA$14</f>
        <v>845.87270102529192</v>
      </c>
      <c r="O391" s="94">
        <f>Corrientes!O391*Constantes!$BA$14</f>
        <v>4063.4910566723543</v>
      </c>
      <c r="P391" s="94">
        <v>40.646959460831646</v>
      </c>
      <c r="Q391" s="94">
        <f>Corrientes!Q391*Constantes!$BA$14</f>
        <v>6222.3282735011289</v>
      </c>
      <c r="R391" s="94">
        <f>Corrientes!R391*Constantes!$BA$14</f>
        <v>1552.8440717202782</v>
      </c>
      <c r="S391" s="94">
        <f>Corrientes!S391*Constantes!$BA$14</f>
        <v>120.13865624326566</v>
      </c>
      <c r="T391" s="95">
        <f>Corrientes!T391*Constantes!$BA$14</f>
        <v>0</v>
      </c>
      <c r="U391" s="95" t="s">
        <v>241</v>
      </c>
      <c r="V391" s="96">
        <f>Corrientes!V391*Constantes!$BA$14</f>
        <v>7895.3110014646727</v>
      </c>
      <c r="W391" s="94">
        <f>Corrientes!W391*Constantes!$BA$14</f>
        <v>4849.4970735034858</v>
      </c>
      <c r="X391" s="94">
        <f>Corrientes!X391*Constantes!$BA$14</f>
        <v>3529.205598277762</v>
      </c>
      <c r="Y391" s="94">
        <f>Corrientes!Y391*Constantes!$BA$14</f>
        <v>3908.1875608001351</v>
      </c>
      <c r="Z391" s="94">
        <f>Corrientes!Z391*Constantes!$BA$14</f>
        <v>27341.523951585259</v>
      </c>
      <c r="AA391" s="94">
        <f>Corrientes!AA391*Constantes!$BA$14</f>
        <v>13302.285661767211</v>
      </c>
      <c r="AB391" s="94">
        <f>Corrientes!AB391*Constantes!$BA$14</f>
        <v>4496.0036927706242</v>
      </c>
      <c r="AC391" s="95" t="s">
        <v>94</v>
      </c>
      <c r="AD391" s="94">
        <v>20.070569600144477</v>
      </c>
      <c r="AE391" s="94">
        <f t="shared" si="16"/>
        <v>3.4535788766636788</v>
      </c>
      <c r="AF391" s="95" t="s">
        <v>241</v>
      </c>
      <c r="AG391" s="97" t="s">
        <v>94</v>
      </c>
      <c r="AH391" s="95">
        <f>Corrientes!AH391*Constantes!$BA$14</f>
        <v>552.45894278395133</v>
      </c>
      <c r="AI391" s="95" t="s">
        <v>241</v>
      </c>
      <c r="AJ391" s="95" t="s">
        <v>241</v>
      </c>
      <c r="AK391" s="95" t="s">
        <v>94</v>
      </c>
      <c r="AL391" s="95" t="s">
        <v>241</v>
      </c>
      <c r="AM391" s="95" t="s">
        <v>241</v>
      </c>
      <c r="AN391" s="97" t="s">
        <v>94</v>
      </c>
      <c r="AO391" s="94">
        <f>Corrientes!AO391*Constantes!$BA$14</f>
        <v>385173.93512140808</v>
      </c>
      <c r="AP391" s="94">
        <f>Corrientes!AP391*Constantes!$BA$14</f>
        <v>66277.569230877503</v>
      </c>
      <c r="AQ391" s="94">
        <v>79.183596340482936</v>
      </c>
      <c r="AR391" s="94">
        <v>20.816403659517047</v>
      </c>
      <c r="AS391" s="94">
        <v>59.353040539168354</v>
      </c>
      <c r="AT391" s="95" t="s">
        <v>94</v>
      </c>
      <c r="AU391" s="97" t="s">
        <v>94</v>
      </c>
      <c r="AV391" s="94">
        <f t="shared" si="15"/>
        <v>-3.231969334004714</v>
      </c>
      <c r="AW391" s="97" t="s">
        <v>94</v>
      </c>
      <c r="AX391" s="98">
        <f>Corrientes!AX391*Constantes!$BA$14</f>
        <v>110.83846638423459</v>
      </c>
      <c r="AZ391" s="118"/>
      <c r="BA391" s="118"/>
      <c r="BB391" s="118"/>
      <c r="BC391" s="119">
        <f t="shared" si="17"/>
        <v>8.5265128291212022E-13</v>
      </c>
      <c r="BE391" s="68"/>
    </row>
    <row r="392" spans="1:57" x14ac:dyDescent="0.3">
      <c r="A392" s="89">
        <v>2014</v>
      </c>
      <c r="B392" s="90" t="s">
        <v>24</v>
      </c>
      <c r="C392" s="101">
        <f>Corrientes!C392*Constantes!$BA$14</f>
        <v>1550.1211007191841</v>
      </c>
      <c r="D392" s="91">
        <f>Corrientes!D392*Constantes!$BA$14</f>
        <v>2096.8523850364581</v>
      </c>
      <c r="E392" s="92">
        <f>Corrientes!E392*Constantes!$BA$14</f>
        <v>0</v>
      </c>
      <c r="F392" s="92" t="s">
        <v>241</v>
      </c>
      <c r="G392" s="92" t="s">
        <v>241</v>
      </c>
      <c r="H392" s="91">
        <f>Corrientes!H392*Constantes!$BA$14</f>
        <v>3646.9734857556418</v>
      </c>
      <c r="I392" s="91">
        <f>Corrientes!I392*Constantes!$BA$14</f>
        <v>1048.8283691209035</v>
      </c>
      <c r="J392" s="91">
        <f>Corrientes!J392*Constantes!$BA$14</f>
        <v>4695.8018548765458</v>
      </c>
      <c r="K392" s="93">
        <f>Corrientes!K392*Constantes!$BA$14</f>
        <v>3165.6546848520043</v>
      </c>
      <c r="L392" s="94">
        <f>Corrientes!L392*Constantes!$BA$14</f>
        <v>1345.5398411164713</v>
      </c>
      <c r="M392" s="94">
        <f>Corrientes!M392*Constantes!$BA$14</f>
        <v>1820.1148437355325</v>
      </c>
      <c r="N392" s="94">
        <f>Corrientes!N392*Constantes!$BA$14</f>
        <v>910.40652016841671</v>
      </c>
      <c r="O392" s="94">
        <f>Corrientes!O392*Constantes!$BA$14</f>
        <v>4076.0612050204204</v>
      </c>
      <c r="P392" s="94">
        <v>27.42258178155334</v>
      </c>
      <c r="Q392" s="94">
        <f>Corrientes!Q392*Constantes!$BA$14</f>
        <v>7795.1997381396232</v>
      </c>
      <c r="R392" s="94">
        <f>Corrientes!R392*Constantes!$BA$14</f>
        <v>1109.3669531520804</v>
      </c>
      <c r="S392" s="94">
        <f>Corrientes!S392*Constantes!$BA$14</f>
        <v>109.49838752246798</v>
      </c>
      <c r="T392" s="95">
        <f>Corrientes!T392*Constantes!$BA$14</f>
        <v>3413.9833743620543</v>
      </c>
      <c r="U392" s="95" t="s">
        <v>241</v>
      </c>
      <c r="V392" s="96">
        <f>Corrientes!V392*Constantes!$BA$14</f>
        <v>12428.048453176225</v>
      </c>
      <c r="W392" s="94">
        <f>Corrientes!W392*Constantes!$BA$14</f>
        <v>7140.8329329565431</v>
      </c>
      <c r="X392" s="94">
        <f>Corrientes!X392*Constantes!$BA$14</f>
        <v>4749.2813739356261</v>
      </c>
      <c r="Y392" s="94">
        <f>Corrientes!Y392*Constantes!$BA$14</f>
        <v>4263.1231291198364</v>
      </c>
      <c r="Z392" s="94">
        <f>Corrientes!Z392*Constantes!$BA$14</f>
        <v>21432.450092477582</v>
      </c>
      <c r="AA392" s="94">
        <f>Corrientes!AA392*Constantes!$BA$14</f>
        <v>17123.850308052773</v>
      </c>
      <c r="AB392" s="94">
        <f>Corrientes!AB392*Constantes!$BA$14</f>
        <v>5920.1602191255515</v>
      </c>
      <c r="AC392" s="95" t="s">
        <v>94</v>
      </c>
      <c r="AD392" s="94">
        <v>23.182305419768753</v>
      </c>
      <c r="AE392" s="94">
        <f t="shared" si="16"/>
        <v>2.9089300719560338</v>
      </c>
      <c r="AF392" s="95" t="s">
        <v>241</v>
      </c>
      <c r="AG392" s="97" t="s">
        <v>94</v>
      </c>
      <c r="AH392" s="95">
        <f>Corrientes!AH392*Constantes!$BA$14</f>
        <v>1031.5345757135365</v>
      </c>
      <c r="AI392" s="95" t="s">
        <v>241</v>
      </c>
      <c r="AJ392" s="95" t="s">
        <v>241</v>
      </c>
      <c r="AK392" s="95" t="s">
        <v>94</v>
      </c>
      <c r="AL392" s="95" t="s">
        <v>241</v>
      </c>
      <c r="AM392" s="95" t="s">
        <v>241</v>
      </c>
      <c r="AN392" s="97" t="s">
        <v>94</v>
      </c>
      <c r="AO392" s="94">
        <f>Corrientes!AO392*Constantes!$BA$14</f>
        <v>588664.90030605264</v>
      </c>
      <c r="AP392" s="94">
        <f>Corrientes!AP392*Constantes!$BA$14</f>
        <v>73866.037039829418</v>
      </c>
      <c r="AQ392" s="94">
        <v>77.664552263173007</v>
      </c>
      <c r="AR392" s="94">
        <v>22.335447736826996</v>
      </c>
      <c r="AS392" s="94">
        <v>72.577418218446653</v>
      </c>
      <c r="AT392" s="95" t="s">
        <v>94</v>
      </c>
      <c r="AU392" s="97" t="s">
        <v>94</v>
      </c>
      <c r="AV392" s="94">
        <f t="shared" si="15"/>
        <v>-13.913362041913036</v>
      </c>
      <c r="AW392" s="97" t="s">
        <v>94</v>
      </c>
      <c r="AX392" s="98">
        <f>Corrientes!AX392*Constantes!$BA$14</f>
        <v>279.09990049763843</v>
      </c>
      <c r="AZ392" s="118"/>
      <c r="BA392" s="118"/>
      <c r="BB392" s="118"/>
      <c r="BC392" s="119">
        <f t="shared" si="17"/>
        <v>0</v>
      </c>
      <c r="BE392" s="68"/>
    </row>
    <row r="393" spans="1:57" x14ac:dyDescent="0.3">
      <c r="A393" s="89">
        <v>2014</v>
      </c>
      <c r="B393" s="90" t="s">
        <v>25</v>
      </c>
      <c r="C393" s="101">
        <f>Corrientes!C393*Constantes!$BA$14</f>
        <v>2912.5488369428081</v>
      </c>
      <c r="D393" s="91">
        <f>Corrientes!D393*Constantes!$BA$14</f>
        <v>2045.4141549316946</v>
      </c>
      <c r="E393" s="92">
        <f>Corrientes!E393*Constantes!$BA$14</f>
        <v>0</v>
      </c>
      <c r="F393" s="92" t="s">
        <v>241</v>
      </c>
      <c r="G393" s="92" t="s">
        <v>241</v>
      </c>
      <c r="H393" s="91">
        <f>Corrientes!H393*Constantes!$BA$14</f>
        <v>4957.9629918745022</v>
      </c>
      <c r="I393" s="91">
        <f>Corrientes!I393*Constantes!$BA$14</f>
        <v>2876.1603993236213</v>
      </c>
      <c r="J393" s="91">
        <f>Corrientes!J393*Constantes!$BA$14</f>
        <v>7834.1233911981226</v>
      </c>
      <c r="K393" s="93">
        <f>Corrientes!K393*Constantes!$BA$14</f>
        <v>3282.1976137851357</v>
      </c>
      <c r="L393" s="94">
        <f>Corrientes!L393*Constantes!$BA$14</f>
        <v>1928.1226702001029</v>
      </c>
      <c r="M393" s="94">
        <f>Corrientes!M393*Constantes!$BA$14</f>
        <v>1354.074943585033</v>
      </c>
      <c r="N393" s="94">
        <f>Corrientes!N393*Constantes!$BA$14</f>
        <v>1904.0333328414333</v>
      </c>
      <c r="O393" s="94">
        <f>Corrientes!O393*Constantes!$BA$14</f>
        <v>5186.2309466265688</v>
      </c>
      <c r="P393" s="94">
        <v>63.143996977429062</v>
      </c>
      <c r="Q393" s="94">
        <f>Corrientes!Q393*Constantes!$BA$14</f>
        <v>2232.6711852989674</v>
      </c>
      <c r="R393" s="94">
        <f>Corrientes!R393*Constantes!$BA$14</f>
        <v>547.06117818729172</v>
      </c>
      <c r="S393" s="94">
        <f>Corrientes!S393*Constantes!$BA$14</f>
        <v>1792.903028733213</v>
      </c>
      <c r="T393" s="95">
        <f>Corrientes!T393*Constantes!$BA$14</f>
        <v>0</v>
      </c>
      <c r="U393" s="95" t="s">
        <v>241</v>
      </c>
      <c r="V393" s="96">
        <f>Corrientes!V393*Constantes!$BA$14</f>
        <v>4572.6353922194721</v>
      </c>
      <c r="W393" s="94">
        <f>Corrientes!W393*Constantes!$BA$14</f>
        <v>5386.656086734637</v>
      </c>
      <c r="X393" s="94">
        <f>Corrientes!X393*Constantes!$BA$14</f>
        <v>2664.2790653231946</v>
      </c>
      <c r="Y393" s="94">
        <f>Corrientes!Y393*Constantes!$BA$14</f>
        <v>3019.1347486577756</v>
      </c>
      <c r="Z393" s="94">
        <f>Corrientes!Z393*Constantes!$BA$14</f>
        <v>15317.411608143637</v>
      </c>
      <c r="AA393" s="94">
        <f>Corrientes!AA393*Constantes!$BA$14</f>
        <v>12406.758783417596</v>
      </c>
      <c r="AB393" s="94">
        <f>Corrientes!AB393*Constantes!$BA$14</f>
        <v>5258.340008670516</v>
      </c>
      <c r="AC393" s="95" t="s">
        <v>94</v>
      </c>
      <c r="AD393" s="94">
        <v>6.692423226472938</v>
      </c>
      <c r="AE393" s="94">
        <f t="shared" si="16"/>
        <v>1.955832373557963</v>
      </c>
      <c r="AF393" s="95" t="s">
        <v>241</v>
      </c>
      <c r="AG393" s="97" t="s">
        <v>94</v>
      </c>
      <c r="AH393" s="95">
        <f>Corrientes!AH393*Constantes!$BA$14</f>
        <v>302.77564298884278</v>
      </c>
      <c r="AI393" s="95" t="s">
        <v>241</v>
      </c>
      <c r="AJ393" s="95" t="s">
        <v>241</v>
      </c>
      <c r="AK393" s="95" t="s">
        <v>94</v>
      </c>
      <c r="AL393" s="95" t="s">
        <v>241</v>
      </c>
      <c r="AM393" s="95" t="s">
        <v>241</v>
      </c>
      <c r="AN393" s="97" t="s">
        <v>94</v>
      </c>
      <c r="AO393" s="94">
        <f>Corrientes!AO393*Constantes!$BA$14</f>
        <v>634346.73396103841</v>
      </c>
      <c r="AP393" s="94">
        <f>Corrientes!AP393*Constantes!$BA$14</f>
        <v>185385.14919888362</v>
      </c>
      <c r="AQ393" s="94">
        <v>63.286761572391427</v>
      </c>
      <c r="AR393" s="94">
        <v>36.713238427608566</v>
      </c>
      <c r="AS393" s="94">
        <v>36.856003022570924</v>
      </c>
      <c r="AT393" s="95" t="s">
        <v>94</v>
      </c>
      <c r="AU393" s="97" t="s">
        <v>94</v>
      </c>
      <c r="AV393" s="94">
        <f t="shared" si="15"/>
        <v>-6.9967315082799857</v>
      </c>
      <c r="AW393" s="97" t="s">
        <v>94</v>
      </c>
      <c r="AX393" s="98">
        <f>Corrientes!AX393*Constantes!$BA$14</f>
        <v>18.852582395819539</v>
      </c>
      <c r="AZ393" s="118"/>
      <c r="BA393" s="118"/>
      <c r="BB393" s="118"/>
      <c r="BC393" s="119">
        <f t="shared" si="17"/>
        <v>0</v>
      </c>
      <c r="BE393" s="68"/>
    </row>
    <row r="394" spans="1:57" x14ac:dyDescent="0.3">
      <c r="A394" s="89">
        <v>2014</v>
      </c>
      <c r="B394" s="90" t="s">
        <v>26</v>
      </c>
      <c r="C394" s="101">
        <f>Corrientes!C394*Constantes!$BA$14</f>
        <v>2870.5188772258807</v>
      </c>
      <c r="D394" s="91">
        <f>Corrientes!D394*Constantes!$BA$14</f>
        <v>2661.0862536842078</v>
      </c>
      <c r="E394" s="92">
        <f>Corrientes!E394*Constantes!$BA$14</f>
        <v>319.40923858854001</v>
      </c>
      <c r="F394" s="92" t="s">
        <v>241</v>
      </c>
      <c r="G394" s="92" t="s">
        <v>241</v>
      </c>
      <c r="H394" s="91">
        <f>Corrientes!H394*Constantes!$BA$14</f>
        <v>5851.0143694986282</v>
      </c>
      <c r="I394" s="91">
        <f>Corrientes!I394*Constantes!$BA$14</f>
        <v>2080.3296296099129</v>
      </c>
      <c r="J394" s="91">
        <f>Corrientes!J394*Constantes!$BA$14</f>
        <v>7931.3439991085415</v>
      </c>
      <c r="K394" s="93">
        <f>Corrientes!K394*Constantes!$BA$14</f>
        <v>3782.2269831585154</v>
      </c>
      <c r="L394" s="94">
        <f>Corrientes!L394*Constantes!$BA$14</f>
        <v>1855.5678156777353</v>
      </c>
      <c r="M394" s="94">
        <f>Corrientes!M394*Constantes!$BA$14</f>
        <v>1720.185868225627</v>
      </c>
      <c r="N394" s="94">
        <f>Corrientes!N394*Constantes!$BA$14</f>
        <v>1344.7717544486229</v>
      </c>
      <c r="O394" s="94">
        <f>Corrientes!O394*Constantes!$BA$14</f>
        <v>5126.9987376071385</v>
      </c>
      <c r="P394" s="94">
        <v>44.604943170870001</v>
      </c>
      <c r="Q394" s="94">
        <f>Corrientes!Q394*Constantes!$BA$14</f>
        <v>6500.3263555152053</v>
      </c>
      <c r="R394" s="94">
        <f>Corrientes!R394*Constantes!$BA$14</f>
        <v>1483.9995123499148</v>
      </c>
      <c r="S394" s="94">
        <f>Corrientes!S394*Constantes!$BA$14</f>
        <v>1865.6418785107237</v>
      </c>
      <c r="T394" s="95">
        <f>Corrientes!T394*Constantes!$BA$14</f>
        <v>0</v>
      </c>
      <c r="U394" s="95" t="s">
        <v>241</v>
      </c>
      <c r="V394" s="96">
        <f>Corrientes!V394*Constantes!$BA$14</f>
        <v>9849.9677463758435</v>
      </c>
      <c r="W394" s="94">
        <f>Corrientes!W394*Constantes!$BA$14</f>
        <v>5036.4274209448795</v>
      </c>
      <c r="X394" s="94">
        <f>Corrientes!X394*Constantes!$BA$14</f>
        <v>3250.8068375114303</v>
      </c>
      <c r="Y394" s="94">
        <f>Corrientes!Y394*Constantes!$BA$14</f>
        <v>3629.23026140717</v>
      </c>
      <c r="Z394" s="94">
        <f>Corrientes!Z394*Constantes!$BA$14</f>
        <v>18028.486596935953</v>
      </c>
      <c r="AA394" s="94">
        <f>Corrientes!AA394*Constantes!$BA$14</f>
        <v>17781.311745484385</v>
      </c>
      <c r="AB394" s="94">
        <f>Corrientes!AB394*Constantes!$BA$14</f>
        <v>5076.428224081903</v>
      </c>
      <c r="AC394" s="95" t="s">
        <v>94</v>
      </c>
      <c r="AD394" s="94">
        <v>15.886609687484219</v>
      </c>
      <c r="AE394" s="94">
        <f t="shared" si="16"/>
        <v>3.2234393860142632</v>
      </c>
      <c r="AF394" s="95" t="s">
        <v>241</v>
      </c>
      <c r="AG394" s="97" t="s">
        <v>94</v>
      </c>
      <c r="AH394" s="95">
        <f>Corrientes!AH394*Constantes!$BA$14</f>
        <v>1282.824276674266</v>
      </c>
      <c r="AI394" s="95" t="s">
        <v>241</v>
      </c>
      <c r="AJ394" s="95" t="s">
        <v>241</v>
      </c>
      <c r="AK394" s="95" t="s">
        <v>94</v>
      </c>
      <c r="AL394" s="95" t="s">
        <v>241</v>
      </c>
      <c r="AM394" s="95" t="s">
        <v>241</v>
      </c>
      <c r="AN394" s="97" t="s">
        <v>94</v>
      </c>
      <c r="AO394" s="94">
        <f>Corrientes!AO394*Constantes!$BA$14</f>
        <v>551625.44152786827</v>
      </c>
      <c r="AP394" s="94">
        <f>Corrientes!AP394*Constantes!$BA$14</f>
        <v>111926.40906569795</v>
      </c>
      <c r="AQ394" s="94">
        <v>73.770780464903112</v>
      </c>
      <c r="AR394" s="94">
        <v>26.229219535096892</v>
      </c>
      <c r="AS394" s="94">
        <v>55.395056829130006</v>
      </c>
      <c r="AT394" s="95" t="s">
        <v>94</v>
      </c>
      <c r="AU394" s="97" t="s">
        <v>94</v>
      </c>
      <c r="AV394" s="94">
        <f t="shared" si="15"/>
        <v>-0.74332841753420587</v>
      </c>
      <c r="AW394" s="97" t="s">
        <v>94</v>
      </c>
      <c r="AX394" s="98">
        <f>Corrientes!AX394*Constantes!$BA$14</f>
        <v>215.6645432860478</v>
      </c>
      <c r="AZ394" s="118"/>
      <c r="BA394" s="118"/>
      <c r="BB394" s="118"/>
      <c r="BC394" s="119">
        <f t="shared" si="17"/>
        <v>1.2505552149377763E-12</v>
      </c>
      <c r="BE394" s="68"/>
    </row>
    <row r="395" spans="1:57" x14ac:dyDescent="0.3">
      <c r="A395" s="89">
        <v>2014</v>
      </c>
      <c r="B395" s="90" t="s">
        <v>27</v>
      </c>
      <c r="C395" s="101">
        <f>Corrientes!C395*Constantes!$BA$14</f>
        <v>1748.6418799373271</v>
      </c>
      <c r="D395" s="91">
        <f>Corrientes!D395*Constantes!$BA$14</f>
        <v>1329.5611811025492</v>
      </c>
      <c r="E395" s="92">
        <f>Corrientes!E395*Constantes!$BA$14</f>
        <v>0</v>
      </c>
      <c r="F395" s="92" t="s">
        <v>241</v>
      </c>
      <c r="G395" s="92" t="s">
        <v>241</v>
      </c>
      <c r="H395" s="91">
        <f>Corrientes!H395*Constantes!$BA$14</f>
        <v>3078.203061039876</v>
      </c>
      <c r="I395" s="91">
        <f>Corrientes!I395*Constantes!$BA$14</f>
        <v>323.9534307808737</v>
      </c>
      <c r="J395" s="91">
        <f>Corrientes!J395*Constantes!$BA$14</f>
        <v>3402.1564918207496</v>
      </c>
      <c r="K395" s="93">
        <f>Corrientes!K395*Constantes!$BA$14</f>
        <v>3513.1203318867979</v>
      </c>
      <c r="L395" s="94">
        <f>Corrientes!L395*Constantes!$BA$14</f>
        <v>1995.7063324864894</v>
      </c>
      <c r="M395" s="94">
        <f>Corrientes!M395*Constantes!$BA$14</f>
        <v>1517.4139994003085</v>
      </c>
      <c r="N395" s="94">
        <f>Corrientes!N395*Constantes!$BA$14</f>
        <v>369.7245963611972</v>
      </c>
      <c r="O395" s="94">
        <f>Corrientes!O395*Constantes!$BA$14</f>
        <v>3882.8449282479951</v>
      </c>
      <c r="P395" s="94">
        <v>64.451068482962327</v>
      </c>
      <c r="Q395" s="94">
        <f>Corrientes!Q395*Constantes!$BA$14</f>
        <v>1410.9474041488318</v>
      </c>
      <c r="R395" s="94">
        <f>Corrientes!R395*Constantes!$BA$14</f>
        <v>465.56187622023407</v>
      </c>
      <c r="S395" s="94">
        <f>Corrientes!S395*Constantes!$BA$14</f>
        <v>0</v>
      </c>
      <c r="T395" s="95">
        <f>Corrientes!T395*Constantes!$BA$14</f>
        <v>0</v>
      </c>
      <c r="U395" s="95" t="s">
        <v>241</v>
      </c>
      <c r="V395" s="96">
        <f>Corrientes!V395*Constantes!$BA$14</f>
        <v>1876.5092803690654</v>
      </c>
      <c r="W395" s="94">
        <f>Corrientes!W395*Constantes!$BA$14</f>
        <v>4881.3276947164486</v>
      </c>
      <c r="X395" s="94">
        <f>Corrientes!X395*Constantes!$BA$14</f>
        <v>3550.5178869952883</v>
      </c>
      <c r="Y395" s="94">
        <f>Corrientes!Y395*Constantes!$BA$14</f>
        <v>3681.4660347477407</v>
      </c>
      <c r="Z395" s="94">
        <f>Corrientes!Z395*Constantes!$BA$14</f>
        <v>0</v>
      </c>
      <c r="AA395" s="94">
        <f>Corrientes!AA395*Constantes!$BA$14</f>
        <v>5278.6657721898155</v>
      </c>
      <c r="AB395" s="94">
        <f>Corrientes!AB395*Constantes!$BA$14</f>
        <v>4187.3302609412258</v>
      </c>
      <c r="AC395" s="95" t="s">
        <v>94</v>
      </c>
      <c r="AD395" s="94">
        <v>26.302819763749525</v>
      </c>
      <c r="AE395" s="94">
        <f t="shared" si="16"/>
        <v>5.0749900373147856</v>
      </c>
      <c r="AF395" s="95" t="s">
        <v>241</v>
      </c>
      <c r="AG395" s="97" t="s">
        <v>94</v>
      </c>
      <c r="AH395" s="95">
        <f>Corrientes!AH395*Constantes!$BA$14</f>
        <v>41.363599811840039</v>
      </c>
      <c r="AI395" s="95" t="s">
        <v>241</v>
      </c>
      <c r="AJ395" s="95" t="s">
        <v>241</v>
      </c>
      <c r="AK395" s="95" t="s">
        <v>94</v>
      </c>
      <c r="AL395" s="95" t="s">
        <v>241</v>
      </c>
      <c r="AM395" s="95" t="s">
        <v>241</v>
      </c>
      <c r="AN395" s="97" t="s">
        <v>94</v>
      </c>
      <c r="AO395" s="94">
        <f>Corrientes!AO395*Constantes!$BA$14</f>
        <v>104013.3228514237</v>
      </c>
      <c r="AP395" s="94">
        <f>Corrientes!AP395*Constantes!$BA$14</f>
        <v>20068.82083214842</v>
      </c>
      <c r="AQ395" s="94">
        <v>90.477997365503256</v>
      </c>
      <c r="AR395" s="94">
        <v>9.5220026344967401</v>
      </c>
      <c r="AS395" s="94">
        <v>35.548931517037673</v>
      </c>
      <c r="AT395" s="95" t="s">
        <v>94</v>
      </c>
      <c r="AU395" s="97" t="s">
        <v>94</v>
      </c>
      <c r="AV395" s="94">
        <f t="shared" si="15"/>
        <v>-2.1667740335920671</v>
      </c>
      <c r="AW395" s="97" t="s">
        <v>94</v>
      </c>
      <c r="AX395" s="98">
        <f>Corrientes!AX395*Constantes!$BA$14</f>
        <v>13.168712502697026</v>
      </c>
      <c r="AZ395" s="118"/>
      <c r="BA395" s="118"/>
      <c r="BB395" s="118"/>
      <c r="BC395" s="119">
        <f t="shared" si="17"/>
        <v>-1.7053025658242404E-13</v>
      </c>
      <c r="BE395" s="68"/>
    </row>
    <row r="396" spans="1:57" x14ac:dyDescent="0.3">
      <c r="A396" s="89">
        <v>2014</v>
      </c>
      <c r="B396" s="90" t="s">
        <v>28</v>
      </c>
      <c r="C396" s="101">
        <f>Corrientes!C396*Constantes!$BA$14</f>
        <v>8661.0844896709732</v>
      </c>
      <c r="D396" s="91">
        <f>Corrientes!D396*Constantes!$BA$14</f>
        <v>5114.9792631754699</v>
      </c>
      <c r="E396" s="92">
        <f>Corrientes!E396*Constantes!$BA$14</f>
        <v>1290.805578193585</v>
      </c>
      <c r="F396" s="92" t="s">
        <v>241</v>
      </c>
      <c r="G396" s="92" t="s">
        <v>241</v>
      </c>
      <c r="H396" s="91">
        <f>Corrientes!H396*Constantes!$BA$14</f>
        <v>15066.869331040027</v>
      </c>
      <c r="I396" s="91">
        <f>Corrientes!I396*Constantes!$BA$14</f>
        <v>747.00319640998634</v>
      </c>
      <c r="J396" s="91">
        <f>Corrientes!J396*Constantes!$BA$14</f>
        <v>15813.872527450014</v>
      </c>
      <c r="K396" s="93">
        <f>Corrientes!K396*Constantes!$BA$14</f>
        <v>2912.6525919855885</v>
      </c>
      <c r="L396" s="94">
        <f>Corrientes!L396*Constantes!$BA$14</f>
        <v>1674.3179776753927</v>
      </c>
      <c r="M396" s="94">
        <f>Corrientes!M396*Constantes!$BA$14</f>
        <v>988.80246994298375</v>
      </c>
      <c r="N396" s="94">
        <f>Corrientes!N396*Constantes!$BA$14</f>
        <v>144.40695996232412</v>
      </c>
      <c r="O396" s="94">
        <f>Corrientes!O396*Constantes!$BA$14</f>
        <v>3057.059551947913</v>
      </c>
      <c r="P396" s="94">
        <v>49.555404517100357</v>
      </c>
      <c r="Q396" s="94">
        <f>Corrientes!Q396*Constantes!$BA$14</f>
        <v>10417.535320809384</v>
      </c>
      <c r="R396" s="94">
        <f>Corrientes!R396*Constantes!$BA$14</f>
        <v>2371.8796932865653</v>
      </c>
      <c r="S396" s="94">
        <f>Corrientes!S396*Constantes!$BA$14</f>
        <v>3308.2116814964679</v>
      </c>
      <c r="T396" s="95">
        <f>Corrientes!T396*Constantes!$BA$14</f>
        <v>0</v>
      </c>
      <c r="U396" s="95" t="s">
        <v>241</v>
      </c>
      <c r="V396" s="96">
        <f>Corrientes!V396*Constantes!$BA$14</f>
        <v>16097.626695592417</v>
      </c>
      <c r="W396" s="94">
        <f>Corrientes!W396*Constantes!$BA$14</f>
        <v>5722.603598161536</v>
      </c>
      <c r="X396" s="94">
        <f>Corrientes!X396*Constantes!$BA$14</f>
        <v>3603.9215656514784</v>
      </c>
      <c r="Y396" s="94">
        <f>Corrientes!Y396*Constantes!$BA$14</f>
        <v>4368.5611441469273</v>
      </c>
      <c r="Z396" s="94">
        <f>Corrientes!Z396*Constantes!$BA$14</f>
        <v>14115.217182498202</v>
      </c>
      <c r="AA396" s="94">
        <f>Corrientes!AA396*Constantes!$BA$14</f>
        <v>31911.499223042432</v>
      </c>
      <c r="AB396" s="94">
        <f>Corrientes!AB396*Constantes!$BA$14</f>
        <v>3995.9838208503961</v>
      </c>
      <c r="AC396" s="95" t="s">
        <v>94</v>
      </c>
      <c r="AD396" s="94">
        <v>12.440180596582232</v>
      </c>
      <c r="AE396" s="94">
        <f t="shared" si="16"/>
        <v>3.5152460952121114</v>
      </c>
      <c r="AF396" s="95" t="s">
        <v>241</v>
      </c>
      <c r="AG396" s="97" t="s">
        <v>94</v>
      </c>
      <c r="AH396" s="95">
        <f>Corrientes!AH396*Constantes!$BA$14</f>
        <v>578.75766627103246</v>
      </c>
      <c r="AI396" s="95" t="s">
        <v>241</v>
      </c>
      <c r="AJ396" s="95" t="s">
        <v>241</v>
      </c>
      <c r="AK396" s="95" t="s">
        <v>94</v>
      </c>
      <c r="AL396" s="95" t="s">
        <v>241</v>
      </c>
      <c r="AM396" s="95" t="s">
        <v>241</v>
      </c>
      <c r="AN396" s="97" t="s">
        <v>94</v>
      </c>
      <c r="AO396" s="94">
        <f>Corrientes!AO396*Constantes!$BA$14</f>
        <v>907802.70736967796</v>
      </c>
      <c r="AP396" s="94">
        <f>Corrientes!AP396*Constantes!$BA$14</f>
        <v>256519.58165148887</v>
      </c>
      <c r="AQ396" s="94">
        <v>95.276279133315867</v>
      </c>
      <c r="AR396" s="94">
        <v>4.7237208666841362</v>
      </c>
      <c r="AS396" s="94">
        <v>50.444595482899643</v>
      </c>
      <c r="AT396" s="95" t="s">
        <v>94</v>
      </c>
      <c r="AU396" s="97" t="s">
        <v>94</v>
      </c>
      <c r="AV396" s="94">
        <f t="shared" si="15"/>
        <v>-0.43712489096144891</v>
      </c>
      <c r="AW396" s="97" t="s">
        <v>94</v>
      </c>
      <c r="AX396" s="98">
        <f>Corrientes!AX396*Constantes!$BA$14</f>
        <v>36.025195275914612</v>
      </c>
      <c r="AZ396" s="118"/>
      <c r="BA396" s="118"/>
      <c r="BB396" s="118"/>
      <c r="BC396" s="119">
        <f t="shared" si="17"/>
        <v>0</v>
      </c>
      <c r="BE396" s="68"/>
    </row>
    <row r="397" spans="1:57" x14ac:dyDescent="0.3">
      <c r="A397" s="89">
        <v>2014</v>
      </c>
      <c r="B397" s="90" t="s">
        <v>29</v>
      </c>
      <c r="C397" s="101">
        <f>Corrientes!C397*Constantes!$BA$14</f>
        <v>2087.0636051330894</v>
      </c>
      <c r="D397" s="91">
        <f>Corrientes!D397*Constantes!$BA$14</f>
        <v>1810.3671332035563</v>
      </c>
      <c r="E397" s="92">
        <f>Corrientes!E397*Constantes!$BA$14</f>
        <v>463.67196315886179</v>
      </c>
      <c r="F397" s="92" t="s">
        <v>241</v>
      </c>
      <c r="G397" s="92" t="s">
        <v>241</v>
      </c>
      <c r="H397" s="91">
        <f>Corrientes!H397*Constantes!$BA$14</f>
        <v>4361.102701495508</v>
      </c>
      <c r="I397" s="91">
        <f>Corrientes!I397*Constantes!$BA$14</f>
        <v>945.79639353194727</v>
      </c>
      <c r="J397" s="91">
        <f>Corrientes!J397*Constantes!$BA$14</f>
        <v>5306.8990950274556</v>
      </c>
      <c r="K397" s="93">
        <f>Corrientes!K397*Constantes!$BA$14</f>
        <v>4191.2602619024356</v>
      </c>
      <c r="L397" s="94">
        <f>Corrientes!L397*Constantes!$BA$14</f>
        <v>2005.7832504741266</v>
      </c>
      <c r="M397" s="94">
        <f>Corrientes!M397*Constantes!$BA$14</f>
        <v>1739.8626779067415</v>
      </c>
      <c r="N397" s="94">
        <f>Corrientes!N397*Constantes!$BA$14</f>
        <v>908.96250590515274</v>
      </c>
      <c r="O397" s="94">
        <f>Corrientes!O397*Constantes!$BA$14</f>
        <v>5100.2227678075888</v>
      </c>
      <c r="P397" s="94">
        <v>45.039697899391363</v>
      </c>
      <c r="Q397" s="94">
        <f>Corrientes!Q397*Constantes!$BA$14</f>
        <v>4890.0565675043199</v>
      </c>
      <c r="R397" s="94">
        <f>Corrientes!R397*Constantes!$BA$14</f>
        <v>1078.0224139273159</v>
      </c>
      <c r="S397" s="94">
        <f>Corrientes!S397*Constantes!$BA$14</f>
        <v>167.61818207363231</v>
      </c>
      <c r="T397" s="95">
        <f>Corrientes!T397*Constantes!$BA$14</f>
        <v>340.11841882120467</v>
      </c>
      <c r="U397" s="95" t="s">
        <v>241</v>
      </c>
      <c r="V397" s="96">
        <f>Corrientes!V397*Constantes!$BA$14</f>
        <v>6475.8155823264733</v>
      </c>
      <c r="W397" s="94">
        <f>Corrientes!W397*Constantes!$BA$14</f>
        <v>6161.6338712323359</v>
      </c>
      <c r="X397" s="94">
        <f>Corrientes!X397*Constantes!$BA$14</f>
        <v>4614.1053810832545</v>
      </c>
      <c r="Y397" s="94">
        <f>Corrientes!Y397*Constantes!$BA$14</f>
        <v>6228.4272330718895</v>
      </c>
      <c r="Z397" s="94">
        <f>Corrientes!Z397*Constantes!$BA$14</f>
        <v>33483.456267205809</v>
      </c>
      <c r="AA397" s="94">
        <f>Corrientes!AA397*Constantes!$BA$14</f>
        <v>11782.714677353928</v>
      </c>
      <c r="AB397" s="94">
        <f>Corrientes!AB397*Constantes!$BA$14</f>
        <v>5633.5842413381724</v>
      </c>
      <c r="AC397" s="95" t="s">
        <v>94</v>
      </c>
      <c r="AD397" s="94">
        <v>21.690948091534523</v>
      </c>
      <c r="AE397" s="94">
        <f t="shared" si="16"/>
        <v>4.5835669805032708</v>
      </c>
      <c r="AF397" s="95" t="s">
        <v>241</v>
      </c>
      <c r="AG397" s="97" t="s">
        <v>94</v>
      </c>
      <c r="AH397" s="95">
        <f>Corrientes!AH397*Constantes!$BA$14</f>
        <v>614.65210538627809</v>
      </c>
      <c r="AI397" s="95" t="s">
        <v>241</v>
      </c>
      <c r="AJ397" s="95" t="s">
        <v>241</v>
      </c>
      <c r="AK397" s="95" t="s">
        <v>94</v>
      </c>
      <c r="AL397" s="95" t="s">
        <v>241</v>
      </c>
      <c r="AM397" s="95" t="s">
        <v>241</v>
      </c>
      <c r="AN397" s="97" t="s">
        <v>94</v>
      </c>
      <c r="AO397" s="94">
        <f>Corrientes!AO397*Constantes!$BA$14</f>
        <v>257064.3066300342</v>
      </c>
      <c r="AP397" s="94">
        <f>Corrientes!AP397*Constantes!$BA$14</f>
        <v>54320.883659080107</v>
      </c>
      <c r="AQ397" s="94">
        <v>82.177984231542027</v>
      </c>
      <c r="AR397" s="94">
        <v>17.822015768457984</v>
      </c>
      <c r="AS397" s="94">
        <v>54.960302100608637</v>
      </c>
      <c r="AT397" s="95" t="s">
        <v>94</v>
      </c>
      <c r="AU397" s="97" t="s">
        <v>94</v>
      </c>
      <c r="AV397" s="94">
        <f t="shared" si="15"/>
        <v>-1.1149661820378576</v>
      </c>
      <c r="AW397" s="97" t="s">
        <v>94</v>
      </c>
      <c r="AX397" s="98">
        <f>Corrientes!AX397*Constantes!$BA$14</f>
        <v>26.345836933343513</v>
      </c>
      <c r="AZ397" s="118"/>
      <c r="BA397" s="118"/>
      <c r="BB397" s="118"/>
      <c r="BC397" s="119">
        <f t="shared" si="17"/>
        <v>0</v>
      </c>
      <c r="BE397" s="68"/>
    </row>
    <row r="398" spans="1:57" ht="15" thickBot="1" x14ac:dyDescent="0.35">
      <c r="A398" s="103">
        <v>2014</v>
      </c>
      <c r="B398" s="104" t="s">
        <v>30</v>
      </c>
      <c r="C398" s="101">
        <f>Corrientes!C398*Constantes!$BA$14</f>
        <v>1300.3798816415144</v>
      </c>
      <c r="D398" s="91">
        <f>Corrientes!D398*Constantes!$BA$14</f>
        <v>1820.7295090634782</v>
      </c>
      <c r="E398" s="92">
        <f>Corrientes!E398*Constantes!$BA$14</f>
        <v>545.55637404869651</v>
      </c>
      <c r="F398" s="107" t="s">
        <v>241</v>
      </c>
      <c r="G398" s="107" t="s">
        <v>241</v>
      </c>
      <c r="H398" s="91">
        <f>Corrientes!H398*Constantes!$BA$14</f>
        <v>3666.6657647536899</v>
      </c>
      <c r="I398" s="91">
        <f>Corrientes!I398*Constantes!$BA$14</f>
        <v>335.29193385311254</v>
      </c>
      <c r="J398" s="91">
        <f>Corrientes!J398*Constantes!$BA$14</f>
        <v>4001.9576986068023</v>
      </c>
      <c r="K398" s="108">
        <f>Corrientes!K398*Constantes!$BA$14</f>
        <v>3768.3625653035356</v>
      </c>
      <c r="L398" s="109">
        <f>Corrientes!L398*Constantes!$BA$14</f>
        <v>1336.4465650936982</v>
      </c>
      <c r="M398" s="109">
        <f>Corrientes!M398*Constantes!$BA$14</f>
        <v>1871.2283485045709</v>
      </c>
      <c r="N398" s="109">
        <f>Corrientes!N398*Constantes!$BA$14</f>
        <v>344.59142257412032</v>
      </c>
      <c r="O398" s="109">
        <f>Corrientes!O398*Constantes!$BA$14</f>
        <v>4112.9539878776568</v>
      </c>
      <c r="P398" s="109">
        <v>59.855907198802036</v>
      </c>
      <c r="Q398" s="94">
        <f>Corrientes!Q398*Constantes!$BA$14</f>
        <v>2015.1434498452054</v>
      </c>
      <c r="R398" s="94">
        <f>Corrientes!R398*Constantes!$BA$14</f>
        <v>668.88505724515949</v>
      </c>
      <c r="S398" s="94">
        <f>Corrientes!S398*Constantes!$BA$14</f>
        <v>0</v>
      </c>
      <c r="T398" s="111">
        <f>Corrientes!T398*Constantes!$BA$14</f>
        <v>0</v>
      </c>
      <c r="U398" s="111" t="s">
        <v>241</v>
      </c>
      <c r="V398" s="96">
        <f>Corrientes!V398*Constantes!$BA$14</f>
        <v>2684.0285070903647</v>
      </c>
      <c r="W398" s="109">
        <f>Corrientes!W398*Constantes!$BA$14</f>
        <v>4546.8041542345727</v>
      </c>
      <c r="X398" s="109">
        <f>Corrientes!X398*Constantes!$BA$14</f>
        <v>2992.904350979873</v>
      </c>
      <c r="Y398" s="109">
        <f>Corrientes!Y398*Constantes!$BA$14</f>
        <v>3981.0084409808383</v>
      </c>
      <c r="Z398" s="109">
        <f>Corrientes!Z398*Constantes!$BA$14</f>
        <v>0</v>
      </c>
      <c r="AA398" s="94">
        <f>Corrientes!AA398*Constantes!$BA$14</f>
        <v>6685.986205697167</v>
      </c>
      <c r="AB398" s="109">
        <f>Corrientes!AB398*Constantes!$BA$14</f>
        <v>4276.7757711754994</v>
      </c>
      <c r="AC398" s="111" t="s">
        <v>94</v>
      </c>
      <c r="AD398" s="109">
        <v>21.374967083817573</v>
      </c>
      <c r="AE398" s="109">
        <f t="shared" si="16"/>
        <v>3.8341805707385284</v>
      </c>
      <c r="AF398" s="111" t="s">
        <v>241</v>
      </c>
      <c r="AG398" s="112" t="s">
        <v>94</v>
      </c>
      <c r="AH398" s="95">
        <f>Corrientes!AH398*Constantes!$BA$14</f>
        <v>75.414552171616435</v>
      </c>
      <c r="AI398" s="111" t="s">
        <v>241</v>
      </c>
      <c r="AJ398" s="111" t="s">
        <v>241</v>
      </c>
      <c r="AK398" s="111" t="s">
        <v>94</v>
      </c>
      <c r="AL398" s="111" t="s">
        <v>241</v>
      </c>
      <c r="AM398" s="111" t="s">
        <v>241</v>
      </c>
      <c r="AN398" s="112" t="s">
        <v>94</v>
      </c>
      <c r="AO398" s="94">
        <f>Corrientes!AO398*Constantes!$BA$14</f>
        <v>174378.49058865092</v>
      </c>
      <c r="AP398" s="109">
        <f>Corrientes!AP398*Constantes!$BA$14</f>
        <v>31279.51579751883</v>
      </c>
      <c r="AQ398" s="109">
        <v>91.621802150236689</v>
      </c>
      <c r="AR398" s="109">
        <v>8.3781978497633158</v>
      </c>
      <c r="AS398" s="109">
        <v>40.144092801197957</v>
      </c>
      <c r="AT398" s="111" t="s">
        <v>94</v>
      </c>
      <c r="AU398" s="112" t="s">
        <v>94</v>
      </c>
      <c r="AV398" s="109">
        <f t="shared" si="15"/>
        <v>0.13944686726916622</v>
      </c>
      <c r="AW398" s="112" t="s">
        <v>94</v>
      </c>
      <c r="AX398" s="98">
        <f>Corrientes!AX398*Constantes!$BA$14</f>
        <v>16.027160983704519</v>
      </c>
      <c r="AZ398" s="118"/>
      <c r="BA398" s="118"/>
      <c r="BB398" s="118"/>
      <c r="BC398" s="119">
        <f t="shared" si="17"/>
        <v>5.6843418860808015E-13</v>
      </c>
      <c r="BE398" s="68"/>
    </row>
    <row r="399" spans="1:57" x14ac:dyDescent="0.3">
      <c r="A399" s="80">
        <v>2015</v>
      </c>
      <c r="B399" s="81" t="s">
        <v>205</v>
      </c>
      <c r="C399" s="117">
        <f>Corrientes!C399*Constantes!$BA$15</f>
        <v>132144.509617904</v>
      </c>
      <c r="D399" s="82">
        <f>Corrientes!D399*Constantes!$BA$15</f>
        <v>86892.784802867202</v>
      </c>
      <c r="E399" s="82">
        <f>Corrientes!E399*Constantes!$BA$15</f>
        <v>12228.692779664001</v>
      </c>
      <c r="F399" s="83">
        <f>Corrientes!F399*Constantes!$BA$15</f>
        <v>6385.8304557440006</v>
      </c>
      <c r="G399" s="83">
        <f>Corrientes!G399*Constantes!$BA$15</f>
        <v>2283.9170153760001</v>
      </c>
      <c r="H399" s="117">
        <f>Corrientes!H399*Constantes!$BA$15</f>
        <v>239935.74552332162</v>
      </c>
      <c r="I399" s="117">
        <f>Corrientes!I399*Constantes!$BA$15</f>
        <v>44921.592377616005</v>
      </c>
      <c r="J399" s="82">
        <f>Corrientes!J399*Constantes!$BA$15</f>
        <v>284857.3270491712</v>
      </c>
      <c r="K399" s="84">
        <f>Corrientes!K399*Constantes!$BA$15</f>
        <v>3615.0055337664003</v>
      </c>
      <c r="L399" s="85">
        <f>Corrientes!L399*Constantes!$BA$15</f>
        <v>1990.9627296416002</v>
      </c>
      <c r="M399" s="85">
        <f>Corrientes!M399*Constantes!$BA$15</f>
        <v>1309.1679502624002</v>
      </c>
      <c r="N399" s="85">
        <f>Corrientes!N399*Constantes!$BA$15</f>
        <v>676.8127350638365</v>
      </c>
      <c r="O399" s="85">
        <f>Corrientes!O399*Constantes!$BA$15</f>
        <v>4291.8131566387437</v>
      </c>
      <c r="P399" s="85">
        <v>45.980779894999301</v>
      </c>
      <c r="Q399" s="85">
        <f>Corrientes!Q399*Constantes!$BA$15</f>
        <v>238984.32775596803</v>
      </c>
      <c r="R399" s="85">
        <f>Corrientes!R399*Constantes!$BA$15</f>
        <v>56984.090354863998</v>
      </c>
      <c r="S399" s="85">
        <f>Corrientes!S399*Constantes!$BA$15</f>
        <v>14740.605407104002</v>
      </c>
      <c r="T399" s="85">
        <f>Corrientes!T399*Constantes!$BA$15</f>
        <v>20884.76702512</v>
      </c>
      <c r="U399" s="85">
        <f>Corrientes!U399*Constantes!$BA$15</f>
        <v>3062.7916969695998</v>
      </c>
      <c r="V399" s="87">
        <f>Corrientes!V399*Constantes!$BA$15</f>
        <v>334656.58224002557</v>
      </c>
      <c r="W399" s="85">
        <f>Corrientes!W399*Constantes!$BA$15</f>
        <v>6125.4748762752006</v>
      </c>
      <c r="X399" s="85">
        <f>Corrientes!X399*Constantes!$BA$15</f>
        <v>3863.0009513056002</v>
      </c>
      <c r="Y399" s="85">
        <f>Corrientes!Y399*Constantes!$BA$15</f>
        <v>4394.6506907744006</v>
      </c>
      <c r="Z399" s="85">
        <f>Corrientes!Z399*Constantes!$BA$15</f>
        <v>22938.682196194437</v>
      </c>
      <c r="AA399" s="85">
        <f>Corrientes!AA399*Constantes!$BA$15</f>
        <v>619513.90928919683</v>
      </c>
      <c r="AB399" s="85">
        <f>Corrientes!AB399*Constantes!$BA$15</f>
        <v>5119.7006110240009</v>
      </c>
      <c r="AC399" s="85">
        <v>53.752896256580385</v>
      </c>
      <c r="AD399" s="85">
        <v>14.812929378986725</v>
      </c>
      <c r="AE399" s="85">
        <v>3.0797974575319831</v>
      </c>
      <c r="AF399" s="86">
        <f>Corrientes!AF399*Constantes!$BA$15</f>
        <v>464761.80621250882</v>
      </c>
      <c r="AG399" s="86">
        <f>Corrientes!AG399*Constantes!$BA$15</f>
        <v>19384.825021545603</v>
      </c>
      <c r="AH399" s="86">
        <f>Corrientes!AH399*Constantes!$BA$15</f>
        <v>56647.088749312003</v>
      </c>
      <c r="AI399" s="86">
        <f>Corrientes!AI399*Constantes!$BA$15</f>
        <v>547533.1009884224</v>
      </c>
      <c r="AJ399" s="86">
        <f>Corrientes!AJ399*Constantes!$BA$15</f>
        <v>4524.8494269023595</v>
      </c>
      <c r="AK399" s="86">
        <v>2.6497495473979269</v>
      </c>
      <c r="AL399" s="86">
        <f>Corrientes!AL399*Constantes!$BA$15</f>
        <v>1167047.0102776194</v>
      </c>
      <c r="AM399" s="86">
        <f>Corrientes!AM399*Constantes!$BA$15</f>
        <v>9644.5530418773596</v>
      </c>
      <c r="AN399" s="86">
        <v>5.72954700492991</v>
      </c>
      <c r="AO399" s="85">
        <f>Corrientes!AO399*Constantes!$BA$15</f>
        <v>20131610.237715453</v>
      </c>
      <c r="AP399" s="85">
        <f>Corrientes!AP399*Constantes!$BA$15</f>
        <v>4182251.1790748676</v>
      </c>
      <c r="AQ399" s="85">
        <v>84.23014707355749</v>
      </c>
      <c r="AR399" s="85">
        <v>15.769856735986915</v>
      </c>
      <c r="AS399" s="85">
        <v>54.019220105000699</v>
      </c>
      <c r="AT399" s="86">
        <v>46.916113589817968</v>
      </c>
      <c r="AU399" s="86">
        <v>40.40121596536828</v>
      </c>
      <c r="AV399" s="85">
        <f t="shared" si="15"/>
        <v>6.7057520407176163</v>
      </c>
      <c r="AW399" s="85">
        <f>((AI399/AI366)-1)*100</f>
        <v>7.4005702907082416</v>
      </c>
      <c r="AX399" s="88">
        <f>Corrientes!AX399*Constantes!$BA$15</f>
        <v>6739.3768271259369</v>
      </c>
      <c r="AZ399" s="118"/>
      <c r="BC399" s="119">
        <f>AA399-C399-D399-F399-I399-Q399-R399-S399-U399-E399-G399-T399</f>
        <v>0</v>
      </c>
      <c r="BE399" s="68"/>
    </row>
    <row r="400" spans="1:57" x14ac:dyDescent="0.3">
      <c r="A400" s="89">
        <v>2015</v>
      </c>
      <c r="B400" s="90" t="s">
        <v>0</v>
      </c>
      <c r="C400" s="101">
        <f>Corrientes!C400*Constantes!$BA$15</f>
        <v>771.41951807680005</v>
      </c>
      <c r="D400" s="91">
        <f>Corrientes!D400*Constantes!$BA$15</f>
        <v>1464.8039839712001</v>
      </c>
      <c r="E400" s="92">
        <f>Corrientes!E400*Constantes!$BA$15</f>
        <v>0</v>
      </c>
      <c r="F400" s="92" t="s">
        <v>241</v>
      </c>
      <c r="G400" s="92" t="s">
        <v>241</v>
      </c>
      <c r="H400" s="101">
        <f>Corrientes!H400*Constantes!$BA$15</f>
        <v>2236.2235020479998</v>
      </c>
      <c r="I400" s="101">
        <f>Corrientes!I400*Constantes!$BA$15</f>
        <v>748.5656980384</v>
      </c>
      <c r="J400" s="91">
        <f>Corrientes!J400*Constantes!$BA$15</f>
        <v>2984.7892000864003</v>
      </c>
      <c r="K400" s="93">
        <f>Corrientes!K400*Constantes!$BA$15</f>
        <v>3793.5822016448001</v>
      </c>
      <c r="L400" s="93">
        <f>Corrientes!L400*Constantes!$BA$15</f>
        <v>1308.6579172416</v>
      </c>
      <c r="M400" s="93">
        <f>Corrientes!M400*Constantes!$BA$15</f>
        <v>2484.9242844032001</v>
      </c>
      <c r="N400" s="94">
        <f>Corrientes!N400*Constantes!$BA$15</f>
        <v>1269.8766400231095</v>
      </c>
      <c r="O400" s="94">
        <f>Corrientes!O400*Constantes!$BA$15</f>
        <v>5063.4571842531332</v>
      </c>
      <c r="P400" s="94">
        <v>42.601162873542926</v>
      </c>
      <c r="Q400" s="94">
        <f>Corrientes!Q400*Constantes!$BA$15</f>
        <v>3213.6746569951997</v>
      </c>
      <c r="R400" s="94">
        <f>Corrientes!R400*Constantes!$BA$15</f>
        <v>662.28330339199999</v>
      </c>
      <c r="S400" s="94">
        <f>Corrientes!S400*Constantes!$BA$15</f>
        <v>145.6198533216</v>
      </c>
      <c r="T400" s="94">
        <f>Corrientes!T400*Constantes!$BA$15</f>
        <v>0</v>
      </c>
      <c r="U400" s="92" t="s">
        <v>241</v>
      </c>
      <c r="V400" s="96">
        <f>Corrientes!V400*Constantes!$BA$15</f>
        <v>4021.5778137087996</v>
      </c>
      <c r="W400" s="94">
        <f>Corrientes!W400*Constantes!$BA$15</f>
        <v>5760.0524945215993</v>
      </c>
      <c r="X400" s="94">
        <f>Corrientes!X400*Constantes!$BA$15</f>
        <v>3489.1901541248003</v>
      </c>
      <c r="Y400" s="94">
        <f>Corrientes!Y400*Constantes!$BA$15</f>
        <v>4465.0569511776002</v>
      </c>
      <c r="Z400" s="94">
        <f>Corrientes!Z400*Constantes!$BA$15</f>
        <v>132867.12676223068</v>
      </c>
      <c r="AA400" s="94">
        <f>Corrientes!AA400*Constantes!$BA$15</f>
        <v>7006.3561620288001</v>
      </c>
      <c r="AB400" s="94">
        <f>Corrientes!AB400*Constantes!$BA$15</f>
        <v>5441.1624870912001</v>
      </c>
      <c r="AC400" s="92" t="s">
        <v>94</v>
      </c>
      <c r="AD400" s="94">
        <v>24.296271223061353</v>
      </c>
      <c r="AE400" s="94">
        <v>2.9641972234202147</v>
      </c>
      <c r="AF400" s="95" t="s">
        <v>94</v>
      </c>
      <c r="AG400" s="95" t="s">
        <v>94</v>
      </c>
      <c r="AH400" s="95">
        <f>Corrientes!AH400*Constantes!$BA$15</f>
        <v>375.51452450560004</v>
      </c>
      <c r="AI400" s="95" t="s">
        <v>241</v>
      </c>
      <c r="AJ400" s="95" t="s">
        <v>241</v>
      </c>
      <c r="AK400" s="95" t="s">
        <v>94</v>
      </c>
      <c r="AL400" s="95" t="s">
        <v>241</v>
      </c>
      <c r="AM400" s="95" t="s">
        <v>241</v>
      </c>
      <c r="AN400" s="97" t="s">
        <v>94</v>
      </c>
      <c r="AO400" s="94">
        <f>Corrientes!AO400*Constantes!$BA$15</f>
        <v>236658.14311046401</v>
      </c>
      <c r="AP400" s="94">
        <f>Corrientes!AP400*Constantes!$BA$15</f>
        <v>28837.185607469295</v>
      </c>
      <c r="AQ400" s="94">
        <v>74.920651079254384</v>
      </c>
      <c r="AR400" s="94">
        <v>25.079348920745602</v>
      </c>
      <c r="AS400" s="94">
        <v>57.398992011052563</v>
      </c>
      <c r="AT400" s="95" t="s">
        <v>94</v>
      </c>
      <c r="AU400" s="97" t="s">
        <v>94</v>
      </c>
      <c r="AV400" s="94">
        <f t="shared" si="15"/>
        <v>8.5165697465717791</v>
      </c>
      <c r="AW400" s="97" t="s">
        <v>94</v>
      </c>
      <c r="AX400" s="98">
        <f>Corrientes!AX400*Constantes!$BA$15</f>
        <v>181.0997035664</v>
      </c>
      <c r="AZ400" s="118"/>
      <c r="BC400" s="119">
        <f>AA400-C400-D400-I400-Q400-R400-S400-E400-T400</f>
        <v>-1.0851766399952112E-2</v>
      </c>
      <c r="BE400" s="68"/>
    </row>
    <row r="401" spans="1:57" x14ac:dyDescent="0.3">
      <c r="A401" s="89">
        <v>2015</v>
      </c>
      <c r="B401" s="90" t="s">
        <v>1</v>
      </c>
      <c r="C401" s="101">
        <f>Corrientes!C401*Constantes!$BA$15</f>
        <v>2018.3417362688001</v>
      </c>
      <c r="D401" s="91">
        <f>Corrientes!D401*Constantes!$BA$15</f>
        <v>2055.9431068447998</v>
      </c>
      <c r="E401" s="92">
        <f>Corrientes!E401*Constantes!$BA$15</f>
        <v>91.239318761424016</v>
      </c>
      <c r="F401" s="92" t="s">
        <v>241</v>
      </c>
      <c r="G401" s="92" t="s">
        <v>241</v>
      </c>
      <c r="H401" s="101">
        <f>Corrientes!H401*Constantes!$BA$15</f>
        <v>4165.5264950048004</v>
      </c>
      <c r="I401" s="101">
        <f>Corrientes!I401*Constantes!$BA$15</f>
        <v>157.459130464</v>
      </c>
      <c r="J401" s="91">
        <f>Corrientes!J401*Constantes!$BA$15</f>
        <v>4322.9747737023999</v>
      </c>
      <c r="K401" s="93">
        <f>Corrientes!K401*Constantes!$BA$15</f>
        <v>3126.8171187295998</v>
      </c>
      <c r="L401" s="93">
        <f>Corrientes!L401*Constantes!$BA$15</f>
        <v>1515.0476624032001</v>
      </c>
      <c r="M401" s="93">
        <f>Corrientes!M401*Constantes!$BA$15</f>
        <v>1543.283958576</v>
      </c>
      <c r="N401" s="94">
        <f>Corrientes!N401*Constantes!$BA$15</f>
        <v>118.19415472187553</v>
      </c>
      <c r="O401" s="94">
        <f>Corrientes!O401*Constantes!$BA$15</f>
        <v>3245.0124082588313</v>
      </c>
      <c r="P401" s="94">
        <v>25.808411902165851</v>
      </c>
      <c r="Q401" s="94">
        <f>Corrientes!Q401*Constantes!$BA$15</f>
        <v>9066.4663471711992</v>
      </c>
      <c r="R401" s="94">
        <f>Corrientes!R401*Constantes!$BA$15</f>
        <v>1166.4129632703998</v>
      </c>
      <c r="S401" s="94">
        <f>Corrientes!S401*Constantes!$BA$15</f>
        <v>80.791400848000009</v>
      </c>
      <c r="T401" s="94">
        <f>Corrientes!T401*Constantes!$BA$15</f>
        <v>2113.5985417279999</v>
      </c>
      <c r="U401" s="92" t="s">
        <v>241</v>
      </c>
      <c r="V401" s="96">
        <f>Corrientes!V401*Constantes!$BA$15</f>
        <v>12427.269253017603</v>
      </c>
      <c r="W401" s="94">
        <f>Corrientes!W401*Constantes!$BA$15</f>
        <v>5774.8760074240008</v>
      </c>
      <c r="X401" s="94">
        <f>Corrientes!X401*Constantes!$BA$15</f>
        <v>3727.5383513344</v>
      </c>
      <c r="Y401" s="94">
        <f>Corrientes!Y401*Constantes!$BA$15</f>
        <v>6268.4686021280004</v>
      </c>
      <c r="Z401" s="94">
        <f>Corrientes!Z401*Constantes!$BA$15</f>
        <v>33721.433821803003</v>
      </c>
      <c r="AA401" s="94">
        <f>Corrientes!AA401*Constantes!$BA$15</f>
        <v>16750.254878486401</v>
      </c>
      <c r="AB401" s="94">
        <f>Corrientes!AB401*Constantes!$BA$15</f>
        <v>4807.5604022943999</v>
      </c>
      <c r="AC401" s="92" t="s">
        <v>94</v>
      </c>
      <c r="AD401" s="94">
        <v>23.063988604840482</v>
      </c>
      <c r="AE401" s="94">
        <v>2.6851699560657214</v>
      </c>
      <c r="AF401" s="95" t="s">
        <v>94</v>
      </c>
      <c r="AG401" s="95" t="s">
        <v>94</v>
      </c>
      <c r="AH401" s="95">
        <f>Corrientes!AH401*Constantes!$BA$15</f>
        <v>1347.3336126912</v>
      </c>
      <c r="AI401" s="95" t="s">
        <v>241</v>
      </c>
      <c r="AJ401" s="95" t="s">
        <v>241</v>
      </c>
      <c r="AK401" s="95" t="s">
        <v>94</v>
      </c>
      <c r="AL401" s="95" t="s">
        <v>241</v>
      </c>
      <c r="AM401" s="95" t="s">
        <v>241</v>
      </c>
      <c r="AN401" s="97" t="s">
        <v>94</v>
      </c>
      <c r="AO401" s="94">
        <f>Corrientes!AO401*Constantes!$BA$15</f>
        <v>624028.4394433921</v>
      </c>
      <c r="AP401" s="94">
        <f>Corrientes!AP401*Constantes!$BA$15</f>
        <v>72625.167086004905</v>
      </c>
      <c r="AQ401" s="94">
        <v>96.357871906739035</v>
      </c>
      <c r="AR401" s="94">
        <v>3.6423791186998891</v>
      </c>
      <c r="AS401" s="94">
        <v>74.191523312154899</v>
      </c>
      <c r="AT401" s="95" t="s">
        <v>94</v>
      </c>
      <c r="AU401" s="97" t="s">
        <v>94</v>
      </c>
      <c r="AV401" s="94">
        <f t="shared" si="15"/>
        <v>7.1236257988001483</v>
      </c>
      <c r="AW401" s="97" t="s">
        <v>94</v>
      </c>
      <c r="AX401" s="98">
        <f>Corrientes!AX401*Constantes!$BA$15</f>
        <v>255.805216781952</v>
      </c>
      <c r="AZ401" s="118"/>
      <c r="BC401" s="119">
        <f t="shared" ref="BC401:BC431" si="18">AA401-C401-D401-I401-Q401-R401-S401-E401-T401</f>
        <v>2.3331297793447447E-3</v>
      </c>
      <c r="BE401" s="68"/>
    </row>
    <row r="402" spans="1:57" x14ac:dyDescent="0.3">
      <c r="A402" s="89">
        <v>2015</v>
      </c>
      <c r="B402" s="90" t="s">
        <v>2</v>
      </c>
      <c r="C402" s="101">
        <f>Corrientes!C402*Constantes!$BA$15</f>
        <v>342.44919228480001</v>
      </c>
      <c r="D402" s="91">
        <f>Corrientes!D402*Constantes!$BA$15</f>
        <v>1077.688921184</v>
      </c>
      <c r="E402" s="92">
        <f>Corrientes!E402*Constantes!$BA$15</f>
        <v>3.7058673738336001</v>
      </c>
      <c r="F402" s="92" t="s">
        <v>241</v>
      </c>
      <c r="G402" s="92" t="s">
        <v>241</v>
      </c>
      <c r="H402" s="101">
        <f>Corrientes!H402*Constantes!$BA$15</f>
        <v>1423.8385658111999</v>
      </c>
      <c r="I402" s="101">
        <f>Corrientes!I402*Constantes!$BA$15</f>
        <v>225.73844465280001</v>
      </c>
      <c r="J402" s="91">
        <f>Corrientes!J402*Constantes!$BA$15</f>
        <v>1649.5770104639998</v>
      </c>
      <c r="K402" s="93">
        <f>Corrientes!K402*Constantes!$BA$15</f>
        <v>4719.8347227167997</v>
      </c>
      <c r="L402" s="93">
        <f>Corrientes!L402*Constantes!$BA$15</f>
        <v>1135.1707278048</v>
      </c>
      <c r="M402" s="93">
        <f>Corrientes!M402*Constantes!$BA$15</f>
        <v>3572.3797953471999</v>
      </c>
      <c r="N402" s="94">
        <f>Corrientes!N402*Constantes!$BA$15</f>
        <v>748.29888327933418</v>
      </c>
      <c r="O402" s="94">
        <f>Corrientes!O402*Constantes!$BA$15</f>
        <v>5468.1341553993861</v>
      </c>
      <c r="P402" s="94">
        <v>31.592533014103473</v>
      </c>
      <c r="Q402" s="94">
        <f>Corrientes!Q402*Constantes!$BA$15</f>
        <v>2546.6382799200001</v>
      </c>
      <c r="R402" s="94">
        <f>Corrientes!R402*Constantes!$BA$15</f>
        <v>1025.1989271072</v>
      </c>
      <c r="S402" s="94">
        <f>Corrientes!S402*Constantes!$BA$15</f>
        <v>0</v>
      </c>
      <c r="T402" s="94">
        <f>Corrientes!T402*Constantes!$BA$15</f>
        <v>0</v>
      </c>
      <c r="U402" s="92" t="s">
        <v>241</v>
      </c>
      <c r="V402" s="96">
        <f>Corrientes!V402*Constantes!$BA$15</f>
        <v>3571.8372070272003</v>
      </c>
      <c r="W402" s="94">
        <f>Corrientes!W402*Constantes!$BA$15</f>
        <v>7726.9351545215995</v>
      </c>
      <c r="X402" s="94">
        <f>Corrientes!X402*Constantes!$BA$15</f>
        <v>6089.8159718848001</v>
      </c>
      <c r="Y402" s="94">
        <f>Corrientes!Y402*Constantes!$BA$15</f>
        <v>6858.9783225503998</v>
      </c>
      <c r="Z402" s="94">
        <f>Corrientes!Z402*Constantes!$BA$15</f>
        <v>0</v>
      </c>
      <c r="AA402" s="94">
        <f>Corrientes!AA402*Constantes!$BA$15</f>
        <v>5221.4142174912004</v>
      </c>
      <c r="AB402" s="94">
        <f>Corrientes!AB402*Constantes!$BA$15</f>
        <v>6834.9525117408002</v>
      </c>
      <c r="AC402" s="92" t="s">
        <v>94</v>
      </c>
      <c r="AD402" s="94">
        <v>17.880797277762063</v>
      </c>
      <c r="AE402" s="94">
        <v>3.392870025636527</v>
      </c>
      <c r="AF402" s="95" t="s">
        <v>94</v>
      </c>
      <c r="AG402" s="95" t="s">
        <v>94</v>
      </c>
      <c r="AH402" s="95">
        <f>Corrientes!AH402*Constantes!$BA$15</f>
        <v>201.72348560959998</v>
      </c>
      <c r="AI402" s="95" t="s">
        <v>241</v>
      </c>
      <c r="AJ402" s="95" t="s">
        <v>241</v>
      </c>
      <c r="AK402" s="95" t="s">
        <v>94</v>
      </c>
      <c r="AL402" s="95" t="s">
        <v>241</v>
      </c>
      <c r="AM402" s="95" t="s">
        <v>241</v>
      </c>
      <c r="AN402" s="97" t="s">
        <v>94</v>
      </c>
      <c r="AO402" s="94">
        <f>Corrientes!AO402*Constantes!$BA$15</f>
        <v>154073.1297565728</v>
      </c>
      <c r="AP402" s="94">
        <f>Corrientes!AP402*Constantes!$BA$15</f>
        <v>29201.240878732569</v>
      </c>
      <c r="AQ402" s="94">
        <v>86.315373988553389</v>
      </c>
      <c r="AR402" s="94">
        <v>13.684626011446616</v>
      </c>
      <c r="AS402" s="94">
        <v>68.407466985896519</v>
      </c>
      <c r="AT402" s="95" t="s">
        <v>94</v>
      </c>
      <c r="AU402" s="97" t="s">
        <v>94</v>
      </c>
      <c r="AV402" s="94">
        <f t="shared" si="15"/>
        <v>10.292899719849768</v>
      </c>
      <c r="AW402" s="97" t="s">
        <v>94</v>
      </c>
      <c r="AX402" s="98">
        <f>Corrientes!AX402*Constantes!$BA$15</f>
        <v>40.234660210624</v>
      </c>
      <c r="AZ402" s="118"/>
      <c r="BC402" s="119">
        <f t="shared" si="18"/>
        <v>-5.415031433132711E-3</v>
      </c>
      <c r="BE402" s="68"/>
    </row>
    <row r="403" spans="1:57" x14ac:dyDescent="0.3">
      <c r="A403" s="89">
        <v>2015</v>
      </c>
      <c r="B403" s="90" t="s">
        <v>3</v>
      </c>
      <c r="C403" s="101">
        <f>Corrientes!C403*Constantes!$BA$15</f>
        <v>729.09762911680002</v>
      </c>
      <c r="D403" s="91">
        <f>Corrientes!D403*Constantes!$BA$15</f>
        <v>1471.1088602496002</v>
      </c>
      <c r="E403" s="92">
        <f>Corrientes!E403*Constantes!$BA$15</f>
        <v>197.76877638044797</v>
      </c>
      <c r="F403" s="92" t="s">
        <v>241</v>
      </c>
      <c r="G403" s="92" t="s">
        <v>241</v>
      </c>
      <c r="H403" s="101">
        <f>Corrientes!H403*Constantes!$BA$15</f>
        <v>2397.9799320064003</v>
      </c>
      <c r="I403" s="101">
        <f>Corrientes!I403*Constantes!$BA$15</f>
        <v>637.32424067199997</v>
      </c>
      <c r="J403" s="91">
        <f>Corrientes!J403*Constantes!$BA$15</f>
        <v>3035.2933209120001</v>
      </c>
      <c r="K403" s="93">
        <f>Corrientes!K403*Constantes!$BA$15</f>
        <v>5039.2998737664002</v>
      </c>
      <c r="L403" s="93">
        <f>Corrientes!L403*Constantes!$BA$15</f>
        <v>1532.1934533152</v>
      </c>
      <c r="M403" s="93">
        <f>Corrientes!M403*Constantes!$BA$15</f>
        <v>3091.505470864</v>
      </c>
      <c r="N403" s="94">
        <f>Corrientes!N403*Constantes!$BA$15</f>
        <v>1339.3130571052106</v>
      </c>
      <c r="O403" s="94">
        <f>Corrientes!O403*Constantes!$BA$15</f>
        <v>6378.6134444351537</v>
      </c>
      <c r="P403" s="94">
        <v>52.856905290131415</v>
      </c>
      <c r="Q403" s="94">
        <f>Corrientes!Q403*Constantes!$BA$15</f>
        <v>1585.8120310975999</v>
      </c>
      <c r="R403" s="94">
        <f>Corrientes!R403*Constantes!$BA$15</f>
        <v>427.04956313919996</v>
      </c>
      <c r="S403" s="94">
        <f>Corrientes!S403*Constantes!$BA$15</f>
        <v>694.31771780480005</v>
      </c>
      <c r="T403" s="94">
        <f>Corrientes!T403*Constantes!$BA$15</f>
        <v>0</v>
      </c>
      <c r="U403" s="92" t="s">
        <v>241</v>
      </c>
      <c r="V403" s="96">
        <f>Corrientes!V403*Constantes!$BA$15</f>
        <v>2707.1793120416</v>
      </c>
      <c r="W403" s="94">
        <f>Corrientes!W403*Constantes!$BA$15</f>
        <v>6266.2873970815999</v>
      </c>
      <c r="X403" s="94">
        <f>Corrientes!X403*Constantes!$BA$15</f>
        <v>3355.6483168064001</v>
      </c>
      <c r="Y403" s="94">
        <f>Corrientes!Y403*Constantes!$BA$15</f>
        <v>4265.2976352864007</v>
      </c>
      <c r="Z403" s="94">
        <f>Corrientes!Z403*Constantes!$BA$15</f>
        <v>28260.940566097037</v>
      </c>
      <c r="AA403" s="94">
        <f>Corrientes!AA403*Constantes!$BA$15</f>
        <v>5742.4726329535997</v>
      </c>
      <c r="AB403" s="94">
        <f>Corrientes!AB403*Constantes!$BA$15</f>
        <v>6325.1582298016001</v>
      </c>
      <c r="AC403" s="92" t="s">
        <v>94</v>
      </c>
      <c r="AD403" s="94">
        <v>2.8955530294936045</v>
      </c>
      <c r="AE403" s="94">
        <v>1.2155964143638658</v>
      </c>
      <c r="AF403" s="95" t="s">
        <v>94</v>
      </c>
      <c r="AG403" s="95" t="s">
        <v>94</v>
      </c>
      <c r="AH403" s="95">
        <f>Corrientes!AH403*Constantes!$BA$15</f>
        <v>100.053286208</v>
      </c>
      <c r="AI403" s="95" t="s">
        <v>241</v>
      </c>
      <c r="AJ403" s="95" t="s">
        <v>241</v>
      </c>
      <c r="AK403" s="95" t="s">
        <v>94</v>
      </c>
      <c r="AL403" s="95" t="s">
        <v>241</v>
      </c>
      <c r="AM403" s="95" t="s">
        <v>241</v>
      </c>
      <c r="AN403" s="97" t="s">
        <v>94</v>
      </c>
      <c r="AO403" s="94">
        <f>Corrientes!AO403*Constantes!$BA$15</f>
        <v>474203.07086760324</v>
      </c>
      <c r="AP403" s="94">
        <f>Corrientes!AP403*Constantes!$BA$15</f>
        <v>198320.5488024932</v>
      </c>
      <c r="AQ403" s="94">
        <v>79.003235551742009</v>
      </c>
      <c r="AR403" s="94">
        <v>20.997121967787489</v>
      </c>
      <c r="AS403" s="94">
        <v>47.143094709868585</v>
      </c>
      <c r="AT403" s="95" t="s">
        <v>94</v>
      </c>
      <c r="AU403" s="97" t="s">
        <v>94</v>
      </c>
      <c r="AV403" s="94">
        <f t="shared" si="15"/>
        <v>0.47092729210802542</v>
      </c>
      <c r="AW403" s="97" t="s">
        <v>94</v>
      </c>
      <c r="AX403" s="98">
        <f>Corrientes!AX403*Constantes!$BA$15</f>
        <v>15.817209151648001</v>
      </c>
      <c r="AZ403" s="118"/>
      <c r="BC403" s="119">
        <f t="shared" si="18"/>
        <v>-6.1855068483680498E-3</v>
      </c>
      <c r="BE403" s="68"/>
    </row>
    <row r="404" spans="1:57" x14ac:dyDescent="0.3">
      <c r="A404" s="89">
        <v>2015</v>
      </c>
      <c r="B404" s="90" t="s">
        <v>4</v>
      </c>
      <c r="C404" s="101">
        <f>Corrientes!C404*Constantes!$BA$15</f>
        <v>2310.9704690111998</v>
      </c>
      <c r="D404" s="91">
        <f>Corrientes!D404*Constantes!$BA$15</f>
        <v>1886.3191462464001</v>
      </c>
      <c r="E404" s="92">
        <f>Corrientes!E404*Constantes!$BA$15</f>
        <v>288.96381993496004</v>
      </c>
      <c r="F404" s="92" t="s">
        <v>241</v>
      </c>
      <c r="G404" s="92" t="s">
        <v>241</v>
      </c>
      <c r="H404" s="101">
        <f>Corrientes!H404*Constantes!$BA$15</f>
        <v>4486.2504509567998</v>
      </c>
      <c r="I404" s="101">
        <f>Corrientes!I404*Constantes!$BA$15</f>
        <v>294.20223887040004</v>
      </c>
      <c r="J404" s="91">
        <f>Corrientes!J404*Constantes!$BA$15</f>
        <v>4780.4526898271997</v>
      </c>
      <c r="K404" s="93">
        <f>Corrientes!K404*Constantes!$BA$15</f>
        <v>4994.7099656288001</v>
      </c>
      <c r="L404" s="93">
        <f>Corrientes!L404*Constantes!$BA$15</f>
        <v>2572.8887028416002</v>
      </c>
      <c r="M404" s="93">
        <f>Corrientes!M404*Constantes!$BA$15</f>
        <v>2100.1097960928</v>
      </c>
      <c r="N404" s="94">
        <f>Corrientes!N404*Constantes!$BA$15</f>
        <v>327.54176747327426</v>
      </c>
      <c r="O404" s="94">
        <f>Corrientes!O404*Constantes!$BA$15</f>
        <v>5322.2500215283944</v>
      </c>
      <c r="P404" s="94">
        <v>31.11871044580435</v>
      </c>
      <c r="Q404" s="94">
        <f>Corrientes!Q404*Constantes!$BA$15</f>
        <v>8645.6348461792004</v>
      </c>
      <c r="R404" s="94">
        <f>Corrientes!R404*Constantes!$BA$15</f>
        <v>1402.5908072</v>
      </c>
      <c r="S404" s="94">
        <f>Corrientes!S404*Constantes!$BA$15</f>
        <v>74.269489241599999</v>
      </c>
      <c r="T404" s="94">
        <f>Corrientes!T404*Constantes!$BA$15</f>
        <v>459.05142225279997</v>
      </c>
      <c r="U404" s="92" t="s">
        <v>241</v>
      </c>
      <c r="V404" s="96">
        <f>Corrientes!V404*Constantes!$BA$15</f>
        <v>10581.546564873601</v>
      </c>
      <c r="W404" s="94">
        <f>Corrientes!W404*Constantes!$BA$15</f>
        <v>5130.4872668256003</v>
      </c>
      <c r="X404" s="94">
        <f>Corrientes!X404*Constantes!$BA$15</f>
        <v>3741.1030593344003</v>
      </c>
      <c r="Y404" s="94">
        <f>Corrientes!Y404*Constantes!$BA$15</f>
        <v>4130.9419154879997</v>
      </c>
      <c r="Z404" s="94">
        <f>Corrientes!Z404*Constantes!$BA$15</f>
        <v>19985.043451746827</v>
      </c>
      <c r="AA404" s="94">
        <f>Corrientes!AA404*Constantes!$BA$15</f>
        <v>15361.988402934399</v>
      </c>
      <c r="AB404" s="94">
        <f>Corrientes!AB404*Constantes!$BA$15</f>
        <v>5188.6635864959999</v>
      </c>
      <c r="AC404" s="92" t="s">
        <v>94</v>
      </c>
      <c r="AD404" s="94">
        <v>23.306211636182422</v>
      </c>
      <c r="AE404" s="94">
        <v>2.2539298158543888</v>
      </c>
      <c r="AF404" s="95" t="s">
        <v>94</v>
      </c>
      <c r="AG404" s="95" t="s">
        <v>94</v>
      </c>
      <c r="AH404" s="95">
        <f>Corrientes!AH404*Constantes!$BA$15</f>
        <v>1884.897564848</v>
      </c>
      <c r="AI404" s="95" t="s">
        <v>241</v>
      </c>
      <c r="AJ404" s="95" t="s">
        <v>241</v>
      </c>
      <c r="AK404" s="95" t="s">
        <v>94</v>
      </c>
      <c r="AL404" s="95" t="s">
        <v>241</v>
      </c>
      <c r="AM404" s="95" t="s">
        <v>241</v>
      </c>
      <c r="AN404" s="97" t="s">
        <v>94</v>
      </c>
      <c r="AO404" s="94">
        <f>Corrientes!AO404*Constantes!$BA$15</f>
        <v>681509.58410644159</v>
      </c>
      <c r="AP404" s="94">
        <f>Corrientes!AP404*Constantes!$BA$15</f>
        <v>65913.704739950728</v>
      </c>
      <c r="AQ404" s="94">
        <v>93.845724286813635</v>
      </c>
      <c r="AR404" s="94">
        <v>6.1542757131863723</v>
      </c>
      <c r="AS404" s="94">
        <v>68.881360194571855</v>
      </c>
      <c r="AT404" s="95" t="s">
        <v>94</v>
      </c>
      <c r="AU404" s="97" t="s">
        <v>94</v>
      </c>
      <c r="AV404" s="94">
        <f t="shared" si="15"/>
        <v>7.7898015655565533</v>
      </c>
      <c r="AW404" s="97" t="s">
        <v>94</v>
      </c>
      <c r="AX404" s="98">
        <f>Corrientes!AX404*Constantes!$BA$15</f>
        <v>46.015830242560007</v>
      </c>
      <c r="AZ404" s="118"/>
      <c r="BC404" s="119">
        <f t="shared" si="18"/>
        <v>-1.3836002161383476E-2</v>
      </c>
      <c r="BE404" s="68"/>
    </row>
    <row r="405" spans="1:57" x14ac:dyDescent="0.3">
      <c r="A405" s="89">
        <v>2015</v>
      </c>
      <c r="B405" s="90" t="s">
        <v>5</v>
      </c>
      <c r="C405" s="101">
        <f>Corrientes!C405*Constantes!$BA$15</f>
        <v>420.11528440960001</v>
      </c>
      <c r="D405" s="91">
        <f>Corrientes!D405*Constantes!$BA$15</f>
        <v>1319.9980131296002</v>
      </c>
      <c r="E405" s="92">
        <f>Corrientes!E405*Constantes!$BA$15</f>
        <v>0</v>
      </c>
      <c r="F405" s="92" t="s">
        <v>241</v>
      </c>
      <c r="G405" s="92" t="s">
        <v>241</v>
      </c>
      <c r="H405" s="101">
        <f>Corrientes!H405*Constantes!$BA$15</f>
        <v>1740.1132975391999</v>
      </c>
      <c r="I405" s="101">
        <f>Corrientes!I405*Constantes!$BA$15</f>
        <v>170.77424783680001</v>
      </c>
      <c r="J405" s="91">
        <f>Corrientes!J405*Constantes!$BA$15</f>
        <v>1910.8983971424002</v>
      </c>
      <c r="K405" s="93">
        <f>Corrientes!K405*Constantes!$BA$15</f>
        <v>5495.8336862144006</v>
      </c>
      <c r="L405" s="93">
        <f>Corrientes!L405*Constantes!$BA$15</f>
        <v>1326.8563294944001</v>
      </c>
      <c r="M405" s="93">
        <f>Corrientes!M405*Constantes!$BA$15</f>
        <v>4168.97735672</v>
      </c>
      <c r="N405" s="94">
        <f>Corrientes!N405*Constantes!$BA$15</f>
        <v>539.36303621927527</v>
      </c>
      <c r="O405" s="94">
        <f>Corrientes!O405*Constantes!$BA$15</f>
        <v>6035.1947431537383</v>
      </c>
      <c r="P405" s="94">
        <v>45.914065127775913</v>
      </c>
      <c r="Q405" s="94">
        <f>Corrientes!Q405*Constantes!$BA$15</f>
        <v>1859.4935797056</v>
      </c>
      <c r="R405" s="94">
        <f>Corrientes!R405*Constantes!$BA$15</f>
        <v>391.51002817919999</v>
      </c>
      <c r="S405" s="94">
        <f>Corrientes!S405*Constantes!$BA$15</f>
        <v>0</v>
      </c>
      <c r="T405" s="94">
        <f>Corrientes!T405*Constantes!$BA$15</f>
        <v>0</v>
      </c>
      <c r="U405" s="92" t="s">
        <v>241</v>
      </c>
      <c r="V405" s="96">
        <f>Corrientes!V405*Constantes!$BA$15</f>
        <v>2251.0036078847997</v>
      </c>
      <c r="W405" s="94">
        <f>Corrientes!W405*Constantes!$BA$15</f>
        <v>5533.0335414335996</v>
      </c>
      <c r="X405" s="94">
        <f>Corrientes!X405*Constantes!$BA$15</f>
        <v>4335.1396038368002</v>
      </c>
      <c r="Y405" s="94">
        <f>Corrientes!Y405*Constantes!$BA$15</f>
        <v>4765.9004710847994</v>
      </c>
      <c r="Z405" s="94">
        <f>Corrientes!Z405*Constantes!$BA$15</f>
        <v>0</v>
      </c>
      <c r="AA405" s="94">
        <f>Corrientes!AA405*Constantes!$BA$15</f>
        <v>4161.9020050272002</v>
      </c>
      <c r="AB405" s="94">
        <f>Corrientes!AB405*Constantes!$BA$15</f>
        <v>5752.8035145664007</v>
      </c>
      <c r="AC405" s="92" t="s">
        <v>94</v>
      </c>
      <c r="AD405" s="94">
        <v>12.972783557966402</v>
      </c>
      <c r="AE405" s="94">
        <v>3.7692752962516938</v>
      </c>
      <c r="AF405" s="95" t="s">
        <v>94</v>
      </c>
      <c r="AG405" s="95" t="s">
        <v>94</v>
      </c>
      <c r="AH405" s="95">
        <f>Corrientes!AH405*Constantes!$BA$15</f>
        <v>87.454385417600008</v>
      </c>
      <c r="AI405" s="95" t="s">
        <v>241</v>
      </c>
      <c r="AJ405" s="95" t="s">
        <v>241</v>
      </c>
      <c r="AK405" s="95" t="s">
        <v>94</v>
      </c>
      <c r="AL405" s="95" t="s">
        <v>241</v>
      </c>
      <c r="AM405" s="95" t="s">
        <v>241</v>
      </c>
      <c r="AN405" s="97" t="s">
        <v>94</v>
      </c>
      <c r="AO405" s="94">
        <f>Corrientes!AO405*Constantes!$BA$15</f>
        <v>109929.19666271361</v>
      </c>
      <c r="AP405" s="94">
        <f>Corrientes!AP405*Constantes!$BA$15</f>
        <v>32081.762076784304</v>
      </c>
      <c r="AQ405" s="94">
        <v>91.062575600115849</v>
      </c>
      <c r="AR405" s="94">
        <v>8.9368565116899781</v>
      </c>
      <c r="AS405" s="94">
        <v>54.085934872224087</v>
      </c>
      <c r="AT405" s="95" t="s">
        <v>94</v>
      </c>
      <c r="AU405" s="97" t="s">
        <v>94</v>
      </c>
      <c r="AV405" s="94">
        <f t="shared" si="15"/>
        <v>9.1820475040992768</v>
      </c>
      <c r="AW405" s="97" t="s">
        <v>94</v>
      </c>
      <c r="AX405" s="98">
        <f>Corrientes!AX405*Constantes!$BA$15</f>
        <v>14.545599164896</v>
      </c>
      <c r="AZ405" s="118"/>
      <c r="BC405" s="119">
        <f t="shared" si="18"/>
        <v>1.0851766399980534E-2</v>
      </c>
      <c r="BE405" s="68"/>
    </row>
    <row r="406" spans="1:57" x14ac:dyDescent="0.3">
      <c r="A406" s="89">
        <v>2015</v>
      </c>
      <c r="B406" s="90" t="s">
        <v>6</v>
      </c>
      <c r="C406" s="101">
        <f>Corrientes!C406*Constantes!$BA$15</f>
        <v>6932.9005552671997</v>
      </c>
      <c r="D406" s="91">
        <f>Corrientes!D406*Constantes!$BA$15</f>
        <v>3955.9897375872001</v>
      </c>
      <c r="E406" s="92">
        <f>Corrientes!E406*Constantes!$BA$15</f>
        <v>1723.9636662274208</v>
      </c>
      <c r="F406" s="92" t="s">
        <v>241</v>
      </c>
      <c r="G406" s="92" t="s">
        <v>241</v>
      </c>
      <c r="H406" s="101">
        <f>Corrientes!H406*Constantes!$BA$15</f>
        <v>12612.845310224</v>
      </c>
      <c r="I406" s="101">
        <f>Corrientes!I406*Constantes!$BA$15</f>
        <v>114.8225402784</v>
      </c>
      <c r="J406" s="91">
        <f>Corrientes!J406*Constantes!$BA$15</f>
        <v>12727.6787022688</v>
      </c>
      <c r="K406" s="93">
        <f>Corrientes!K406*Constantes!$BA$15</f>
        <v>3072.3521031679998</v>
      </c>
      <c r="L406" s="93">
        <f>Corrientes!L406*Constantes!$BA$15</f>
        <v>1688.7735907008</v>
      </c>
      <c r="M406" s="93">
        <f>Corrientes!M406*Constantes!$BA$15</f>
        <v>963.63685631999999</v>
      </c>
      <c r="N406" s="94">
        <f>Corrientes!N406*Constantes!$BA$15</f>
        <v>27.970286561610145</v>
      </c>
      <c r="O406" s="94">
        <f>Corrientes!O406*Constantes!$BA$15</f>
        <v>3100.3205070157032</v>
      </c>
      <c r="P406" s="94">
        <v>69.127788927101093</v>
      </c>
      <c r="Q406" s="94">
        <f>Corrientes!Q406*Constantes!$BA$15</f>
        <v>3068.6407990592002</v>
      </c>
      <c r="R406" s="94">
        <f>Corrientes!R406*Constantes!$BA$15</f>
        <v>1274.9414790367998</v>
      </c>
      <c r="S406" s="94">
        <f>Corrientes!S406*Constantes!$BA$15</f>
        <v>110.9376079072</v>
      </c>
      <c r="T406" s="94">
        <f>Corrientes!T406*Constantes!$BA$15</f>
        <v>1229.6245025503999</v>
      </c>
      <c r="U406" s="92" t="s">
        <v>241</v>
      </c>
      <c r="V406" s="96">
        <f>Corrientes!V406*Constantes!$BA$15</f>
        <v>5684.1443885536</v>
      </c>
      <c r="W406" s="94">
        <f>Corrientes!W406*Constantes!$BA$15</f>
        <v>4953.3647356448</v>
      </c>
      <c r="X406" s="94">
        <f>Corrientes!X406*Constantes!$BA$15</f>
        <v>3134.749759968</v>
      </c>
      <c r="Y406" s="94">
        <f>Corrientes!Y406*Constantes!$BA$15</f>
        <v>3662.7858612256</v>
      </c>
      <c r="Z406" s="94">
        <f>Corrientes!Z406*Constantes!$BA$15</f>
        <v>40180.144882327266</v>
      </c>
      <c r="AA406" s="94">
        <f>Corrientes!AA406*Constantes!$BA$15</f>
        <v>18411.812239056002</v>
      </c>
      <c r="AB406" s="94">
        <f>Corrientes!AB406*Constantes!$BA$15</f>
        <v>3505.1422507328002</v>
      </c>
      <c r="AC406" s="92" t="s">
        <v>94</v>
      </c>
      <c r="AD406" s="94">
        <v>17.483327498647778</v>
      </c>
      <c r="AE406" s="94">
        <v>5.5685954173351062</v>
      </c>
      <c r="AF406" s="95" t="s">
        <v>94</v>
      </c>
      <c r="AG406" s="95" t="s">
        <v>94</v>
      </c>
      <c r="AH406" s="95">
        <f>Corrientes!AH406*Constantes!$BA$15</f>
        <v>179.58588215360001</v>
      </c>
      <c r="AI406" s="95" t="s">
        <v>241</v>
      </c>
      <c r="AJ406" s="95" t="s">
        <v>241</v>
      </c>
      <c r="AK406" s="95" t="s">
        <v>94</v>
      </c>
      <c r="AL406" s="95" t="s">
        <v>241</v>
      </c>
      <c r="AM406" s="95" t="s">
        <v>241</v>
      </c>
      <c r="AN406" s="97" t="s">
        <v>94</v>
      </c>
      <c r="AO406" s="94">
        <f>Corrientes!AO406*Constantes!$BA$15</f>
        <v>331948.9037467296</v>
      </c>
      <c r="AP406" s="94">
        <f>Corrientes!AP406*Constantes!$BA$15</f>
        <v>105310.68646929329</v>
      </c>
      <c r="AQ406" s="94">
        <v>99.0977664134126</v>
      </c>
      <c r="AR406" s="94">
        <v>0.90214832542820278</v>
      </c>
      <c r="AS406" s="94">
        <v>30.872270012053054</v>
      </c>
      <c r="AT406" s="95" t="s">
        <v>94</v>
      </c>
      <c r="AU406" s="97" t="s">
        <v>94</v>
      </c>
      <c r="AV406" s="94">
        <f t="shared" si="15"/>
        <v>4.4233473909726984</v>
      </c>
      <c r="AW406" s="97" t="s">
        <v>94</v>
      </c>
      <c r="AX406" s="98">
        <f>Corrientes!AX406*Constantes!$BA$15</f>
        <v>47.044903250272</v>
      </c>
      <c r="AZ406" s="118"/>
      <c r="BC406" s="119">
        <f t="shared" si="18"/>
        <v>-8.6488578187982057E-3</v>
      </c>
      <c r="BE406" s="68"/>
    </row>
    <row r="407" spans="1:57" x14ac:dyDescent="0.3">
      <c r="A407" s="89">
        <v>2015</v>
      </c>
      <c r="B407" s="90" t="s">
        <v>7</v>
      </c>
      <c r="C407" s="101">
        <f>Corrientes!C407*Constantes!$BA$15</f>
        <v>2588.6780229535998</v>
      </c>
      <c r="D407" s="91">
        <f>Corrientes!D407*Constantes!$BA$15</f>
        <v>2367.8662802464005</v>
      </c>
      <c r="E407" s="92">
        <f>Corrientes!E407*Constantes!$BA$15</f>
        <v>428.06831611706554</v>
      </c>
      <c r="F407" s="92" t="s">
        <v>241</v>
      </c>
      <c r="G407" s="92" t="s">
        <v>241</v>
      </c>
      <c r="H407" s="101">
        <f>Corrientes!H407*Constantes!$BA$15</f>
        <v>5384.6139323808002</v>
      </c>
      <c r="I407" s="101">
        <f>Corrientes!I407*Constantes!$BA$15</f>
        <v>2432.5319562240002</v>
      </c>
      <c r="J407" s="91">
        <f>Corrientes!J407*Constantes!$BA$15</f>
        <v>7817.1458886047994</v>
      </c>
      <c r="K407" s="93">
        <f>Corrientes!K407*Constantes!$BA$15</f>
        <v>3576.3623936160002</v>
      </c>
      <c r="L407" s="93">
        <f>Corrientes!L407*Constantes!$BA$15</f>
        <v>1719.3538684160001</v>
      </c>
      <c r="M407" s="93">
        <f>Corrientes!M407*Constantes!$BA$15</f>
        <v>1572.6922455200001</v>
      </c>
      <c r="N407" s="94">
        <f>Corrientes!N407*Constantes!$BA$15</f>
        <v>1615.6440979513507</v>
      </c>
      <c r="O407" s="94">
        <f>Corrientes!O407*Constantes!$BA$15</f>
        <v>5192.0016631672233</v>
      </c>
      <c r="P407" s="94">
        <v>41.449996374922755</v>
      </c>
      <c r="Q407" s="94">
        <f>Corrientes!Q407*Constantes!$BA$15</f>
        <v>9700.1443943328013</v>
      </c>
      <c r="R407" s="94">
        <f>Corrientes!R407*Constantes!$BA$15</f>
        <v>1252.7062096832001</v>
      </c>
      <c r="S407" s="94">
        <f>Corrientes!S407*Constantes!$BA$15</f>
        <v>89.212371574399995</v>
      </c>
      <c r="T407" s="94">
        <f>Corrientes!T407*Constantes!$BA$15</f>
        <v>0</v>
      </c>
      <c r="U407" s="92" t="s">
        <v>241</v>
      </c>
      <c r="V407" s="96">
        <f>Corrientes!V407*Constantes!$BA$15</f>
        <v>11042.062975590401</v>
      </c>
      <c r="W407" s="94">
        <f>Corrientes!W407*Constantes!$BA$15</f>
        <v>5008.8389654816001</v>
      </c>
      <c r="X407" s="94">
        <f>Corrientes!X407*Constantes!$BA$15</f>
        <v>3955.3494833696</v>
      </c>
      <c r="Y407" s="94">
        <f>Corrientes!Y407*Constantes!$BA$15</f>
        <v>3968.1762712544</v>
      </c>
      <c r="Z407" s="94">
        <f>Corrientes!Z407*Constantes!$BA$15</f>
        <v>79942.357089055193</v>
      </c>
      <c r="AA407" s="94">
        <f>Corrientes!AA407*Constantes!$BA$15</f>
        <v>18859.219715961601</v>
      </c>
      <c r="AB407" s="94">
        <f>Corrientes!AB407*Constantes!$BA$15</f>
        <v>5083.1735653216001</v>
      </c>
      <c r="AC407" s="92" t="s">
        <v>94</v>
      </c>
      <c r="AD407" s="94">
        <v>24.08982502805226</v>
      </c>
      <c r="AE407" s="94">
        <v>2.9875873902197734</v>
      </c>
      <c r="AF407" s="95" t="s">
        <v>94</v>
      </c>
      <c r="AG407" s="95" t="s">
        <v>94</v>
      </c>
      <c r="AH407" s="95">
        <f>Corrientes!AH407*Constantes!$BA$15</f>
        <v>1776.6837503072002</v>
      </c>
      <c r="AI407" s="95" t="s">
        <v>241</v>
      </c>
      <c r="AJ407" s="95" t="s">
        <v>241</v>
      </c>
      <c r="AK407" s="95" t="s">
        <v>94</v>
      </c>
      <c r="AL407" s="95" t="s">
        <v>241</v>
      </c>
      <c r="AM407" s="95" t="s">
        <v>241</v>
      </c>
      <c r="AN407" s="97" t="s">
        <v>94</v>
      </c>
      <c r="AO407" s="94">
        <f>Corrientes!AO407*Constantes!$BA$15</f>
        <v>634246.53864799684</v>
      </c>
      <c r="AP407" s="94">
        <f>Corrientes!AP407*Constantes!$BA$15</f>
        <v>78287.066860293082</v>
      </c>
      <c r="AQ407" s="94">
        <v>68.882095960752793</v>
      </c>
      <c r="AR407" s="94">
        <v>31.117904039247207</v>
      </c>
      <c r="AS407" s="94">
        <v>58.549946084168546</v>
      </c>
      <c r="AT407" s="95" t="s">
        <v>94</v>
      </c>
      <c r="AU407" s="97" t="s">
        <v>94</v>
      </c>
      <c r="AV407" s="94">
        <f t="shared" si="15"/>
        <v>7.7562605921965622</v>
      </c>
      <c r="AW407" s="97" t="s">
        <v>94</v>
      </c>
      <c r="AX407" s="98">
        <f>Corrientes!AX407*Constantes!$BA$15</f>
        <v>84.869494661120001</v>
      </c>
      <c r="AZ407" s="118"/>
      <c r="BC407" s="119">
        <f t="shared" si="18"/>
        <v>1.2164830133372107E-2</v>
      </c>
      <c r="BE407" s="68"/>
    </row>
    <row r="408" spans="1:57" x14ac:dyDescent="0.3">
      <c r="A408" s="89">
        <v>2015</v>
      </c>
      <c r="B408" s="90" t="s">
        <v>250</v>
      </c>
      <c r="C408" s="101">
        <f>Corrientes!C408*Constantes!$BA$15</f>
        <v>17122.817722531199</v>
      </c>
      <c r="D408" s="91">
        <f>Corrientes!D408*Constantes!$BA$15</f>
        <v>4180.3717114399997</v>
      </c>
      <c r="E408" s="92">
        <f>Corrientes!E408*Constantes!$BA$15</f>
        <v>929.89628378672649</v>
      </c>
      <c r="F408" s="92" t="s">
        <v>241</v>
      </c>
      <c r="G408" s="92" t="s">
        <v>241</v>
      </c>
      <c r="H408" s="101">
        <f>Corrientes!H408*Constantes!$BA$15</f>
        <v>22233.088148553601</v>
      </c>
      <c r="I408" s="101">
        <f>Corrientes!I408*Constantes!$BA$15</f>
        <v>7015.8189023296009</v>
      </c>
      <c r="J408" s="91">
        <f>Corrientes!J408*Constantes!$BA$15</f>
        <v>29248.907050883201</v>
      </c>
      <c r="K408" s="93">
        <f>Corrientes!K408*Constantes!$BA$15</f>
        <v>5731.0131676352003</v>
      </c>
      <c r="L408" s="93">
        <f>Corrientes!L408*Constantes!$BA$15</f>
        <v>4413.7389478720006</v>
      </c>
      <c r="M408" s="93">
        <f>Corrientes!M408*Constantes!$BA$15</f>
        <v>1077.5695517536001</v>
      </c>
      <c r="N408" s="94">
        <f>Corrientes!N408*Constantes!$BA$15</f>
        <v>1808.4645935621995</v>
      </c>
      <c r="O408" s="94">
        <f>Corrientes!O408*Constantes!$BA$15</f>
        <v>7539.4823854608067</v>
      </c>
      <c r="P408" s="94">
        <v>28.644794150211379</v>
      </c>
      <c r="Q408" s="94">
        <f>Corrientes!Q408*Constantes!$BA$15</f>
        <v>49453.257470956807</v>
      </c>
      <c r="R408" s="94">
        <f>Corrientes!R408*Constantes!$BA$15</f>
        <v>19258.890272473604</v>
      </c>
      <c r="S408" s="94">
        <f>Corrientes!S408*Constantes!$BA$15</f>
        <v>4147.9357816704005</v>
      </c>
      <c r="T408" s="94">
        <f>Corrientes!T408*Constantes!$BA$15</f>
        <v>0</v>
      </c>
      <c r="U408" s="92" t="s">
        <v>241</v>
      </c>
      <c r="V408" s="96">
        <f>Corrientes!V408*Constantes!$BA$15</f>
        <v>72860.08352510081</v>
      </c>
      <c r="W408" s="94">
        <f>Corrientes!W408*Constantes!$BA$15</f>
        <v>14644.7409027264</v>
      </c>
      <c r="X408" s="94">
        <f>Corrientes!X408*Constantes!$BA$15</f>
        <v>5058.5617591263999</v>
      </c>
      <c r="Y408" s="94">
        <f>Corrientes!Y408*Constantes!$BA$15</f>
        <v>5772.7599129760001</v>
      </c>
      <c r="Z408" s="94">
        <f>Corrientes!Z408*Constantes!$BA$15</f>
        <v>79097.116076785896</v>
      </c>
      <c r="AA408" s="94">
        <f>Corrientes!AA408*Constantes!$BA$15</f>
        <v>102108.9797242176</v>
      </c>
      <c r="AB408" s="94">
        <f>Corrientes!AB408*Constantes!$BA$15</f>
        <v>11531.748934390402</v>
      </c>
      <c r="AC408" s="92" t="s">
        <v>94</v>
      </c>
      <c r="AD408" s="94">
        <v>6.7429357377856451</v>
      </c>
      <c r="AE408" s="94">
        <v>3.175912826832024</v>
      </c>
      <c r="AF408" s="95" t="s">
        <v>94</v>
      </c>
      <c r="AG408" s="95" t="s">
        <v>94</v>
      </c>
      <c r="AH408" s="95">
        <f>Corrientes!AH408*Constantes!$BA$15</f>
        <v>23233.360568240001</v>
      </c>
      <c r="AI408" s="95" t="s">
        <v>241</v>
      </c>
      <c r="AJ408" s="95" t="s">
        <v>241</v>
      </c>
      <c r="AK408" s="95" t="s">
        <v>94</v>
      </c>
      <c r="AL408" s="95" t="s">
        <v>241</v>
      </c>
      <c r="AM408" s="95" t="s">
        <v>241</v>
      </c>
      <c r="AN408" s="97" t="s">
        <v>94</v>
      </c>
      <c r="AO408" s="94">
        <f>Corrientes!AO408*Constantes!$BA$15</f>
        <v>3200793.9249796257</v>
      </c>
      <c r="AP408" s="94">
        <f>Corrientes!AP408*Constantes!$BA$15</f>
        <v>1514310.4891417518</v>
      </c>
      <c r="AQ408" s="94">
        <v>76.013398072876882</v>
      </c>
      <c r="AR408" s="94">
        <v>23.986601927123122</v>
      </c>
      <c r="AS408" s="94">
        <v>71.355216477420441</v>
      </c>
      <c r="AT408" s="95" t="s">
        <v>94</v>
      </c>
      <c r="AU408" s="97" t="s">
        <v>94</v>
      </c>
      <c r="AV408" s="94">
        <f t="shared" si="15"/>
        <v>9.1946006261981239</v>
      </c>
      <c r="AW408" s="97" t="s">
        <v>94</v>
      </c>
      <c r="AX408" s="98">
        <f>Corrientes!AX408*Constantes!$BA$15</f>
        <v>17.96726962848</v>
      </c>
      <c r="AZ408" s="118"/>
      <c r="BC408" s="119">
        <f t="shared" si="18"/>
        <v>-8.4209707400759726E-3</v>
      </c>
      <c r="BE408" s="68"/>
    </row>
    <row r="409" spans="1:57" x14ac:dyDescent="0.3">
      <c r="A409" s="89">
        <v>2015</v>
      </c>
      <c r="B409" s="90" t="s">
        <v>8</v>
      </c>
      <c r="C409" s="101">
        <f>Corrientes!C409*Constantes!$BA$15</f>
        <v>1131.8392355200001</v>
      </c>
      <c r="D409" s="91">
        <f>Corrientes!D409*Constantes!$BA$15</f>
        <v>2003.1926703744</v>
      </c>
      <c r="E409" s="92">
        <f>Corrientes!E409*Constantes!$BA$15</f>
        <v>405.49959368552641</v>
      </c>
      <c r="F409" s="92" t="s">
        <v>241</v>
      </c>
      <c r="G409" s="92" t="s">
        <v>241</v>
      </c>
      <c r="H409" s="101">
        <f>Corrientes!H409*Constantes!$BA$15</f>
        <v>3540.5298609632</v>
      </c>
      <c r="I409" s="101">
        <f>Corrientes!I409*Constantes!$BA$15</f>
        <v>361.87385414080006</v>
      </c>
      <c r="J409" s="91">
        <f>Corrientes!J409*Constantes!$BA$15</f>
        <v>3902.4145668704004</v>
      </c>
      <c r="K409" s="93">
        <f>Corrientes!K409*Constantes!$BA$15</f>
        <v>4340.6088941024</v>
      </c>
      <c r="L409" s="93">
        <f>Corrientes!L409*Constantes!$BA$15</f>
        <v>1387.6045178016002</v>
      </c>
      <c r="M409" s="93">
        <f>Corrientes!M409*Constantes!$BA$15</f>
        <v>2455.8741057504003</v>
      </c>
      <c r="N409" s="94">
        <f>Corrientes!N409*Constantes!$BA$15</f>
        <v>443.65312771972242</v>
      </c>
      <c r="O409" s="94">
        <f>Corrientes!O409*Constantes!$BA$15</f>
        <v>4784.261916627398</v>
      </c>
      <c r="P409" s="94">
        <v>45.834724732405284</v>
      </c>
      <c r="Q409" s="94">
        <f>Corrientes!Q409*Constantes!$BA$15</f>
        <v>3450.9268257983999</v>
      </c>
      <c r="R409" s="94">
        <f>Corrientes!R409*Constantes!$BA$15</f>
        <v>1067.4991125344</v>
      </c>
      <c r="S409" s="94">
        <f>Corrientes!S409*Constantes!$BA$15</f>
        <v>93.260080441599996</v>
      </c>
      <c r="T409" s="94">
        <f>Corrientes!T409*Constantes!$BA$15</f>
        <v>0</v>
      </c>
      <c r="U409" s="92" t="s">
        <v>241</v>
      </c>
      <c r="V409" s="96">
        <f>Corrientes!V409*Constantes!$BA$15</f>
        <v>4611.6860187744005</v>
      </c>
      <c r="W409" s="94">
        <f>Corrientes!W409*Constantes!$BA$15</f>
        <v>4859.2690691903999</v>
      </c>
      <c r="X409" s="94">
        <f>Corrientes!X409*Constantes!$BA$15</f>
        <v>4017.0526271200001</v>
      </c>
      <c r="Y409" s="94">
        <f>Corrientes!Y409*Constantes!$BA$15</f>
        <v>2955.8258355648004</v>
      </c>
      <c r="Z409" s="94">
        <f>Corrientes!Z409*Constantes!$BA$15</f>
        <v>139821.10538043777</v>
      </c>
      <c r="AA409" s="94">
        <f>Corrientes!AA409*Constantes!$BA$15</f>
        <v>8514.1005856447991</v>
      </c>
      <c r="AB409" s="94">
        <f>Corrientes!AB409*Constantes!$BA$15</f>
        <v>4824.5976755423999</v>
      </c>
      <c r="AC409" s="92" t="s">
        <v>94</v>
      </c>
      <c r="AD409" s="94">
        <v>17.111563917067212</v>
      </c>
      <c r="AE409" s="94">
        <v>3.706236782086564</v>
      </c>
      <c r="AF409" s="95" t="s">
        <v>94</v>
      </c>
      <c r="AG409" s="95" t="s">
        <v>94</v>
      </c>
      <c r="AH409" s="95">
        <f>Corrientes!AH409*Constantes!$BA$15</f>
        <v>171.67494444799999</v>
      </c>
      <c r="AI409" s="95" t="s">
        <v>241</v>
      </c>
      <c r="AJ409" s="95" t="s">
        <v>241</v>
      </c>
      <c r="AK409" s="95" t="s">
        <v>94</v>
      </c>
      <c r="AL409" s="95" t="s">
        <v>241</v>
      </c>
      <c r="AM409" s="95" t="s">
        <v>241</v>
      </c>
      <c r="AN409" s="97" t="s">
        <v>94</v>
      </c>
      <c r="AO409" s="94">
        <f>Corrientes!AO409*Constantes!$BA$15</f>
        <v>230155.4825376576</v>
      </c>
      <c r="AP409" s="94">
        <f>Corrientes!AP409*Constantes!$BA$15</f>
        <v>49756.408045711854</v>
      </c>
      <c r="AQ409" s="94">
        <v>90.726646292799714</v>
      </c>
      <c r="AR409" s="94">
        <v>9.2730756289434968</v>
      </c>
      <c r="AS409" s="94">
        <v>54.165275267594723</v>
      </c>
      <c r="AT409" s="95" t="s">
        <v>94</v>
      </c>
      <c r="AU409" s="97" t="s">
        <v>94</v>
      </c>
      <c r="AV409" s="94">
        <f t="shared" si="15"/>
        <v>6.6627849676942352</v>
      </c>
      <c r="AW409" s="97" t="s">
        <v>94</v>
      </c>
      <c r="AX409" s="98">
        <f>Corrientes!AX409*Constantes!$BA$15</f>
        <v>35.781637868383996</v>
      </c>
      <c r="AZ409" s="118"/>
      <c r="BC409" s="119">
        <f t="shared" si="18"/>
        <v>9.213149672120835E-3</v>
      </c>
      <c r="BE409" s="68"/>
    </row>
    <row r="410" spans="1:57" x14ac:dyDescent="0.3">
      <c r="A410" s="89">
        <v>2015</v>
      </c>
      <c r="B410" s="90" t="s">
        <v>9</v>
      </c>
      <c r="C410" s="101">
        <f>Corrientes!C410*Constantes!$BA$15</f>
        <v>7542.6721610496006</v>
      </c>
      <c r="D410" s="91">
        <f>Corrientes!D410*Constantes!$BA$15</f>
        <v>2708.5791899072001</v>
      </c>
      <c r="E410" s="92">
        <f>Corrientes!E410*Constantes!$BA$15</f>
        <v>6.6588283430687998</v>
      </c>
      <c r="F410" s="92" t="s">
        <v>241</v>
      </c>
      <c r="G410" s="92" t="s">
        <v>241</v>
      </c>
      <c r="H410" s="101">
        <f>Corrientes!H410*Constantes!$BA$15</f>
        <v>10257.903483760001</v>
      </c>
      <c r="I410" s="101">
        <f>Corrientes!I410*Constantes!$BA$15</f>
        <v>1795.4790097120001</v>
      </c>
      <c r="J410" s="91">
        <f>Corrientes!J410*Constantes!$BA$15</f>
        <v>12053.393345238399</v>
      </c>
      <c r="K410" s="93">
        <f>Corrientes!K410*Constantes!$BA$15</f>
        <v>2946.3956505632</v>
      </c>
      <c r="L410" s="93">
        <f>Corrientes!L410*Constantes!$BA$15</f>
        <v>2166.4900511616001</v>
      </c>
      <c r="M410" s="93">
        <f>Corrientes!M410*Constantes!$BA$15</f>
        <v>777.98483674879992</v>
      </c>
      <c r="N410" s="94">
        <f>Corrientes!N410*Constantes!$BA$15</f>
        <v>515.72002514524831</v>
      </c>
      <c r="O410" s="94">
        <f>Corrientes!O410*Constantes!$BA$15</f>
        <v>3462.1152654215298</v>
      </c>
      <c r="P410" s="94">
        <v>53.511952050158285</v>
      </c>
      <c r="Q410" s="94">
        <f>Corrientes!Q410*Constantes!$BA$15</f>
        <v>8270.9559076864007</v>
      </c>
      <c r="R410" s="94">
        <f>Corrientes!R410*Constantes!$BA$15</f>
        <v>1646.6578853024</v>
      </c>
      <c r="S410" s="94">
        <f>Corrientes!S410*Constantes!$BA$15</f>
        <v>553.67882526080007</v>
      </c>
      <c r="T410" s="94">
        <f>Corrientes!T410*Constantes!$BA$15</f>
        <v>0</v>
      </c>
      <c r="U410" s="92" t="s">
        <v>241</v>
      </c>
      <c r="V410" s="96">
        <f>Corrientes!V410*Constantes!$BA$15</f>
        <v>10471.292618249599</v>
      </c>
      <c r="W410" s="94">
        <f>Corrientes!W410*Constantes!$BA$15</f>
        <v>4482.3655185856005</v>
      </c>
      <c r="X410" s="94">
        <f>Corrientes!X410*Constantes!$BA$15</f>
        <v>2753.8961663935997</v>
      </c>
      <c r="Y410" s="94">
        <f>Corrientes!Y410*Constantes!$BA$15</f>
        <v>3481.1924022879998</v>
      </c>
      <c r="Z410" s="94">
        <f>Corrientes!Z410*Constantes!$BA$15</f>
        <v>551470.66373491636</v>
      </c>
      <c r="AA410" s="94">
        <f>Corrientes!AA410*Constantes!$BA$15</f>
        <v>22524.675111721601</v>
      </c>
      <c r="AB410" s="94">
        <f>Corrientes!AB410*Constantes!$BA$15</f>
        <v>3871.8017338560003</v>
      </c>
      <c r="AC410" s="92" t="s">
        <v>94</v>
      </c>
      <c r="AD410" s="94">
        <v>24.502437558226084</v>
      </c>
      <c r="AE410" s="94">
        <v>2.8547803795464435</v>
      </c>
      <c r="AF410" s="95" t="s">
        <v>94</v>
      </c>
      <c r="AG410" s="95" t="s">
        <v>94</v>
      </c>
      <c r="AH410" s="95">
        <f>Corrientes!AH410*Constantes!$BA$15</f>
        <v>1740.9380317856001</v>
      </c>
      <c r="AI410" s="95" t="s">
        <v>241</v>
      </c>
      <c r="AJ410" s="95" t="s">
        <v>241</v>
      </c>
      <c r="AK410" s="95" t="s">
        <v>94</v>
      </c>
      <c r="AL410" s="95" t="s">
        <v>241</v>
      </c>
      <c r="AM410" s="95" t="s">
        <v>241</v>
      </c>
      <c r="AN410" s="97" t="s">
        <v>94</v>
      </c>
      <c r="AO410" s="94">
        <f>Corrientes!AO410*Constantes!$BA$15</f>
        <v>788042.32981068478</v>
      </c>
      <c r="AP410" s="94">
        <f>Corrientes!AP410*Constantes!$BA$15</f>
        <v>91928.285795026037</v>
      </c>
      <c r="AQ410" s="94">
        <v>85.103864031885308</v>
      </c>
      <c r="AR410" s="94">
        <v>14.896045937315156</v>
      </c>
      <c r="AS410" s="94">
        <v>46.488096127079992</v>
      </c>
      <c r="AT410" s="95" t="s">
        <v>94</v>
      </c>
      <c r="AU410" s="97" t="s">
        <v>94</v>
      </c>
      <c r="AV410" s="94">
        <f t="shared" si="15"/>
        <v>3.6618077593843612</v>
      </c>
      <c r="AW410" s="97" t="s">
        <v>94</v>
      </c>
      <c r="AX410" s="98">
        <f>Corrientes!AX410*Constantes!$BA$15</f>
        <v>36.503171816319998</v>
      </c>
      <c r="AZ410" s="118"/>
      <c r="BC410" s="119">
        <f t="shared" si="18"/>
        <v>-6.6955398706713964E-3</v>
      </c>
      <c r="BE410" s="68"/>
    </row>
    <row r="411" spans="1:57" x14ac:dyDescent="0.3">
      <c r="A411" s="89">
        <v>2015</v>
      </c>
      <c r="B411" s="90" t="s">
        <v>10</v>
      </c>
      <c r="C411" s="101">
        <f>Corrientes!C411*Constantes!$BA$15</f>
        <v>4894.3528299616</v>
      </c>
      <c r="D411" s="91">
        <f>Corrientes!D411*Constantes!$BA$15</f>
        <v>3988.4690744223999</v>
      </c>
      <c r="E411" s="92">
        <f>Corrientes!E411*Constantes!$BA$15</f>
        <v>156.92664513851835</v>
      </c>
      <c r="F411" s="92" t="s">
        <v>241</v>
      </c>
      <c r="G411" s="92" t="s">
        <v>241</v>
      </c>
      <c r="H411" s="101">
        <f>Corrientes!H411*Constantes!$BA$15</f>
        <v>9039.7384465280011</v>
      </c>
      <c r="I411" s="101">
        <f>Corrientes!I411*Constantes!$BA$15</f>
        <v>87.519496016000005</v>
      </c>
      <c r="J411" s="91">
        <f>Corrientes!J411*Constantes!$BA$15</f>
        <v>9127.2579425439999</v>
      </c>
      <c r="K411" s="93">
        <f>Corrientes!K411*Constantes!$BA$15</f>
        <v>3288.9750640448001</v>
      </c>
      <c r="L411" s="93">
        <f>Corrientes!L411*Constantes!$BA$15</f>
        <v>1780.7423109408001</v>
      </c>
      <c r="M411" s="93">
        <f>Corrientes!M411*Constantes!$BA$15</f>
        <v>1451.1416100736001</v>
      </c>
      <c r="N411" s="94">
        <f>Corrientes!N411*Constantes!$BA$15</f>
        <v>31.842867693757928</v>
      </c>
      <c r="O411" s="94">
        <f>Corrientes!O411*Constantes!$BA$15</f>
        <v>3320.8209063953514</v>
      </c>
      <c r="P411" s="94">
        <v>63.440623390102303</v>
      </c>
      <c r="Q411" s="94">
        <f>Corrientes!Q411*Constantes!$BA$15</f>
        <v>3660.5938044128002</v>
      </c>
      <c r="R411" s="94">
        <f>Corrientes!R411*Constantes!$BA$15</f>
        <v>1599.2356661344002</v>
      </c>
      <c r="S411" s="94">
        <f>Corrientes!S411*Constantes!$BA$15</f>
        <v>0</v>
      </c>
      <c r="T411" s="94">
        <f>Corrientes!T411*Constantes!$BA$15</f>
        <v>0</v>
      </c>
      <c r="U411" s="92" t="s">
        <v>241</v>
      </c>
      <c r="V411" s="96">
        <f>Corrientes!V411*Constantes!$BA$15</f>
        <v>5259.8294705471999</v>
      </c>
      <c r="W411" s="94">
        <f>Corrientes!W411*Constantes!$BA$15</f>
        <v>6417.2137641728004</v>
      </c>
      <c r="X411" s="94">
        <f>Corrientes!X411*Constantes!$BA$15</f>
        <v>5219.9926360928002</v>
      </c>
      <c r="Y411" s="94">
        <f>Corrientes!Y411*Constantes!$BA$15</f>
        <v>2828.6973921888002</v>
      </c>
      <c r="Z411" s="94">
        <f>Corrientes!Z411*Constantes!$BA$15</f>
        <v>0</v>
      </c>
      <c r="AA411" s="94">
        <f>Corrientes!AA411*Constantes!$BA$15</f>
        <v>14387.0874130912</v>
      </c>
      <c r="AB411" s="94">
        <f>Corrientes!AB411*Constantes!$BA$15</f>
        <v>4032.0931753504001</v>
      </c>
      <c r="AC411" s="92" t="s">
        <v>94</v>
      </c>
      <c r="AD411" s="94">
        <v>18.693116406407768</v>
      </c>
      <c r="AE411" s="94">
        <v>5.3208144925369849</v>
      </c>
      <c r="AF411" s="95" t="s">
        <v>94</v>
      </c>
      <c r="AG411" s="95" t="s">
        <v>94</v>
      </c>
      <c r="AH411" s="95">
        <f>Corrientes!AH411*Constantes!$BA$15</f>
        <v>103.33051966080001</v>
      </c>
      <c r="AI411" s="95" t="s">
        <v>241</v>
      </c>
      <c r="AJ411" s="95" t="s">
        <v>241</v>
      </c>
      <c r="AK411" s="95" t="s">
        <v>94</v>
      </c>
      <c r="AL411" s="95" t="s">
        <v>241</v>
      </c>
      <c r="AM411" s="95" t="s">
        <v>241</v>
      </c>
      <c r="AN411" s="97" t="s">
        <v>94</v>
      </c>
      <c r="AO411" s="94">
        <f>Corrientes!AO411*Constantes!$BA$15</f>
        <v>271978.85220100801</v>
      </c>
      <c r="AP411" s="94">
        <f>Corrientes!AP411*Constantes!$BA$15</f>
        <v>76964.625308770686</v>
      </c>
      <c r="AQ411" s="94">
        <v>99.041119506351919</v>
      </c>
      <c r="AR411" s="94">
        <v>0.95888049364808559</v>
      </c>
      <c r="AS411" s="94">
        <v>36.55937660989769</v>
      </c>
      <c r="AT411" s="95" t="s">
        <v>94</v>
      </c>
      <c r="AU411" s="97" t="s">
        <v>94</v>
      </c>
      <c r="AV411" s="94">
        <f t="shared" si="15"/>
        <v>1.6511155733159866</v>
      </c>
      <c r="AW411" s="97" t="s">
        <v>94</v>
      </c>
      <c r="AX411" s="98">
        <f>Corrientes!AX411*Constantes!$BA$15</f>
        <v>16.137010707456</v>
      </c>
      <c r="AZ411" s="118"/>
      <c r="BC411" s="119">
        <f t="shared" si="18"/>
        <v>-1.0102994517666275E-2</v>
      </c>
      <c r="BE411" s="68"/>
    </row>
    <row r="412" spans="1:57" x14ac:dyDescent="0.3">
      <c r="A412" s="89">
        <v>2015</v>
      </c>
      <c r="B412" s="90" t="s">
        <v>11</v>
      </c>
      <c r="C412" s="101">
        <f>Corrientes!C412*Constantes!$BA$15</f>
        <v>3303.9179463776004</v>
      </c>
      <c r="D412" s="91">
        <f>Corrientes!D412*Constantes!$BA$15</f>
        <v>2663.8048017408</v>
      </c>
      <c r="E412" s="92">
        <f>Corrientes!E412*Constantes!$BA$15</f>
        <v>646.52416204235851</v>
      </c>
      <c r="F412" s="92" t="s">
        <v>241</v>
      </c>
      <c r="G412" s="92" t="s">
        <v>241</v>
      </c>
      <c r="H412" s="101">
        <f>Corrientes!H412*Constantes!$BA$15</f>
        <v>6614.2492866975999</v>
      </c>
      <c r="I412" s="101">
        <f>Corrientes!I412*Constantes!$BA$15</f>
        <v>209.87316217600002</v>
      </c>
      <c r="J412" s="91">
        <f>Corrientes!J412*Constantes!$BA$15</f>
        <v>6824.13330064</v>
      </c>
      <c r="K412" s="93">
        <f>Corrientes!K412*Constantes!$BA$15</f>
        <v>3459.5648318528001</v>
      </c>
      <c r="L412" s="93">
        <f>Corrientes!L412*Constantes!$BA$15</f>
        <v>1728.1112439008</v>
      </c>
      <c r="M412" s="93">
        <f>Corrientes!M412*Constantes!$BA$15</f>
        <v>1393.3016951616</v>
      </c>
      <c r="N412" s="94">
        <f>Corrientes!N412*Constantes!$BA$15</f>
        <v>109.77432185812845</v>
      </c>
      <c r="O412" s="94">
        <f>Corrientes!O412*Constantes!$BA$15</f>
        <v>3569.3419568198401</v>
      </c>
      <c r="P412" s="94">
        <v>61.442213932438484</v>
      </c>
      <c r="Q412" s="94">
        <f>Corrientes!Q412*Constantes!$BA$15</f>
        <v>2946.6343894239999</v>
      </c>
      <c r="R412" s="94">
        <f>Corrientes!R412*Constantes!$BA$15</f>
        <v>972.9802271904</v>
      </c>
      <c r="S412" s="94">
        <f>Corrientes!S412*Constantes!$BA$15</f>
        <v>362.85051311680002</v>
      </c>
      <c r="T412" s="94">
        <f>Corrientes!T412*Constantes!$BA$15</f>
        <v>0</v>
      </c>
      <c r="U412" s="92" t="s">
        <v>241</v>
      </c>
      <c r="V412" s="96">
        <f>Corrientes!V412*Constantes!$BA$15</f>
        <v>4282.4651297312002</v>
      </c>
      <c r="W412" s="94">
        <f>Corrientes!W412*Constantes!$BA$15</f>
        <v>4430.9064423168002</v>
      </c>
      <c r="X412" s="94">
        <f>Corrientes!X412*Constantes!$BA$15</f>
        <v>2923.2922398976002</v>
      </c>
      <c r="Y412" s="94">
        <f>Corrientes!Y412*Constantes!$BA$15</f>
        <v>3199.7952477695999</v>
      </c>
      <c r="Z412" s="94">
        <f>Corrientes!Z412*Constantes!$BA$15</f>
        <v>20467.444498619312</v>
      </c>
      <c r="AA412" s="94">
        <f>Corrientes!AA412*Constantes!$BA$15</f>
        <v>11106.5875786048</v>
      </c>
      <c r="AB412" s="94">
        <f>Corrientes!AB412*Constantes!$BA$15</f>
        <v>3858.6385412128002</v>
      </c>
      <c r="AC412" s="92" t="s">
        <v>94</v>
      </c>
      <c r="AD412" s="94">
        <v>15.862583684840963</v>
      </c>
      <c r="AE412" s="94">
        <v>3.6116621977604</v>
      </c>
      <c r="AF412" s="95" t="s">
        <v>94</v>
      </c>
      <c r="AG412" s="95" t="s">
        <v>94</v>
      </c>
      <c r="AH412" s="95">
        <f>Corrientes!AH412*Constantes!$BA$15</f>
        <v>175.25602735999999</v>
      </c>
      <c r="AI412" s="95" t="s">
        <v>241</v>
      </c>
      <c r="AJ412" s="95" t="s">
        <v>241</v>
      </c>
      <c r="AK412" s="95" t="s">
        <v>94</v>
      </c>
      <c r="AL412" s="95" t="s">
        <v>241</v>
      </c>
      <c r="AM412" s="95" t="s">
        <v>241</v>
      </c>
      <c r="AN412" s="97" t="s">
        <v>94</v>
      </c>
      <c r="AO412" s="94">
        <f>Corrientes!AO412*Constantes!$BA$15</f>
        <v>307631.52767749445</v>
      </c>
      <c r="AP412" s="94">
        <f>Corrientes!AP412*Constantes!$BA$15</f>
        <v>70017.494444359283</v>
      </c>
      <c r="AQ412" s="94">
        <v>96.9243857835732</v>
      </c>
      <c r="AR412" s="94">
        <v>3.075455195992685</v>
      </c>
      <c r="AS412" s="94">
        <v>38.557883773236853</v>
      </c>
      <c r="AT412" s="95" t="s">
        <v>94</v>
      </c>
      <c r="AU412" s="97" t="s">
        <v>94</v>
      </c>
      <c r="AV412" s="94">
        <f t="shared" si="15"/>
        <v>3.8419486380691481</v>
      </c>
      <c r="AW412" s="97" t="s">
        <v>94</v>
      </c>
      <c r="AX412" s="98">
        <f>Corrientes!AX412*Constantes!$BA$15</f>
        <v>164.83594422739199</v>
      </c>
      <c r="AZ412" s="118"/>
      <c r="BC412" s="119">
        <f t="shared" si="18"/>
        <v>2.3765368417798527E-3</v>
      </c>
      <c r="BE412" s="68"/>
    </row>
    <row r="413" spans="1:57" x14ac:dyDescent="0.3">
      <c r="A413" s="89">
        <v>2015</v>
      </c>
      <c r="B413" s="90" t="s">
        <v>12</v>
      </c>
      <c r="C413" s="101">
        <f>Corrientes!C413*Constantes!$BA$15</f>
        <v>6033.8642643264002</v>
      </c>
      <c r="D413" s="91">
        <f>Corrientes!D413*Constantes!$BA$15</f>
        <v>4527.9754927648</v>
      </c>
      <c r="E413" s="92">
        <f>Corrientes!E413*Constantes!$BA$15</f>
        <v>3.7446841422464003</v>
      </c>
      <c r="F413" s="92" t="s">
        <v>241</v>
      </c>
      <c r="G413" s="92" t="s">
        <v>241</v>
      </c>
      <c r="H413" s="101">
        <f>Corrientes!H413*Constantes!$BA$15</f>
        <v>10565.583616499202</v>
      </c>
      <c r="I413" s="101">
        <f>Corrientes!I413*Constantes!$BA$15</f>
        <v>3655.9275448608</v>
      </c>
      <c r="J413" s="91">
        <f>Corrientes!J413*Constantes!$BA$15</f>
        <v>14221.51116136</v>
      </c>
      <c r="K413" s="93">
        <f>Corrientes!K413*Constantes!$BA$15</f>
        <v>2715.5026168704003</v>
      </c>
      <c r="L413" s="93">
        <f>Corrientes!L413*Constantes!$BA$15</f>
        <v>1550.7825291583999</v>
      </c>
      <c r="M413" s="93">
        <f>Corrientes!M413*Constantes!$BA$15</f>
        <v>1163.7542805024002</v>
      </c>
      <c r="N413" s="94">
        <f>Corrientes!N413*Constantes!$BA$15</f>
        <v>939.62359952861198</v>
      </c>
      <c r="O413" s="94">
        <f>Corrientes!O413*Constantes!$BA$15</f>
        <v>3655.1245555841783</v>
      </c>
      <c r="P413" s="94">
        <v>40.514977116662358</v>
      </c>
      <c r="Q413" s="94">
        <f>Corrientes!Q413*Constantes!$BA$15</f>
        <v>18774.000794422402</v>
      </c>
      <c r="R413" s="94">
        <f>Corrientes!R413*Constantes!$BA$15</f>
        <v>1959.5794212128001</v>
      </c>
      <c r="S413" s="94">
        <f>Corrientes!S413*Constantes!$BA$15</f>
        <v>146.77014056000002</v>
      </c>
      <c r="T413" s="94">
        <f>Corrientes!T413*Constantes!$BA$15</f>
        <v>0</v>
      </c>
      <c r="U413" s="92" t="s">
        <v>241</v>
      </c>
      <c r="V413" s="96">
        <f>Corrientes!V413*Constantes!$BA$15</f>
        <v>20880.350356195202</v>
      </c>
      <c r="W413" s="94">
        <f>Corrientes!W413*Constantes!$BA$15</f>
        <v>5167.8607503071999</v>
      </c>
      <c r="X413" s="94">
        <f>Corrientes!X413*Constantes!$BA$15</f>
        <v>3577.5018290879998</v>
      </c>
      <c r="Y413" s="94">
        <f>Corrientes!Y413*Constantes!$BA$15</f>
        <v>4951.2269376640006</v>
      </c>
      <c r="Z413" s="94">
        <f>Corrientes!Z413*Constantes!$BA$15</f>
        <v>28268.897454061022</v>
      </c>
      <c r="AA413" s="94">
        <f>Corrientes!AA413*Constantes!$BA$15</f>
        <v>35101.861517555204</v>
      </c>
      <c r="AB413" s="94">
        <f>Corrientes!AB413*Constantes!$BA$15</f>
        <v>4425.7627050432002</v>
      </c>
      <c r="AC413" s="92" t="s">
        <v>94</v>
      </c>
      <c r="AD413" s="94">
        <v>27.847114975170307</v>
      </c>
      <c r="AE413" s="94">
        <v>2.6697430545592855</v>
      </c>
      <c r="AF413" s="95" t="s">
        <v>94</v>
      </c>
      <c r="AG413" s="95" t="s">
        <v>94</v>
      </c>
      <c r="AH413" s="95">
        <f>Corrientes!AH413*Constantes!$BA$15</f>
        <v>3640.6374060032003</v>
      </c>
      <c r="AI413" s="95" t="s">
        <v>241</v>
      </c>
      <c r="AJ413" s="95" t="s">
        <v>241</v>
      </c>
      <c r="AK413" s="95" t="s">
        <v>94</v>
      </c>
      <c r="AL413" s="95" t="s">
        <v>241</v>
      </c>
      <c r="AM413" s="95" t="s">
        <v>241</v>
      </c>
      <c r="AN413" s="97" t="s">
        <v>94</v>
      </c>
      <c r="AO413" s="94">
        <f>Corrientes!AO413*Constantes!$BA$15</f>
        <v>1313153.7280987552</v>
      </c>
      <c r="AP413" s="94">
        <f>Corrientes!AP413*Constantes!$BA$15</f>
        <v>126052.07108545014</v>
      </c>
      <c r="AQ413" s="94">
        <v>74.29297418973313</v>
      </c>
      <c r="AR413" s="94">
        <v>25.707025810266877</v>
      </c>
      <c r="AS413" s="94">
        <v>59.485022883337649</v>
      </c>
      <c r="AT413" s="95" t="s">
        <v>94</v>
      </c>
      <c r="AU413" s="97" t="s">
        <v>94</v>
      </c>
      <c r="AV413" s="94">
        <f t="shared" si="15"/>
        <v>2.6790268129979644</v>
      </c>
      <c r="AW413" s="97" t="s">
        <v>94</v>
      </c>
      <c r="AX413" s="98">
        <f>Corrientes!AX413*Constantes!$BA$15</f>
        <v>21.703532800000001</v>
      </c>
      <c r="AZ413" s="118"/>
      <c r="BC413" s="119">
        <f t="shared" si="18"/>
        <v>-8.2473424117912586E-4</v>
      </c>
      <c r="BE413" s="68"/>
    </row>
    <row r="414" spans="1:57" x14ac:dyDescent="0.3">
      <c r="A414" s="89">
        <v>2015</v>
      </c>
      <c r="B414" s="90" t="s">
        <v>13</v>
      </c>
      <c r="C414" s="101">
        <f>Corrientes!C414*Constantes!$BA$15</f>
        <v>23859.757080147199</v>
      </c>
      <c r="D414" s="91">
        <f>Corrientes!D414*Constantes!$BA$15</f>
        <v>9558.7241746080017</v>
      </c>
      <c r="E414" s="92">
        <f>Corrientes!E414*Constantes!$BA$15</f>
        <v>210.60297602169925</v>
      </c>
      <c r="F414" s="92" t="s">
        <v>241</v>
      </c>
      <c r="G414" s="92" t="s">
        <v>241</v>
      </c>
      <c r="H414" s="101">
        <f>Corrientes!H414*Constantes!$BA$15</f>
        <v>33629.081485280003</v>
      </c>
      <c r="I414" s="101">
        <f>Corrientes!I414*Constantes!$BA$15</f>
        <v>9949.3009508768009</v>
      </c>
      <c r="J414" s="91">
        <f>Corrientes!J414*Constantes!$BA$15</f>
        <v>43578.382436156804</v>
      </c>
      <c r="K414" s="93">
        <f>Corrientes!K414*Constantes!$BA$15</f>
        <v>3562.1682831648004</v>
      </c>
      <c r="L414" s="93">
        <f>Corrientes!L414*Constantes!$BA$15</f>
        <v>2527.3438392608</v>
      </c>
      <c r="M414" s="93">
        <f>Corrientes!M414*Constantes!$BA$15</f>
        <v>1012.5132121856</v>
      </c>
      <c r="N414" s="94">
        <f>Corrientes!N414*Constantes!$BA$15</f>
        <v>1053.8804118884968</v>
      </c>
      <c r="O414" s="94">
        <f>Corrientes!O414*Constantes!$BA$15</f>
        <v>4616.0448170931941</v>
      </c>
      <c r="P414" s="94">
        <v>58.306698758347011</v>
      </c>
      <c r="Q414" s="94">
        <f>Corrientes!Q414*Constantes!$BA$15</f>
        <v>20267.594514652799</v>
      </c>
      <c r="R414" s="94">
        <f>Corrientes!R414*Constantes!$BA$15</f>
        <v>2267.3572198495999</v>
      </c>
      <c r="S414" s="94">
        <f>Corrientes!S414*Constantes!$BA$15</f>
        <v>51.252892707199997</v>
      </c>
      <c r="T414" s="94">
        <f>Corrientes!T414*Constantes!$BA$15</f>
        <v>8575.3371034400006</v>
      </c>
      <c r="U414" s="92" t="s">
        <v>241</v>
      </c>
      <c r="V414" s="96">
        <f>Corrientes!V414*Constantes!$BA$15</f>
        <v>31161.541730649598</v>
      </c>
      <c r="W414" s="94">
        <f>Corrientes!W414*Constantes!$BA$15</f>
        <v>4194.1534547680003</v>
      </c>
      <c r="X414" s="94">
        <f>Corrientes!X414*Constantes!$BA$15</f>
        <v>3666.1933158751999</v>
      </c>
      <c r="Y414" s="94">
        <f>Corrientes!Y414*Constantes!$BA$15</f>
        <v>2098.1022193088002</v>
      </c>
      <c r="Z414" s="94">
        <f>Corrientes!Z414*Constantes!$BA$15</f>
        <v>1837.3855302447034</v>
      </c>
      <c r="AA414" s="94">
        <f>Corrientes!AA414*Constantes!$BA$15</f>
        <v>74739.924166806391</v>
      </c>
      <c r="AB414" s="94">
        <f>Corrientes!AB414*Constantes!$BA$15</f>
        <v>4430.2444845664004</v>
      </c>
      <c r="AC414" s="92" t="s">
        <v>94</v>
      </c>
      <c r="AD414" s="94">
        <v>29.883650516711274</v>
      </c>
      <c r="AE414" s="94">
        <v>4.4326892481608562</v>
      </c>
      <c r="AF414" s="95" t="s">
        <v>94</v>
      </c>
      <c r="AG414" s="95" t="s">
        <v>94</v>
      </c>
      <c r="AH414" s="95">
        <f>Corrientes!AH414*Constantes!$BA$15</f>
        <v>3655.797323664</v>
      </c>
      <c r="AI414" s="95" t="s">
        <v>241</v>
      </c>
      <c r="AJ414" s="95" t="s">
        <v>241</v>
      </c>
      <c r="AK414" s="95" t="s">
        <v>94</v>
      </c>
      <c r="AL414" s="95" t="s">
        <v>241</v>
      </c>
      <c r="AM414" s="95" t="s">
        <v>241</v>
      </c>
      <c r="AN414" s="97" t="s">
        <v>94</v>
      </c>
      <c r="AO414" s="94">
        <f>Corrientes!AO414*Constantes!$BA$15</f>
        <v>1691053.4383037759</v>
      </c>
      <c r="AP414" s="94">
        <f>Corrientes!AP414*Constantes!$BA$15</f>
        <v>250103.06806773305</v>
      </c>
      <c r="AQ414" s="94">
        <v>77.169182528854236</v>
      </c>
      <c r="AR414" s="94">
        <v>22.830817471145757</v>
      </c>
      <c r="AS414" s="94">
        <v>41.693301241652996</v>
      </c>
      <c r="AT414" s="95" t="s">
        <v>94</v>
      </c>
      <c r="AU414" s="97" t="s">
        <v>94</v>
      </c>
      <c r="AV414" s="94">
        <f t="shared" si="15"/>
        <v>5.3248871277449039</v>
      </c>
      <c r="AW414" s="97" t="s">
        <v>94</v>
      </c>
      <c r="AX414" s="98">
        <f>Corrientes!AX414*Constantes!$BA$15</f>
        <v>178.96646332748801</v>
      </c>
      <c r="AZ414" s="118"/>
      <c r="BC414" s="119">
        <f t="shared" si="18"/>
        <v>-2.7454969149403041E-3</v>
      </c>
      <c r="BE414" s="68"/>
    </row>
    <row r="415" spans="1:57" x14ac:dyDescent="0.3">
      <c r="A415" s="89">
        <v>2015</v>
      </c>
      <c r="B415" s="90" t="s">
        <v>14</v>
      </c>
      <c r="C415" s="101">
        <f>Corrientes!C415*Constantes!$BA$15</f>
        <v>5209.770272144001</v>
      </c>
      <c r="D415" s="91">
        <f>Corrientes!D415*Constantes!$BA$15</f>
        <v>2872.7664155392004</v>
      </c>
      <c r="E415" s="92">
        <f>Corrientes!E415*Constantes!$BA$15</f>
        <v>960.37782127945263</v>
      </c>
      <c r="F415" s="92" t="s">
        <v>241</v>
      </c>
      <c r="G415" s="92" t="s">
        <v>241</v>
      </c>
      <c r="H415" s="101">
        <f>Corrientes!H415*Constantes!$BA$15</f>
        <v>9042.9180140831995</v>
      </c>
      <c r="I415" s="101">
        <f>Corrientes!I415*Constantes!$BA$15</f>
        <v>424.90091339200001</v>
      </c>
      <c r="J415" s="91">
        <f>Corrientes!J415*Constantes!$BA$15</f>
        <v>9467.8189274752003</v>
      </c>
      <c r="K415" s="93">
        <f>Corrientes!K415*Constantes!$BA$15</f>
        <v>2908.7834282208</v>
      </c>
      <c r="L415" s="93">
        <f>Corrientes!L415*Constantes!$BA$15</f>
        <v>1675.7948780864001</v>
      </c>
      <c r="M415" s="93">
        <f>Corrientes!M415*Constantes!$BA$15</f>
        <v>924.07131602560003</v>
      </c>
      <c r="N415" s="94">
        <f>Corrientes!N415*Constantes!$BA$15</f>
        <v>136.67561489493738</v>
      </c>
      <c r="O415" s="94">
        <f>Corrientes!O415*Constantes!$BA$15</f>
        <v>3045.4616823247729</v>
      </c>
      <c r="P415" s="94">
        <v>55.819161037628298</v>
      </c>
      <c r="Q415" s="94">
        <f>Corrientes!Q415*Constantes!$BA$15</f>
        <v>5383.5179039743998</v>
      </c>
      <c r="R415" s="94">
        <f>Corrientes!R415*Constantes!$BA$15</f>
        <v>2012.1996364864001</v>
      </c>
      <c r="S415" s="94">
        <f>Corrientes!S415*Constantes!$BA$15</f>
        <v>98.067412956800013</v>
      </c>
      <c r="T415" s="94">
        <f>Corrientes!T415*Constantes!$BA$15</f>
        <v>0</v>
      </c>
      <c r="U415" s="92" t="s">
        <v>241</v>
      </c>
      <c r="V415" s="96">
        <f>Corrientes!V415*Constantes!$BA$15</f>
        <v>7493.7849534176003</v>
      </c>
      <c r="W415" s="94">
        <f>Corrientes!W415*Constantes!$BA$15</f>
        <v>5037.2488899168002</v>
      </c>
      <c r="X415" s="94">
        <f>Corrientes!X415*Constantes!$BA$15</f>
        <v>3542.6134001120004</v>
      </c>
      <c r="Y415" s="94">
        <f>Corrientes!Y415*Constantes!$BA$15</f>
        <v>4839.8227038015993</v>
      </c>
      <c r="Z415" s="94">
        <f>Corrientes!Z415*Constantes!$BA$15</f>
        <v>36266.976538931354</v>
      </c>
      <c r="AA415" s="94">
        <f>Corrientes!AA415*Constantes!$BA$15</f>
        <v>16961.593029126401</v>
      </c>
      <c r="AB415" s="94">
        <f>Corrientes!AB415*Constantes!$BA$15</f>
        <v>3690.1106090208</v>
      </c>
      <c r="AC415" s="92" t="s">
        <v>94</v>
      </c>
      <c r="AD415" s="94">
        <v>22.529446243129701</v>
      </c>
      <c r="AE415" s="94">
        <v>3.7636931619065996</v>
      </c>
      <c r="AF415" s="95" t="s">
        <v>94</v>
      </c>
      <c r="AG415" s="95" t="s">
        <v>94</v>
      </c>
      <c r="AH415" s="95">
        <f>Corrientes!AH415*Constantes!$BA$15</f>
        <v>306.16088544320002</v>
      </c>
      <c r="AI415" s="95" t="s">
        <v>241</v>
      </c>
      <c r="AJ415" s="95" t="s">
        <v>241</v>
      </c>
      <c r="AK415" s="95" t="s">
        <v>94</v>
      </c>
      <c r="AL415" s="95" t="s">
        <v>241</v>
      </c>
      <c r="AM415" s="95" t="s">
        <v>241</v>
      </c>
      <c r="AN415" s="97" t="s">
        <v>94</v>
      </c>
      <c r="AO415" s="94">
        <f>Corrientes!AO415*Constantes!$BA$15</f>
        <v>457016.28198214399</v>
      </c>
      <c r="AP415" s="94">
        <f>Corrientes!AP415*Constantes!$BA$15</f>
        <v>75286.319356800654</v>
      </c>
      <c r="AQ415" s="94">
        <v>95.512156319773325</v>
      </c>
      <c r="AR415" s="94">
        <v>4.4878436802266668</v>
      </c>
      <c r="AS415" s="94">
        <v>44.180902940834002</v>
      </c>
      <c r="AT415" s="95" t="s">
        <v>94</v>
      </c>
      <c r="AU415" s="97" t="s">
        <v>94</v>
      </c>
      <c r="AV415" s="94">
        <f t="shared" si="15"/>
        <v>3.7714655985268575</v>
      </c>
      <c r="AW415" s="97" t="s">
        <v>94</v>
      </c>
      <c r="AX415" s="98">
        <f>Corrientes!AX415*Constantes!$BA$15</f>
        <v>101.796405444832</v>
      </c>
      <c r="AZ415" s="118"/>
      <c r="BC415" s="119">
        <f t="shared" si="18"/>
        <v>-7.3466458534312551E-3</v>
      </c>
      <c r="BE415" s="68"/>
    </row>
    <row r="416" spans="1:57" x14ac:dyDescent="0.3">
      <c r="A416" s="89">
        <v>2015</v>
      </c>
      <c r="B416" s="90" t="s">
        <v>15</v>
      </c>
      <c r="C416" s="101">
        <f>Corrientes!C416*Constantes!$BA$15</f>
        <v>2169.5176939871999</v>
      </c>
      <c r="D416" s="91">
        <f>Corrientes!D416*Constantes!$BA$15</f>
        <v>1567.0818822911999</v>
      </c>
      <c r="E416" s="92">
        <f>Corrientes!E416*Constantes!$BA$15</f>
        <v>2.1588721111488001</v>
      </c>
      <c r="F416" s="92" t="s">
        <v>241</v>
      </c>
      <c r="G416" s="92" t="s">
        <v>241</v>
      </c>
      <c r="H416" s="101">
        <f>Corrientes!H416*Constantes!$BA$15</f>
        <v>3738.7482260256002</v>
      </c>
      <c r="I416" s="101">
        <f>Corrientes!I416*Constantes!$BA$15</f>
        <v>185.7388337024</v>
      </c>
      <c r="J416" s="91">
        <f>Corrientes!J416*Constantes!$BA$15</f>
        <v>3924.4870597280001</v>
      </c>
      <c r="K416" s="93">
        <f>Corrientes!K416*Constantes!$BA$15</f>
        <v>3282.7895571968002</v>
      </c>
      <c r="L416" s="93">
        <f>Corrientes!L416*Constantes!$BA$15</f>
        <v>1904.9299256224001</v>
      </c>
      <c r="M416" s="93">
        <f>Corrientes!M416*Constantes!$BA$15</f>
        <v>1375.9714242208001</v>
      </c>
      <c r="N416" s="94">
        <f>Corrientes!N416*Constantes!$BA$15</f>
        <v>163.08619555351351</v>
      </c>
      <c r="O416" s="94">
        <f>Corrientes!O416*Constantes!$BA$15</f>
        <v>3445.8783470498197</v>
      </c>
      <c r="P416" s="94">
        <v>45.351486719160491</v>
      </c>
      <c r="Q416" s="94">
        <f>Corrientes!Q416*Constantes!$BA$15</f>
        <v>3181.3255413567999</v>
      </c>
      <c r="R416" s="94">
        <f>Corrientes!R416*Constantes!$BA$15</f>
        <v>1450.1758028639999</v>
      </c>
      <c r="S416" s="94">
        <f>Corrientes!S416*Constantes!$BA$15</f>
        <v>97.503121104000002</v>
      </c>
      <c r="T416" s="94">
        <f>Corrientes!T416*Constantes!$BA$15</f>
        <v>0</v>
      </c>
      <c r="U416" s="92" t="s">
        <v>241</v>
      </c>
      <c r="V416" s="96">
        <f>Corrientes!V416*Constantes!$BA$15</f>
        <v>4729.0044653247996</v>
      </c>
      <c r="W416" s="94">
        <f>Corrientes!W416*Constantes!$BA$15</f>
        <v>6051.5309400256001</v>
      </c>
      <c r="X416" s="94">
        <f>Corrientes!X416*Constantes!$BA$15</f>
        <v>3870.391004224</v>
      </c>
      <c r="Y416" s="94">
        <f>Corrientes!Y416*Constantes!$BA$15</f>
        <v>6273.9270406271999</v>
      </c>
      <c r="Z416" s="94">
        <f>Corrientes!Z416*Constantes!$BA$15</f>
        <v>63438.148450054912</v>
      </c>
      <c r="AA416" s="94">
        <f>Corrientes!AA416*Constantes!$BA$15</f>
        <v>8653.4915250528011</v>
      </c>
      <c r="AB416" s="94">
        <f>Corrientes!AB416*Constantes!$BA$15</f>
        <v>4506.2068493664001</v>
      </c>
      <c r="AC416" s="92" t="s">
        <v>94</v>
      </c>
      <c r="AD416" s="94">
        <v>21.741732831046594</v>
      </c>
      <c r="AE416" s="94">
        <v>4.0125846173060333</v>
      </c>
      <c r="AF416" s="95" t="s">
        <v>94</v>
      </c>
      <c r="AG416" s="95" t="s">
        <v>94</v>
      </c>
      <c r="AH416" s="95">
        <f>Corrientes!AH416*Constantes!$BA$15</f>
        <v>393.45249436479997</v>
      </c>
      <c r="AI416" s="95" t="s">
        <v>241</v>
      </c>
      <c r="AJ416" s="95" t="s">
        <v>241</v>
      </c>
      <c r="AK416" s="95" t="s">
        <v>94</v>
      </c>
      <c r="AL416" s="95" t="s">
        <v>241</v>
      </c>
      <c r="AM416" s="95" t="s">
        <v>241</v>
      </c>
      <c r="AN416" s="97" t="s">
        <v>94</v>
      </c>
      <c r="AO416" s="94">
        <f>Corrientes!AO416*Constantes!$BA$15</f>
        <v>215777.94467899841</v>
      </c>
      <c r="AP416" s="94">
        <f>Corrientes!AP416*Constantes!$BA$15</f>
        <v>39801.319801769838</v>
      </c>
      <c r="AQ416" s="94">
        <v>95.267181904906749</v>
      </c>
      <c r="AR416" s="94">
        <v>4.7328180950932541</v>
      </c>
      <c r="AS416" s="94">
        <v>54.648513280839495</v>
      </c>
      <c r="AT416" s="95" t="s">
        <v>94</v>
      </c>
      <c r="AU416" s="97" t="s">
        <v>94</v>
      </c>
      <c r="AV416" s="94">
        <f t="shared" si="15"/>
        <v>4.5144004924922321</v>
      </c>
      <c r="AW416" s="97" t="s">
        <v>94</v>
      </c>
      <c r="AX416" s="98">
        <f>Corrientes!AX416*Constantes!$BA$15</f>
        <v>23.271721562464002</v>
      </c>
      <c r="AZ416" s="118"/>
      <c r="BC416" s="119">
        <f t="shared" si="18"/>
        <v>-1.0222363947538504E-2</v>
      </c>
      <c r="BE416" s="68"/>
    </row>
    <row r="417" spans="1:57" x14ac:dyDescent="0.3">
      <c r="A417" s="89">
        <v>2015</v>
      </c>
      <c r="B417" s="90" t="s">
        <v>16</v>
      </c>
      <c r="C417" s="101">
        <f>Corrientes!C417*Constantes!$BA$15</f>
        <v>891.26642619839993</v>
      </c>
      <c r="D417" s="91">
        <f>Corrientes!D417*Constantes!$BA$15</f>
        <v>1602.8818596448</v>
      </c>
      <c r="E417" s="92">
        <f>Corrientes!E417*Constantes!$BA$15</f>
        <v>226.85964915724799</v>
      </c>
      <c r="F417" s="92" t="s">
        <v>241</v>
      </c>
      <c r="G417" s="92" t="s">
        <v>241</v>
      </c>
      <c r="H417" s="101">
        <f>Corrientes!H417*Constantes!$BA$15</f>
        <v>2721.0044624351999</v>
      </c>
      <c r="I417" s="101">
        <f>Corrientes!I417*Constantes!$BA$15</f>
        <v>240.9743246784</v>
      </c>
      <c r="J417" s="91">
        <f>Corrientes!J417*Constantes!$BA$15</f>
        <v>2961.9787871136</v>
      </c>
      <c r="K417" s="93">
        <f>Corrientes!K417*Constantes!$BA$15</f>
        <v>4185.2875616192005</v>
      </c>
      <c r="L417" s="93">
        <f>Corrientes!L417*Constantes!$BA$15</f>
        <v>1370.8927975455999</v>
      </c>
      <c r="M417" s="93">
        <f>Corrientes!M417*Constantes!$BA$15</f>
        <v>2465.4562154816003</v>
      </c>
      <c r="N417" s="94">
        <f>Corrientes!N417*Constantes!$BA$15</f>
        <v>370.65423409847125</v>
      </c>
      <c r="O417" s="94">
        <f>Corrientes!O417*Constantes!$BA$15</f>
        <v>4555.9442906049235</v>
      </c>
      <c r="P417" s="94">
        <v>51.527324967860189</v>
      </c>
      <c r="Q417" s="94">
        <f>Corrientes!Q417*Constantes!$BA$15</f>
        <v>2176.9077469056001</v>
      </c>
      <c r="R417" s="94">
        <f>Corrientes!R417*Constantes!$BA$15</f>
        <v>609.47860808960002</v>
      </c>
      <c r="S417" s="94">
        <f>Corrientes!S417*Constantes!$BA$15</f>
        <v>0</v>
      </c>
      <c r="T417" s="94">
        <f>Corrientes!T417*Constantes!$BA$15</f>
        <v>0</v>
      </c>
      <c r="U417" s="92" t="s">
        <v>241</v>
      </c>
      <c r="V417" s="96">
        <f>Corrientes!V417*Constantes!$BA$15</f>
        <v>2786.3863549951998</v>
      </c>
      <c r="W417" s="94">
        <f>Corrientes!W417*Constantes!$BA$15</f>
        <v>4857.1855300416</v>
      </c>
      <c r="X417" s="94">
        <f>Corrientes!X417*Constantes!$BA$15</f>
        <v>3903.1416352192005</v>
      </c>
      <c r="Y417" s="94">
        <f>Corrientes!Y417*Constantes!$BA$15</f>
        <v>3187.7280835328002</v>
      </c>
      <c r="Z417" s="94">
        <f>Corrientes!Z417*Constantes!$BA$15</f>
        <v>0</v>
      </c>
      <c r="AA417" s="94">
        <f>Corrientes!AA417*Constantes!$BA$15</f>
        <v>5748.3651421087998</v>
      </c>
      <c r="AB417" s="94">
        <f>Corrientes!AB417*Constantes!$BA$15</f>
        <v>4697.1545309408002</v>
      </c>
      <c r="AC417" s="92" t="s">
        <v>94</v>
      </c>
      <c r="AD417" s="94">
        <v>19.823884761508808</v>
      </c>
      <c r="AE417" s="94">
        <v>4.2904223174110507</v>
      </c>
      <c r="AF417" s="95" t="s">
        <v>94</v>
      </c>
      <c r="AG417" s="95" t="s">
        <v>94</v>
      </c>
      <c r="AH417" s="95">
        <f>Corrientes!AH417*Constantes!$BA$15</f>
        <v>84.524408489600006</v>
      </c>
      <c r="AI417" s="95" t="s">
        <v>241</v>
      </c>
      <c r="AJ417" s="95" t="s">
        <v>241</v>
      </c>
      <c r="AK417" s="95" t="s">
        <v>94</v>
      </c>
      <c r="AL417" s="95" t="s">
        <v>241</v>
      </c>
      <c r="AM417" s="95" t="s">
        <v>241</v>
      </c>
      <c r="AN417" s="97" t="s">
        <v>94</v>
      </c>
      <c r="AO417" s="94">
        <f>Corrientes!AO417*Constantes!$BA$15</f>
        <v>134060.714528816</v>
      </c>
      <c r="AP417" s="94">
        <f>Corrientes!AP417*Constantes!$BA$15</f>
        <v>28997.164637558511</v>
      </c>
      <c r="AQ417" s="94">
        <v>91.86441423123</v>
      </c>
      <c r="AR417" s="94">
        <v>8.1355857687699906</v>
      </c>
      <c r="AS417" s="94">
        <v>48.472675032139797</v>
      </c>
      <c r="AT417" s="95" t="s">
        <v>94</v>
      </c>
      <c r="AU417" s="97" t="s">
        <v>94</v>
      </c>
      <c r="AV417" s="94">
        <f t="shared" si="15"/>
        <v>10.056438417430513</v>
      </c>
      <c r="AW417" s="97" t="s">
        <v>94</v>
      </c>
      <c r="AX417" s="98">
        <f>Corrientes!AX417*Constantes!$BA$15</f>
        <v>21.37418168976</v>
      </c>
      <c r="AZ417" s="118"/>
      <c r="BC417" s="119">
        <f t="shared" si="18"/>
        <v>-3.4725652484439706E-3</v>
      </c>
      <c r="BE417" s="68"/>
    </row>
    <row r="418" spans="1:57" x14ac:dyDescent="0.3">
      <c r="A418" s="89">
        <v>2015</v>
      </c>
      <c r="B418" s="90" t="s">
        <v>17</v>
      </c>
      <c r="C418" s="101">
        <f>Corrientes!C418*Constantes!$BA$15</f>
        <v>2216.0609200767999</v>
      </c>
      <c r="D418" s="91">
        <f>Corrientes!D418*Constantes!$BA$15</f>
        <v>2543.8927830207999</v>
      </c>
      <c r="E418" s="92">
        <f>Corrientes!E418*Constantes!$BA$15</f>
        <v>1.8724288852543998</v>
      </c>
      <c r="F418" s="92" t="s">
        <v>241</v>
      </c>
      <c r="G418" s="92" t="s">
        <v>241</v>
      </c>
      <c r="H418" s="101">
        <f>Corrientes!H418*Constantes!$BA$15</f>
        <v>4761.8202069184008</v>
      </c>
      <c r="I418" s="101">
        <f>Corrientes!I418*Constantes!$BA$15</f>
        <v>328.84107721919997</v>
      </c>
      <c r="J418" s="91">
        <f>Corrientes!J418*Constantes!$BA$15</f>
        <v>5090.6612841376</v>
      </c>
      <c r="K418" s="93">
        <f>Corrientes!K418*Constantes!$BA$15</f>
        <v>3028.8907787360004</v>
      </c>
      <c r="L418" s="93">
        <f>Corrientes!L418*Constantes!$BA$15</f>
        <v>1409.590196528</v>
      </c>
      <c r="M418" s="93">
        <f>Corrientes!M418*Constantes!$BA$15</f>
        <v>1618.1068879039999</v>
      </c>
      <c r="N418" s="94">
        <f>Corrientes!N418*Constantes!$BA$15</f>
        <v>209.16623651714798</v>
      </c>
      <c r="O418" s="94">
        <f>Corrientes!O418*Constantes!$BA$15</f>
        <v>3238.0547268797854</v>
      </c>
      <c r="P418" s="94">
        <v>20.69797290828075</v>
      </c>
      <c r="Q418" s="94">
        <f>Corrientes!Q418*Constantes!$BA$15</f>
        <v>15669.3972415136</v>
      </c>
      <c r="R418" s="94">
        <f>Corrientes!R418*Constantes!$BA$15</f>
        <v>1570.0986733503998</v>
      </c>
      <c r="S418" s="94">
        <f>Corrientes!S418*Constantes!$BA$15</f>
        <v>365.87815594240004</v>
      </c>
      <c r="T418" s="94">
        <f>Corrientes!T418*Constantes!$BA$15</f>
        <v>1898.9506023360002</v>
      </c>
      <c r="U418" s="92" t="s">
        <v>241</v>
      </c>
      <c r="V418" s="96">
        <f>Corrientes!V418*Constantes!$BA$15</f>
        <v>19504.324673142401</v>
      </c>
      <c r="W418" s="94">
        <f>Corrientes!W418*Constantes!$BA$15</f>
        <v>5550.9172524608002</v>
      </c>
      <c r="X418" s="94">
        <f>Corrientes!X418*Constantes!$BA$15</f>
        <v>3732.6386815423998</v>
      </c>
      <c r="Y418" s="94">
        <f>Corrientes!Y418*Constantes!$BA$15</f>
        <v>5824.164730412801</v>
      </c>
      <c r="Z418" s="94">
        <f>Corrientes!Z418*Constantes!$BA$15</f>
        <v>16901.028639103624</v>
      </c>
      <c r="AA418" s="94">
        <f>Corrientes!AA418*Constantes!$BA$15</f>
        <v>24594.975105513604</v>
      </c>
      <c r="AB418" s="94">
        <f>Corrientes!AB418*Constantes!$BA$15</f>
        <v>4835.9594749632006</v>
      </c>
      <c r="AC418" s="92" t="s">
        <v>94</v>
      </c>
      <c r="AD418" s="94">
        <v>21.365148861973431</v>
      </c>
      <c r="AE418" s="94">
        <v>1.7290591410916272</v>
      </c>
      <c r="AF418" s="95" t="s">
        <v>94</v>
      </c>
      <c r="AG418" s="95" t="s">
        <v>94</v>
      </c>
      <c r="AH418" s="95">
        <f>Corrientes!AH418*Constantes!$BA$15</f>
        <v>7986.1730020512005</v>
      </c>
      <c r="AI418" s="95" t="s">
        <v>241</v>
      </c>
      <c r="AJ418" s="95" t="s">
        <v>241</v>
      </c>
      <c r="AK418" s="95" t="s">
        <v>94</v>
      </c>
      <c r="AL418" s="95" t="s">
        <v>241</v>
      </c>
      <c r="AM418" s="95" t="s">
        <v>241</v>
      </c>
      <c r="AN418" s="97" t="s">
        <v>94</v>
      </c>
      <c r="AO418" s="94">
        <f>Corrientes!AO418*Constantes!$BA$15</f>
        <v>1428386.9317730304</v>
      </c>
      <c r="AP418" s="94">
        <f>Corrientes!AP418*Constantes!$BA$15</f>
        <v>115117.2849446913</v>
      </c>
      <c r="AQ418" s="94">
        <v>93.540307263343919</v>
      </c>
      <c r="AR418" s="94">
        <v>6.459692736656085</v>
      </c>
      <c r="AS418" s="94">
        <v>79.302071213603298</v>
      </c>
      <c r="AT418" s="95" t="s">
        <v>94</v>
      </c>
      <c r="AU418" s="97" t="s">
        <v>94</v>
      </c>
      <c r="AV418" s="94">
        <f t="shared" si="15"/>
        <v>5.9619163751299498</v>
      </c>
      <c r="AW418" s="97" t="s">
        <v>94</v>
      </c>
      <c r="AX418" s="98">
        <f>Corrientes!AX418*Constantes!$BA$15</f>
        <v>51.321258835519998</v>
      </c>
      <c r="AZ418" s="118"/>
      <c r="BC418" s="119">
        <f t="shared" si="18"/>
        <v>-1.6776830852450075E-2</v>
      </c>
      <c r="BE418" s="68"/>
    </row>
    <row r="419" spans="1:57" x14ac:dyDescent="0.3">
      <c r="A419" s="89">
        <v>2015</v>
      </c>
      <c r="B419" s="90" t="s">
        <v>18</v>
      </c>
      <c r="C419" s="101">
        <f>Corrientes!C419*Constantes!$BA$15</f>
        <v>5836.5900029408003</v>
      </c>
      <c r="D419" s="91">
        <f>Corrientes!D419*Constantes!$BA$15</f>
        <v>3835.1987257887999</v>
      </c>
      <c r="E419" s="92">
        <f>Corrientes!E419*Constantes!$BA$15</f>
        <v>1464.3794086107998</v>
      </c>
      <c r="F419" s="92" t="s">
        <v>241</v>
      </c>
      <c r="G419" s="92" t="s">
        <v>241</v>
      </c>
      <c r="H419" s="101">
        <f>Corrientes!H419*Constantes!$BA$15</f>
        <v>11136.1586420448</v>
      </c>
      <c r="I419" s="101">
        <f>Corrientes!I419*Constantes!$BA$15</f>
        <v>1499.8226341439999</v>
      </c>
      <c r="J419" s="91">
        <f>Corrientes!J419*Constantes!$BA$15</f>
        <v>12635.981276188801</v>
      </c>
      <c r="K419" s="93">
        <f>Corrientes!K419*Constantes!$BA$15</f>
        <v>3782.600214048</v>
      </c>
      <c r="L419" s="93">
        <f>Corrientes!L419*Constantes!$BA$15</f>
        <v>1982.5092036160001</v>
      </c>
      <c r="M419" s="93">
        <f>Corrientes!M419*Constantes!$BA$15</f>
        <v>1302.6894457216001</v>
      </c>
      <c r="N419" s="94">
        <f>Corrientes!N419*Constantes!$BA$15</f>
        <v>509.44164951893111</v>
      </c>
      <c r="O419" s="94">
        <f>Corrientes!O419*Constantes!$BA$15</f>
        <v>4292.0446509593439</v>
      </c>
      <c r="P419" s="94">
        <v>74.766630580929004</v>
      </c>
      <c r="Q419" s="94">
        <f>Corrientes!Q419*Constantes!$BA$15</f>
        <v>2470.1767338656</v>
      </c>
      <c r="R419" s="94">
        <f>Corrientes!R419*Constantes!$BA$15</f>
        <v>1421.2992524736001</v>
      </c>
      <c r="S419" s="94">
        <f>Corrientes!S419*Constantes!$BA$15</f>
        <v>373.10543236479998</v>
      </c>
      <c r="T419" s="94">
        <f>Corrientes!T419*Constantes!$BA$15</f>
        <v>0</v>
      </c>
      <c r="U419" s="92" t="s">
        <v>241</v>
      </c>
      <c r="V419" s="96">
        <f>Corrientes!V419*Constantes!$BA$15</f>
        <v>4264.5814187039996</v>
      </c>
      <c r="W419" s="94">
        <f>Corrientes!W419*Constantes!$BA$15</f>
        <v>3992.1261196992004</v>
      </c>
      <c r="X419" s="94">
        <f>Corrientes!X419*Constantes!$BA$15</f>
        <v>3242.3667273567999</v>
      </c>
      <c r="Y419" s="94">
        <f>Corrientes!Y419*Constantes!$BA$15</f>
        <v>3324.0045659839998</v>
      </c>
      <c r="Z419" s="94">
        <f>Corrientes!Z419*Constantes!$BA$15</f>
        <v>16589.701817261361</v>
      </c>
      <c r="AA419" s="94">
        <f>Corrientes!AA419*Constantes!$BA$15</f>
        <v>16900.5626948928</v>
      </c>
      <c r="AB419" s="94">
        <f>Corrientes!AB419*Constantes!$BA$15</f>
        <v>4212.1890905248001</v>
      </c>
      <c r="AC419" s="92" t="s">
        <v>94</v>
      </c>
      <c r="AD419" s="94">
        <v>19.314799157796894</v>
      </c>
      <c r="AE419" s="94">
        <v>5.4150999816921601</v>
      </c>
      <c r="AF419" s="95" t="s">
        <v>94</v>
      </c>
      <c r="AG419" s="95" t="s">
        <v>94</v>
      </c>
      <c r="AH419" s="95">
        <f>Corrientes!AH419*Constantes!$BA$15</f>
        <v>98.2410412192</v>
      </c>
      <c r="AI419" s="95" t="s">
        <v>241</v>
      </c>
      <c r="AJ419" s="95" t="s">
        <v>241</v>
      </c>
      <c r="AK419" s="95" t="s">
        <v>94</v>
      </c>
      <c r="AL419" s="95" t="s">
        <v>241</v>
      </c>
      <c r="AM419" s="95" t="s">
        <v>241</v>
      </c>
      <c r="AN419" s="97" t="s">
        <v>94</v>
      </c>
      <c r="AO419" s="94">
        <f>Corrientes!AO419*Constantes!$BA$15</f>
        <v>312130.05147624965</v>
      </c>
      <c r="AP419" s="94">
        <f>Corrientes!AP419*Constantes!$BA$15</f>
        <v>87500.582054233761</v>
      </c>
      <c r="AQ419" s="94">
        <v>88.130540862938275</v>
      </c>
      <c r="AR419" s="94">
        <v>11.869459137061721</v>
      </c>
      <c r="AS419" s="94">
        <v>25.233369419070989</v>
      </c>
      <c r="AT419" s="95" t="s">
        <v>94</v>
      </c>
      <c r="AU419" s="97" t="s">
        <v>94</v>
      </c>
      <c r="AV419" s="94">
        <f t="shared" si="15"/>
        <v>12.680119485794172</v>
      </c>
      <c r="AW419" s="97" t="s">
        <v>94</v>
      </c>
      <c r="AX419" s="98">
        <f>Corrientes!AX419*Constantes!$BA$15</f>
        <v>49.96858615376</v>
      </c>
      <c r="AZ419" s="118"/>
      <c r="BC419" s="119">
        <f t="shared" si="18"/>
        <v>-9.4952955998905963E-3</v>
      </c>
      <c r="BE419" s="68"/>
    </row>
    <row r="420" spans="1:57" x14ac:dyDescent="0.3">
      <c r="A420" s="89">
        <v>2015</v>
      </c>
      <c r="B420" s="90" t="s">
        <v>19</v>
      </c>
      <c r="C420" s="101">
        <f>Corrientes!C420*Constantes!$BA$15</f>
        <v>7703.9728168191996</v>
      </c>
      <c r="D420" s="91">
        <f>Corrientes!D420*Constantes!$BA$15</f>
        <v>3409.1800804576001</v>
      </c>
      <c r="E420" s="92">
        <f>Corrientes!E420*Constantes!$BA$15</f>
        <v>886.87186232175679</v>
      </c>
      <c r="F420" s="92" t="s">
        <v>241</v>
      </c>
      <c r="G420" s="92" t="s">
        <v>241</v>
      </c>
      <c r="H420" s="101">
        <f>Corrientes!H420*Constantes!$BA$15</f>
        <v>12000.024358083199</v>
      </c>
      <c r="I420" s="101">
        <f>Corrientes!I420*Constantes!$BA$15</f>
        <v>1394.9728671872001</v>
      </c>
      <c r="J420" s="91">
        <f>Corrientes!J420*Constantes!$BA$15</f>
        <v>13394.997225270401</v>
      </c>
      <c r="K420" s="93">
        <f>Corrientes!K420*Constantes!$BA$15</f>
        <v>2729.1107319360003</v>
      </c>
      <c r="L420" s="93">
        <f>Corrientes!L420*Constantes!$BA$15</f>
        <v>1752.0827958784</v>
      </c>
      <c r="M420" s="93">
        <f>Corrientes!M420*Constantes!$BA$15</f>
        <v>775.33700574720001</v>
      </c>
      <c r="N420" s="94">
        <f>Corrientes!N420*Constantes!$BA$15</f>
        <v>317.2532697301736</v>
      </c>
      <c r="O420" s="94">
        <f>Corrientes!O420*Constantes!$BA$15</f>
        <v>3046.3663460157986</v>
      </c>
      <c r="P420" s="94">
        <v>58.913080415268247</v>
      </c>
      <c r="Q420" s="94">
        <f>Corrientes!Q420*Constantes!$BA$15</f>
        <v>7353.6560938944003</v>
      </c>
      <c r="R420" s="94">
        <f>Corrientes!R420*Constantes!$BA$15</f>
        <v>1619.9408364256001</v>
      </c>
      <c r="S420" s="94">
        <f>Corrientes!S420*Constantes!$BA$15</f>
        <v>368.28724808319998</v>
      </c>
      <c r="T420" s="94">
        <f>Corrientes!T420*Constantes!$BA$15</f>
        <v>0</v>
      </c>
      <c r="U420" s="92" t="s">
        <v>241</v>
      </c>
      <c r="V420" s="96">
        <f>Corrientes!V420*Constantes!$BA$15</f>
        <v>9341.8841784031993</v>
      </c>
      <c r="W420" s="94">
        <f>Corrientes!W420*Constantes!$BA$15</f>
        <v>5199.1897999040002</v>
      </c>
      <c r="X420" s="94">
        <f>Corrientes!X420*Constantes!$BA$15</f>
        <v>3334.1835228672003</v>
      </c>
      <c r="Y420" s="94">
        <f>Corrientes!Y420*Constantes!$BA$15</f>
        <v>4483.9932835456002</v>
      </c>
      <c r="Z420" s="94">
        <f>Corrientes!Z420*Constantes!$BA$15</f>
        <v>27304.848867384819</v>
      </c>
      <c r="AA420" s="94">
        <f>Corrientes!AA420*Constantes!$BA$15</f>
        <v>22736.881403673604</v>
      </c>
      <c r="AB420" s="94">
        <f>Corrientes!AB420*Constantes!$BA$15</f>
        <v>3670.8921307264004</v>
      </c>
      <c r="AC420" s="92" t="s">
        <v>94</v>
      </c>
      <c r="AD420" s="94">
        <v>23.480146409921549</v>
      </c>
      <c r="AE420" s="94">
        <v>3.6067836854076747</v>
      </c>
      <c r="AF420" s="95" t="s">
        <v>94</v>
      </c>
      <c r="AG420" s="95" t="s">
        <v>94</v>
      </c>
      <c r="AH420" s="95">
        <f>Corrientes!AH420*Constantes!$BA$15</f>
        <v>1188.4529008288</v>
      </c>
      <c r="AI420" s="95" t="s">
        <v>241</v>
      </c>
      <c r="AJ420" s="95" t="s">
        <v>241</v>
      </c>
      <c r="AK420" s="95" t="s">
        <v>94</v>
      </c>
      <c r="AL420" s="95" t="s">
        <v>241</v>
      </c>
      <c r="AM420" s="95" t="s">
        <v>241</v>
      </c>
      <c r="AN420" s="97" t="s">
        <v>94</v>
      </c>
      <c r="AO420" s="94">
        <f>Corrientes!AO420*Constantes!$BA$15</f>
        <v>629537.63165404473</v>
      </c>
      <c r="AP420" s="94">
        <f>Corrientes!AP420*Constantes!$BA$15</f>
        <v>96834.489715026604</v>
      </c>
      <c r="AQ420" s="94">
        <v>89.585866695399474</v>
      </c>
      <c r="AR420" s="94">
        <v>10.414133304600517</v>
      </c>
      <c r="AS420" s="94">
        <v>41.086919584731746</v>
      </c>
      <c r="AT420" s="95" t="s">
        <v>94</v>
      </c>
      <c r="AU420" s="97" t="s">
        <v>94</v>
      </c>
      <c r="AV420" s="94">
        <f t="shared" si="15"/>
        <v>7.9403927505184768</v>
      </c>
      <c r="AW420" s="97" t="s">
        <v>94</v>
      </c>
      <c r="AX420" s="98">
        <f>Corrientes!AX420*Constantes!$BA$15</f>
        <v>46.015830242560007</v>
      </c>
      <c r="AZ420" s="118"/>
      <c r="BC420" s="119">
        <f t="shared" si="18"/>
        <v>-4.0151535233690083E-4</v>
      </c>
      <c r="BE420" s="68"/>
    </row>
    <row r="421" spans="1:57" x14ac:dyDescent="0.3">
      <c r="A421" s="89">
        <v>2015</v>
      </c>
      <c r="B421" s="90" t="s">
        <v>20</v>
      </c>
      <c r="C421" s="101">
        <f>Corrientes!C421*Constantes!$BA$15</f>
        <v>1610.3044678624001</v>
      </c>
      <c r="D421" s="91">
        <f>Corrientes!D421*Constantes!$BA$15</f>
        <v>1575.0253752960002</v>
      </c>
      <c r="E421" s="92">
        <f>Corrientes!E421*Constantes!$BA$15</f>
        <v>4.6975886015968005</v>
      </c>
      <c r="F421" s="92" t="s">
        <v>241</v>
      </c>
      <c r="G421" s="92" t="s">
        <v>241</v>
      </c>
      <c r="H421" s="101">
        <f>Corrientes!H421*Constantes!$BA$15</f>
        <v>3190.0286580095999</v>
      </c>
      <c r="I421" s="101">
        <f>Corrientes!I421*Constantes!$BA$15</f>
        <v>523.2938793408</v>
      </c>
      <c r="J421" s="91">
        <f>Corrientes!J421*Constantes!$BA$15</f>
        <v>3713.3225373504001</v>
      </c>
      <c r="K421" s="93">
        <f>Corrientes!K421*Constantes!$BA$15</f>
        <v>3311.2862957632001</v>
      </c>
      <c r="L421" s="93">
        <f>Corrientes!L421*Constantes!$BA$15</f>
        <v>1671.5084303583999</v>
      </c>
      <c r="M421" s="93">
        <f>Corrientes!M421*Constantes!$BA$15</f>
        <v>1634.8945705248</v>
      </c>
      <c r="N421" s="94">
        <f>Corrientes!N421*Constantes!$BA$15</f>
        <v>543.18736418804031</v>
      </c>
      <c r="O421" s="94">
        <f>Corrientes!O421*Constantes!$BA$15</f>
        <v>3854.4692153251972</v>
      </c>
      <c r="P421" s="94">
        <v>49.001527959365163</v>
      </c>
      <c r="Q421" s="94">
        <f>Corrientes!Q421*Constantes!$BA$15</f>
        <v>3390.8840023072003</v>
      </c>
      <c r="R421" s="94">
        <f>Corrientes!R421*Constantes!$BA$15</f>
        <v>316.93668947840001</v>
      </c>
      <c r="S421" s="94">
        <f>Corrientes!S421*Constantes!$BA$15</f>
        <v>156.81887624639998</v>
      </c>
      <c r="T421" s="94">
        <f>Corrientes!T421*Constantes!$BA$15</f>
        <v>0</v>
      </c>
      <c r="U421" s="92" t="s">
        <v>241</v>
      </c>
      <c r="V421" s="96">
        <f>Corrientes!V421*Constantes!$BA$15</f>
        <v>3864.6395680320002</v>
      </c>
      <c r="W421" s="94">
        <f>Corrientes!W421*Constantes!$BA$15</f>
        <v>3712.1179912800003</v>
      </c>
      <c r="X421" s="94">
        <f>Corrientes!X421*Constantes!$BA$15</f>
        <v>2355.8967819072</v>
      </c>
      <c r="Y421" s="94">
        <f>Corrientes!Y421*Constantes!$BA$15</f>
        <v>2153.4028208832001</v>
      </c>
      <c r="Z421" s="94">
        <f>Corrientes!Z421*Constantes!$BA$15</f>
        <v>529809.37520692975</v>
      </c>
      <c r="AA421" s="94">
        <f>Corrientes!AA421*Constantes!$BA$15</f>
        <v>7577.9729571488006</v>
      </c>
      <c r="AB421" s="94">
        <f>Corrientes!AB421*Constantes!$BA$15</f>
        <v>3780.5383784320002</v>
      </c>
      <c r="AC421" s="92" t="s">
        <v>94</v>
      </c>
      <c r="AD421" s="94">
        <v>18.983408200770985</v>
      </c>
      <c r="AE421" s="94">
        <v>1.7535555385921247</v>
      </c>
      <c r="AF421" s="95" t="s">
        <v>94</v>
      </c>
      <c r="AG421" s="95" t="s">
        <v>94</v>
      </c>
      <c r="AH421" s="95">
        <f>Corrientes!AH421*Constantes!$BA$15</f>
        <v>1375.4830947328001</v>
      </c>
      <c r="AI421" s="95" t="s">
        <v>241</v>
      </c>
      <c r="AJ421" s="95" t="s">
        <v>241</v>
      </c>
      <c r="AK421" s="95" t="s">
        <v>94</v>
      </c>
      <c r="AL421" s="95" t="s">
        <v>241</v>
      </c>
      <c r="AM421" s="95" t="s">
        <v>241</v>
      </c>
      <c r="AN421" s="97" t="s">
        <v>94</v>
      </c>
      <c r="AO421" s="94">
        <f>Corrientes!AO421*Constantes!$BA$15</f>
        <v>429653.27085861762</v>
      </c>
      <c r="AP421" s="94">
        <f>Corrientes!AP421*Constantes!$BA$15</f>
        <v>39918.931732562887</v>
      </c>
      <c r="AQ421" s="94">
        <v>85.907664252774794</v>
      </c>
      <c r="AR421" s="94">
        <v>14.092335747225192</v>
      </c>
      <c r="AS421" s="94">
        <v>50.998328839194805</v>
      </c>
      <c r="AT421" s="95" t="s">
        <v>94</v>
      </c>
      <c r="AU421" s="97" t="s">
        <v>94</v>
      </c>
      <c r="AV421" s="94">
        <f t="shared" ref="AV421:AV464" si="19">((AA421/AA388)-1)*100</f>
        <v>5.1413617207484386</v>
      </c>
      <c r="AW421" s="97" t="s">
        <v>94</v>
      </c>
      <c r="AX421" s="98">
        <f>Corrientes!AX421*Constantes!$BA$15</f>
        <v>67.974705105952012</v>
      </c>
      <c r="AZ421" s="118"/>
      <c r="BC421" s="119">
        <f t="shared" si="18"/>
        <v>1.2078016002510239E-2</v>
      </c>
      <c r="BE421" s="68"/>
    </row>
    <row r="422" spans="1:57" x14ac:dyDescent="0.3">
      <c r="A422" s="89">
        <v>2015</v>
      </c>
      <c r="B422" s="90" t="s">
        <v>21</v>
      </c>
      <c r="C422" s="101">
        <f>Corrientes!C422*Constantes!$BA$15</f>
        <v>1129.0503315552</v>
      </c>
      <c r="D422" s="91">
        <f>Corrientes!D422*Constantes!$BA$15</f>
        <v>1458.2495170656</v>
      </c>
      <c r="E422" s="92">
        <f>Corrientes!E422*Constantes!$BA$15</f>
        <v>0</v>
      </c>
      <c r="F422" s="92" t="s">
        <v>241</v>
      </c>
      <c r="G422" s="92" t="s">
        <v>241</v>
      </c>
      <c r="H422" s="101">
        <f>Corrientes!H422*Constantes!$BA$15</f>
        <v>2587.3107003872001</v>
      </c>
      <c r="I422" s="101">
        <f>Corrientes!I422*Constantes!$BA$15</f>
        <v>569.72858776639998</v>
      </c>
      <c r="J422" s="91">
        <f>Corrientes!J422*Constantes!$BA$15</f>
        <v>3157.0392881536</v>
      </c>
      <c r="K422" s="93">
        <f>Corrientes!K422*Constantes!$BA$15</f>
        <v>3876.7175840351997</v>
      </c>
      <c r="L422" s="93">
        <f>Corrientes!L422*Constantes!$BA$15</f>
        <v>1691.736122928</v>
      </c>
      <c r="M422" s="93">
        <f>Corrientes!M422*Constantes!$BA$15</f>
        <v>2184.9923128736</v>
      </c>
      <c r="N422" s="94">
        <f>Corrientes!N422*Constantes!$BA$15</f>
        <v>853.66065349258793</v>
      </c>
      <c r="O422" s="94">
        <f>Corrientes!O422*Constantes!$BA$15</f>
        <v>4730.38293292046</v>
      </c>
      <c r="P422" s="94">
        <v>44.251842026807495</v>
      </c>
      <c r="Q422" s="94">
        <f>Corrientes!Q422*Constantes!$BA$15</f>
        <v>3401.8117310720004</v>
      </c>
      <c r="R422" s="94">
        <f>Corrientes!R422*Constantes!$BA$15</f>
        <v>575.40406159359998</v>
      </c>
      <c r="S422" s="94">
        <f>Corrientes!S422*Constantes!$BA$15</f>
        <v>0</v>
      </c>
      <c r="T422" s="94">
        <f>Corrientes!T422*Constantes!$BA$15</f>
        <v>0</v>
      </c>
      <c r="U422" s="92" t="s">
        <v>241</v>
      </c>
      <c r="V422" s="96">
        <f>Corrientes!V422*Constantes!$BA$15</f>
        <v>3977.2157926656</v>
      </c>
      <c r="W422" s="94">
        <f>Corrientes!W422*Constantes!$BA$15</f>
        <v>4382.9633383616001</v>
      </c>
      <c r="X422" s="94">
        <f>Corrientes!X422*Constantes!$BA$15</f>
        <v>3534.4311682464004</v>
      </c>
      <c r="Y422" s="94">
        <f>Corrientes!Y422*Constantes!$BA$15</f>
        <v>3498.0343437408001</v>
      </c>
      <c r="Z422" s="94">
        <f>Corrientes!Z422*Constantes!$BA$15</f>
        <v>0</v>
      </c>
      <c r="AA422" s="94">
        <f>Corrientes!AA422*Constantes!$BA$15</f>
        <v>7134.2550808192</v>
      </c>
      <c r="AB422" s="94">
        <f>Corrientes!AB422*Constantes!$BA$15</f>
        <v>4530.2001048767997</v>
      </c>
      <c r="AC422" s="92" t="s">
        <v>94</v>
      </c>
      <c r="AD422" s="94">
        <v>24.999665005920413</v>
      </c>
      <c r="AE422" s="94">
        <v>2.4826517933130638</v>
      </c>
      <c r="AF422" s="95" t="s">
        <v>94</v>
      </c>
      <c r="AG422" s="95" t="s">
        <v>94</v>
      </c>
      <c r="AH422" s="95">
        <f>Corrientes!AH422*Constantes!$BA$15</f>
        <v>512.90873889599993</v>
      </c>
      <c r="AI422" s="95" t="s">
        <v>241</v>
      </c>
      <c r="AJ422" s="95" t="s">
        <v>241</v>
      </c>
      <c r="AK422" s="95" t="s">
        <v>94</v>
      </c>
      <c r="AL422" s="95" t="s">
        <v>241</v>
      </c>
      <c r="AM422" s="95" t="s">
        <v>241</v>
      </c>
      <c r="AN422" s="97" t="s">
        <v>94</v>
      </c>
      <c r="AO422" s="94">
        <f>Corrientes!AO422*Constantes!$BA$15</f>
        <v>289581.97995616961</v>
      </c>
      <c r="AP422" s="94">
        <f>Corrientes!AP422*Constantes!$BA$15</f>
        <v>28537.421165965174</v>
      </c>
      <c r="AQ422" s="94">
        <v>81.953706122561215</v>
      </c>
      <c r="AR422" s="94">
        <v>18.046293877438782</v>
      </c>
      <c r="AS422" s="94">
        <v>55.748157973192505</v>
      </c>
      <c r="AT422" s="95" t="s">
        <v>94</v>
      </c>
      <c r="AU422" s="97" t="s">
        <v>94</v>
      </c>
      <c r="AV422" s="94">
        <f t="shared" si="19"/>
        <v>2.6611766061678255</v>
      </c>
      <c r="AW422" s="97" t="s">
        <v>94</v>
      </c>
      <c r="AX422" s="98">
        <f>Corrientes!AX422*Constantes!$BA$15</f>
        <v>0</v>
      </c>
      <c r="AZ422" s="118"/>
      <c r="BC422" s="119">
        <f t="shared" si="18"/>
        <v>1.0851766399014195E-2</v>
      </c>
      <c r="BE422" s="68"/>
    </row>
    <row r="423" spans="1:57" x14ac:dyDescent="0.3">
      <c r="A423" s="89">
        <v>2015</v>
      </c>
      <c r="B423" s="90" t="s">
        <v>22</v>
      </c>
      <c r="C423" s="101">
        <f>Corrientes!C423*Constantes!$BA$15</f>
        <v>2719.8650269632003</v>
      </c>
      <c r="D423" s="91">
        <f>Corrientes!D423*Constantes!$BA$15</f>
        <v>1717.2377739680001</v>
      </c>
      <c r="E423" s="92">
        <f>Corrientes!E423*Constantes!$BA$15</f>
        <v>647.75834428679684</v>
      </c>
      <c r="F423" s="92" t="s">
        <v>241</v>
      </c>
      <c r="G423" s="92" t="s">
        <v>241</v>
      </c>
      <c r="H423" s="101">
        <f>Corrientes!H423*Constantes!$BA$15</f>
        <v>5084.8664408800005</v>
      </c>
      <c r="I423" s="101">
        <f>Corrientes!I423*Constantes!$BA$15</f>
        <v>76.005771865600011</v>
      </c>
      <c r="J423" s="91">
        <f>Corrientes!J423*Constantes!$BA$15</f>
        <v>5160.8722127456003</v>
      </c>
      <c r="K423" s="93">
        <f>Corrientes!K423*Constantes!$BA$15</f>
        <v>3346.6413506944</v>
      </c>
      <c r="L423" s="93">
        <f>Corrientes!L423*Constantes!$BA$15</f>
        <v>1790.0965335776</v>
      </c>
      <c r="M423" s="93">
        <f>Corrientes!M423*Constantes!$BA$15</f>
        <v>1130.21147056</v>
      </c>
      <c r="N423" s="94">
        <f>Corrientes!N423*Constantes!$BA$15</f>
        <v>50.023675108793235</v>
      </c>
      <c r="O423" s="94">
        <f>Corrientes!O423*Constantes!$BA$15</f>
        <v>3396.6612560578906</v>
      </c>
      <c r="P423" s="94">
        <v>48.706646251849882</v>
      </c>
      <c r="Q423" s="94">
        <f>Corrientes!Q423*Constantes!$BA$15</f>
        <v>4220.2628047264006</v>
      </c>
      <c r="R423" s="94">
        <f>Corrientes!R423*Constantes!$BA$15</f>
        <v>1041.6393532032</v>
      </c>
      <c r="S423" s="94">
        <f>Corrientes!S423*Constantes!$BA$15</f>
        <v>173.05311878079999</v>
      </c>
      <c r="T423" s="94">
        <f>Corrientes!T423*Constantes!$BA$15</f>
        <v>0</v>
      </c>
      <c r="U423" s="92" t="s">
        <v>241</v>
      </c>
      <c r="V423" s="96">
        <f>Corrientes!V423*Constantes!$BA$15</f>
        <v>5434.9552767104005</v>
      </c>
      <c r="W423" s="94">
        <f>Corrientes!W423*Constantes!$BA$15</f>
        <v>4404.0483204767997</v>
      </c>
      <c r="X423" s="94">
        <f>Corrientes!X423*Constantes!$BA$15</f>
        <v>3199.5239536096001</v>
      </c>
      <c r="Y423" s="94">
        <f>Corrientes!Y423*Constantes!$BA$15</f>
        <v>3564.371191744</v>
      </c>
      <c r="Z423" s="94">
        <f>Corrientes!Z423*Constantes!$BA$15</f>
        <v>46136.578492439141</v>
      </c>
      <c r="AA423" s="94">
        <f>Corrientes!AA423*Constantes!$BA$15</f>
        <v>10595.827489456</v>
      </c>
      <c r="AB423" s="94">
        <f>Corrientes!AB423*Constantes!$BA$15</f>
        <v>3848.1665866367998</v>
      </c>
      <c r="AC423" s="92" t="s">
        <v>94</v>
      </c>
      <c r="AD423" s="94">
        <v>17.574664829897639</v>
      </c>
      <c r="AE423" s="94">
        <v>2.6752417093343901</v>
      </c>
      <c r="AF423" s="95" t="s">
        <v>94</v>
      </c>
      <c r="AG423" s="95" t="s">
        <v>94</v>
      </c>
      <c r="AH423" s="95">
        <f>Corrientes!AH423*Constantes!$BA$15</f>
        <v>883.62678265279999</v>
      </c>
      <c r="AI423" s="95" t="s">
        <v>241</v>
      </c>
      <c r="AJ423" s="95" t="s">
        <v>241</v>
      </c>
      <c r="AK423" s="95" t="s">
        <v>94</v>
      </c>
      <c r="AL423" s="95" t="s">
        <v>241</v>
      </c>
      <c r="AM423" s="95" t="s">
        <v>241</v>
      </c>
      <c r="AN423" s="97" t="s">
        <v>94</v>
      </c>
      <c r="AO423" s="94">
        <f>Corrientes!AO423*Constantes!$BA$15</f>
        <v>395054.2367889728</v>
      </c>
      <c r="AP423" s="94">
        <f>Corrientes!AP423*Constantes!$BA$15</f>
        <v>60290.372839111478</v>
      </c>
      <c r="AQ423" s="94">
        <v>98.527268865950774</v>
      </c>
      <c r="AR423" s="94">
        <v>1.4727311340492326</v>
      </c>
      <c r="AS423" s="94">
        <v>51.293353748150125</v>
      </c>
      <c r="AT423" s="95" t="s">
        <v>94</v>
      </c>
      <c r="AU423" s="97" t="s">
        <v>94</v>
      </c>
      <c r="AV423" s="94">
        <f t="shared" si="19"/>
        <v>-1.244406488993588</v>
      </c>
      <c r="AW423" s="97" t="s">
        <v>94</v>
      </c>
      <c r="AX423" s="98">
        <f>Corrientes!AX423*Constantes!$BA$15</f>
        <v>23.811813976191999</v>
      </c>
      <c r="AZ423" s="118"/>
      <c r="BC423" s="119">
        <f t="shared" si="18"/>
        <v>5.2956620031636703E-3</v>
      </c>
      <c r="BE423" s="68"/>
    </row>
    <row r="424" spans="1:57" x14ac:dyDescent="0.3">
      <c r="A424" s="89">
        <v>2015</v>
      </c>
      <c r="B424" s="90" t="s">
        <v>23</v>
      </c>
      <c r="C424" s="101">
        <f>Corrientes!C424*Constantes!$BA$15</f>
        <v>1803.5418721472001</v>
      </c>
      <c r="D424" s="91">
        <f>Corrientes!D424*Constantes!$BA$15</f>
        <v>2418.4246599039998</v>
      </c>
      <c r="E424" s="92">
        <f>Corrientes!E424*Constantes!$BA$15</f>
        <v>265.15650944182403</v>
      </c>
      <c r="F424" s="92" t="s">
        <v>241</v>
      </c>
      <c r="G424" s="92" t="s">
        <v>241</v>
      </c>
      <c r="H424" s="101">
        <f>Corrientes!H424*Constantes!$BA$15</f>
        <v>4487.1294440352003</v>
      </c>
      <c r="I424" s="101">
        <f>Corrientes!I424*Constantes!$BA$15</f>
        <v>869.55204163199994</v>
      </c>
      <c r="J424" s="91">
        <f>Corrientes!J424*Constantes!$BA$15</f>
        <v>5356.6706339008006</v>
      </c>
      <c r="K424" s="93">
        <f>Corrientes!K424*Constantes!$BA$15</f>
        <v>3350.8084289920002</v>
      </c>
      <c r="L424" s="93">
        <f>Corrientes!L424*Constantes!$BA$15</f>
        <v>1346.812727904</v>
      </c>
      <c r="M424" s="93">
        <f>Corrientes!M424*Constantes!$BA$15</f>
        <v>1805.9835195872001</v>
      </c>
      <c r="N424" s="94">
        <f>Corrientes!N424*Constantes!$BA$15</f>
        <v>649.3440536131161</v>
      </c>
      <c r="O424" s="94">
        <f>Corrientes!O424*Constantes!$BA$15</f>
        <v>4000.1485537881954</v>
      </c>
      <c r="P424" s="94">
        <v>38.923500908779083</v>
      </c>
      <c r="Q424" s="94">
        <f>Corrientes!Q424*Constantes!$BA$15</f>
        <v>6543.0508473472</v>
      </c>
      <c r="R424" s="94">
        <f>Corrientes!R424*Constantes!$BA$15</f>
        <v>1729.1421617088001</v>
      </c>
      <c r="S424" s="94">
        <f>Corrientes!S424*Constantes!$BA$15</f>
        <v>133.1837290272</v>
      </c>
      <c r="T424" s="94">
        <f>Corrientes!T424*Constantes!$BA$15</f>
        <v>0</v>
      </c>
      <c r="U424" s="92" t="s">
        <v>241</v>
      </c>
      <c r="V424" s="96">
        <f>Corrientes!V424*Constantes!$BA$15</f>
        <v>8405.3767380831996</v>
      </c>
      <c r="W424" s="94">
        <f>Corrientes!W424*Constantes!$BA$15</f>
        <v>5108.2519974720008</v>
      </c>
      <c r="X424" s="94">
        <f>Corrientes!X424*Constantes!$BA$15</f>
        <v>3501.8216102144002</v>
      </c>
      <c r="Y424" s="94">
        <f>Corrientes!Y424*Constantes!$BA$15</f>
        <v>4268.1842051488002</v>
      </c>
      <c r="Z424" s="94">
        <f>Corrientes!Z424*Constantes!$BA$15</f>
        <v>34565.236165739734</v>
      </c>
      <c r="AA424" s="94">
        <f>Corrientes!AA424*Constantes!$BA$15</f>
        <v>13762.047371984001</v>
      </c>
      <c r="AB424" s="94">
        <f>Corrientes!AB424*Constantes!$BA$15</f>
        <v>4611.0674680896009</v>
      </c>
      <c r="AC424" s="92" t="s">
        <v>94</v>
      </c>
      <c r="AD424" s="94">
        <v>19.525858127596361</v>
      </c>
      <c r="AE424" s="94">
        <v>3.2934632582300041</v>
      </c>
      <c r="AF424" s="95" t="s">
        <v>94</v>
      </c>
      <c r="AG424" s="95" t="s">
        <v>94</v>
      </c>
      <c r="AH424" s="95">
        <f>Corrientes!AH424*Constantes!$BA$15</f>
        <v>548.75212331520004</v>
      </c>
      <c r="AI424" s="95" t="s">
        <v>241</v>
      </c>
      <c r="AJ424" s="95" t="s">
        <v>241</v>
      </c>
      <c r="AK424" s="95" t="s">
        <v>94</v>
      </c>
      <c r="AL424" s="95" t="s">
        <v>241</v>
      </c>
      <c r="AM424" s="95" t="s">
        <v>241</v>
      </c>
      <c r="AN424" s="97" t="s">
        <v>94</v>
      </c>
      <c r="AO424" s="94">
        <f>Corrientes!AO424*Constantes!$BA$15</f>
        <v>417545.68379197764</v>
      </c>
      <c r="AP424" s="94">
        <f>Corrientes!AP424*Constantes!$BA$15</f>
        <v>70481.16462764614</v>
      </c>
      <c r="AQ424" s="94">
        <v>83.767133555635681</v>
      </c>
      <c r="AR424" s="94">
        <v>16.2330690285279</v>
      </c>
      <c r="AS424" s="94">
        <v>61.076499091220917</v>
      </c>
      <c r="AT424" s="95" t="s">
        <v>94</v>
      </c>
      <c r="AU424" s="97" t="s">
        <v>94</v>
      </c>
      <c r="AV424" s="94">
        <f t="shared" si="19"/>
        <v>3.4562609908326936</v>
      </c>
      <c r="AW424" s="97" t="s">
        <v>94</v>
      </c>
      <c r="AX424" s="98">
        <f>Corrientes!AX424*Constantes!$BA$15</f>
        <v>108.294443165152</v>
      </c>
      <c r="AZ424" s="118"/>
      <c r="BC424" s="119">
        <f t="shared" si="18"/>
        <v>-4.4492242221849665E-3</v>
      </c>
      <c r="BE424" s="68"/>
    </row>
    <row r="425" spans="1:57" x14ac:dyDescent="0.3">
      <c r="A425" s="89">
        <v>2015</v>
      </c>
      <c r="B425" s="90" t="s">
        <v>24</v>
      </c>
      <c r="C425" s="101">
        <f>Corrientes!C425*Constantes!$BA$15</f>
        <v>1529.6541399775999</v>
      </c>
      <c r="D425" s="91">
        <f>Corrientes!D425*Constantes!$BA$15</f>
        <v>2187.4448120800002</v>
      </c>
      <c r="E425" s="92">
        <f>Corrientes!E425*Constantes!$BA$15</f>
        <v>2.8454416677440002</v>
      </c>
      <c r="F425" s="92" t="s">
        <v>241</v>
      </c>
      <c r="G425" s="92" t="s">
        <v>241</v>
      </c>
      <c r="H425" s="101">
        <f>Corrientes!H425*Constantes!$BA$15</f>
        <v>3719.9421148544002</v>
      </c>
      <c r="I425" s="101">
        <f>Corrientes!I425*Constantes!$BA$15</f>
        <v>1074.1295418048001</v>
      </c>
      <c r="J425" s="91">
        <f>Corrientes!J425*Constantes!$BA$15</f>
        <v>4794.0716566592</v>
      </c>
      <c r="K425" s="93">
        <f>Corrientes!K425*Constantes!$BA$15</f>
        <v>3191.7540888672002</v>
      </c>
      <c r="L425" s="93">
        <f>Corrientes!L425*Constantes!$BA$15</f>
        <v>1312.4668872480001</v>
      </c>
      <c r="M425" s="93">
        <f>Corrientes!M425*Constantes!$BA$15</f>
        <v>1876.8455541792</v>
      </c>
      <c r="N425" s="94">
        <f>Corrientes!N425*Constantes!$BA$15</f>
        <v>921.6140688414439</v>
      </c>
      <c r="O425" s="94">
        <f>Corrientes!O425*Constantes!$BA$15</f>
        <v>4113.3663150665361</v>
      </c>
      <c r="P425" s="94">
        <v>23.361666978664626</v>
      </c>
      <c r="Q425" s="94">
        <f>Corrientes!Q425*Constantes!$BA$15</f>
        <v>8229.0463858496005</v>
      </c>
      <c r="R425" s="94">
        <f>Corrientes!R425*Constantes!$BA$15</f>
        <v>1159.6957198688001</v>
      </c>
      <c r="S425" s="94">
        <f>Corrientes!S425*Constantes!$BA$15</f>
        <v>117.50292657920001</v>
      </c>
      <c r="T425" s="94">
        <f>Corrientes!T425*Constantes!$BA$15</f>
        <v>6220.7859405664003</v>
      </c>
      <c r="U425" s="92" t="s">
        <v>241</v>
      </c>
      <c r="V425" s="96">
        <f>Corrientes!V425*Constantes!$BA$15</f>
        <v>15727.030972864002</v>
      </c>
      <c r="W425" s="94">
        <f>Corrientes!W425*Constantes!$BA$15</f>
        <v>8898.7305939264006</v>
      </c>
      <c r="X425" s="94">
        <f>Corrientes!X425*Constantes!$BA$15</f>
        <v>4864.7709147552005</v>
      </c>
      <c r="Y425" s="94">
        <f>Corrientes!Y425*Constantes!$BA$15</f>
        <v>4635.2452036288005</v>
      </c>
      <c r="Z425" s="94">
        <f>Corrientes!Z425*Constantes!$BA$15</f>
        <v>29936.749996601888</v>
      </c>
      <c r="AA425" s="94">
        <f>Corrientes!AA425*Constantes!$BA$15</f>
        <v>20521.1026295232</v>
      </c>
      <c r="AB425" s="94">
        <f>Corrientes!AB425*Constantes!$BA$15</f>
        <v>6997.0561982240006</v>
      </c>
      <c r="AC425" s="92" t="s">
        <v>94</v>
      </c>
      <c r="AD425" s="94">
        <v>28.176527768462535</v>
      </c>
      <c r="AE425" s="94">
        <v>3.2591430270615134</v>
      </c>
      <c r="AF425" s="95" t="s">
        <v>94</v>
      </c>
      <c r="AG425" s="95" t="s">
        <v>94</v>
      </c>
      <c r="AH425" s="95">
        <f>Corrientes!AH425*Constantes!$BA$15</f>
        <v>1130.2874329248</v>
      </c>
      <c r="AI425" s="95" t="s">
        <v>241</v>
      </c>
      <c r="AJ425" s="95" t="s">
        <v>241</v>
      </c>
      <c r="AK425" s="95" t="s">
        <v>94</v>
      </c>
      <c r="AL425" s="95" t="s">
        <v>241</v>
      </c>
      <c r="AM425" s="95" t="s">
        <v>241</v>
      </c>
      <c r="AN425" s="97" t="s">
        <v>94</v>
      </c>
      <c r="AO425" s="94">
        <f>Corrientes!AO425*Constantes!$BA$15</f>
        <v>626747.51229140791</v>
      </c>
      <c r="AP425" s="94">
        <f>Corrientes!AP425*Constantes!$BA$15</f>
        <v>72830.484410094272</v>
      </c>
      <c r="AQ425" s="94">
        <v>77.594628976544783</v>
      </c>
      <c r="AR425" s="94">
        <v>22.405371023455224</v>
      </c>
      <c r="AS425" s="94">
        <v>76.638333021335384</v>
      </c>
      <c r="AT425" s="95" t="s">
        <v>94</v>
      </c>
      <c r="AU425" s="97" t="s">
        <v>94</v>
      </c>
      <c r="AV425" s="94">
        <f t="shared" si="19"/>
        <v>19.839301677805565</v>
      </c>
      <c r="AW425" s="97" t="s">
        <v>94</v>
      </c>
      <c r="AX425" s="98">
        <f>Corrientes!AX425*Constantes!$BA$15</f>
        <v>207.2090535248</v>
      </c>
      <c r="AZ425" s="118"/>
      <c r="BC425" s="119">
        <f t="shared" si="18"/>
        <v>-2.2788709438827937E-3</v>
      </c>
      <c r="BE425" s="68"/>
    </row>
    <row r="426" spans="1:57" x14ac:dyDescent="0.3">
      <c r="A426" s="89">
        <v>2015</v>
      </c>
      <c r="B426" s="90" t="s">
        <v>25</v>
      </c>
      <c r="C426" s="101">
        <f>Corrientes!C426*Constantes!$BA$15</f>
        <v>2874.1011828064002</v>
      </c>
      <c r="D426" s="91">
        <f>Corrientes!D426*Constantes!$BA$15</f>
        <v>2517.3819177056002</v>
      </c>
      <c r="E426" s="92">
        <f>Corrientes!E426*Constantes!$BA$15</f>
        <v>0</v>
      </c>
      <c r="F426" s="92" t="s">
        <v>241</v>
      </c>
      <c r="G426" s="92" t="s">
        <v>241</v>
      </c>
      <c r="H426" s="101">
        <f>Corrientes!H426*Constantes!$BA$15</f>
        <v>5391.4831005120004</v>
      </c>
      <c r="I426" s="101">
        <f>Corrientes!I426*Constantes!$BA$15</f>
        <v>2985.8743767264004</v>
      </c>
      <c r="J426" s="91">
        <f>Corrientes!J426*Constantes!$BA$15</f>
        <v>8377.3574772384</v>
      </c>
      <c r="K426" s="93">
        <f>Corrientes!K426*Constantes!$BA$15</f>
        <v>3537.1441098464002</v>
      </c>
      <c r="L426" s="93">
        <f>Corrientes!L426*Constantes!$BA$15</f>
        <v>1885.5812261311999</v>
      </c>
      <c r="M426" s="93">
        <f>Corrientes!M426*Constantes!$BA$15</f>
        <v>1651.5628837152001</v>
      </c>
      <c r="N426" s="94">
        <f>Corrientes!N426*Constantes!$BA$15</f>
        <v>1958.9132703500238</v>
      </c>
      <c r="O426" s="94">
        <f>Corrientes!O426*Constantes!$BA$15</f>
        <v>5496.0572032929995</v>
      </c>
      <c r="P426" s="94">
        <v>64.436620600026544</v>
      </c>
      <c r="Q426" s="94">
        <f>Corrientes!Q426*Constantes!$BA$15</f>
        <v>2439.5639008511998</v>
      </c>
      <c r="R426" s="94">
        <f>Corrientes!R426*Constantes!$BA$15</f>
        <v>602.80477175359999</v>
      </c>
      <c r="S426" s="94">
        <f>Corrientes!S426*Constantes!$BA$15</f>
        <v>1581.2000303775999</v>
      </c>
      <c r="T426" s="94">
        <f>Corrientes!T426*Constantes!$BA$15</f>
        <v>0</v>
      </c>
      <c r="U426" s="92" t="s">
        <v>241</v>
      </c>
      <c r="V426" s="96">
        <f>Corrientes!V426*Constantes!$BA$15</f>
        <v>4623.5687029824003</v>
      </c>
      <c r="W426" s="94">
        <f>Corrientes!W426*Constantes!$BA$15</f>
        <v>5378.4175737664</v>
      </c>
      <c r="X426" s="94">
        <f>Corrientes!X426*Constantes!$BA$15</f>
        <v>2997.8113197664002</v>
      </c>
      <c r="Y426" s="94">
        <f>Corrientes!Y426*Constantes!$BA$15</f>
        <v>3329.7342986432004</v>
      </c>
      <c r="Z426" s="94">
        <f>Corrientes!Z426*Constantes!$BA$15</f>
        <v>15558.404923106864</v>
      </c>
      <c r="AA426" s="94">
        <f>Corrientes!AA426*Constantes!$BA$15</f>
        <v>13000.9261802208</v>
      </c>
      <c r="AB426" s="94">
        <f>Corrientes!AB426*Constantes!$BA$15</f>
        <v>5453.6311666847996</v>
      </c>
      <c r="AC426" s="92" t="s">
        <v>94</v>
      </c>
      <c r="AD426" s="94">
        <v>10.120914347081852</v>
      </c>
      <c r="AE426" s="94">
        <v>2.5961381082882697</v>
      </c>
      <c r="AF426" s="95" t="s">
        <v>94</v>
      </c>
      <c r="AG426" s="95" t="s">
        <v>94</v>
      </c>
      <c r="AH426" s="95">
        <f>Corrientes!AH426*Constantes!$BA$15</f>
        <v>290.49093476159999</v>
      </c>
      <c r="AI426" s="95" t="s">
        <v>241</v>
      </c>
      <c r="AJ426" s="95" t="s">
        <v>241</v>
      </c>
      <c r="AK426" s="95" t="s">
        <v>94</v>
      </c>
      <c r="AL426" s="95" t="s">
        <v>241</v>
      </c>
      <c r="AM426" s="95" t="s">
        <v>241</v>
      </c>
      <c r="AN426" s="97" t="s">
        <v>94</v>
      </c>
      <c r="AO426" s="94">
        <f>Corrientes!AO426*Constantes!$BA$15</f>
        <v>502217.40501045762</v>
      </c>
      <c r="AP426" s="94">
        <f>Corrientes!AP426*Constantes!$BA$15</f>
        <v>128455.99182460098</v>
      </c>
      <c r="AQ426" s="94">
        <v>64.357801552110743</v>
      </c>
      <c r="AR426" s="94">
        <v>35.642198447889264</v>
      </c>
      <c r="AS426" s="94">
        <v>35.563379399973456</v>
      </c>
      <c r="AT426" s="95" t="s">
        <v>94</v>
      </c>
      <c r="AU426" s="97" t="s">
        <v>94</v>
      </c>
      <c r="AV426" s="94">
        <f t="shared" si="19"/>
        <v>4.78906221339086</v>
      </c>
      <c r="AW426" s="97" t="s">
        <v>94</v>
      </c>
      <c r="AX426" s="98">
        <f>Corrientes!AX426*Constantes!$BA$15</f>
        <v>9.3276358091200002</v>
      </c>
      <c r="AZ426" s="118"/>
      <c r="BC426" s="119">
        <f t="shared" si="18"/>
        <v>-4.5474735088646412E-13</v>
      </c>
      <c r="BE426" s="68"/>
    </row>
    <row r="427" spans="1:57" x14ac:dyDescent="0.3">
      <c r="A427" s="89">
        <v>2015</v>
      </c>
      <c r="B427" s="90" t="s">
        <v>26</v>
      </c>
      <c r="C427" s="101">
        <f>Corrientes!C427*Constantes!$BA$15</f>
        <v>2832.6257316256001</v>
      </c>
      <c r="D427" s="91">
        <f>Corrientes!D427*Constantes!$BA$15</f>
        <v>2878.1814469728001</v>
      </c>
      <c r="E427" s="92">
        <f>Corrientes!E427*Constantes!$BA$15</f>
        <v>326.07169558215361</v>
      </c>
      <c r="F427" s="92" t="s">
        <v>241</v>
      </c>
      <c r="G427" s="92" t="s">
        <v>241</v>
      </c>
      <c r="H427" s="101">
        <f>Corrientes!H427*Constantes!$BA$15</f>
        <v>6036.8810553856001</v>
      </c>
      <c r="I427" s="101">
        <f>Corrientes!I427*Constantes!$BA$15</f>
        <v>2325.3056524255999</v>
      </c>
      <c r="J427" s="91">
        <f>Corrientes!J427*Constantes!$BA$15</f>
        <v>8362.1867078112009</v>
      </c>
      <c r="K427" s="93">
        <f>Corrientes!K427*Constantes!$BA$15</f>
        <v>3866.3867024224</v>
      </c>
      <c r="L427" s="93">
        <f>Corrientes!L427*Constantes!$BA$15</f>
        <v>1814.1874549856</v>
      </c>
      <c r="M427" s="93">
        <f>Corrientes!M427*Constantes!$BA$15</f>
        <v>1843.3678548352002</v>
      </c>
      <c r="N427" s="94">
        <f>Corrientes!N427*Constantes!$BA$15</f>
        <v>1489.2709309457273</v>
      </c>
      <c r="O427" s="94">
        <f>Corrientes!O427*Constantes!$BA$15</f>
        <v>5355.6620429353197</v>
      </c>
      <c r="P427" s="94">
        <v>43.289477380103023</v>
      </c>
      <c r="Q427" s="94">
        <f>Corrientes!Q427*Constantes!$BA$15</f>
        <v>7829.1696457759999</v>
      </c>
      <c r="R427" s="94">
        <f>Corrientes!R427*Constantes!$BA$15</f>
        <v>1696.6085660416002</v>
      </c>
      <c r="S427" s="94">
        <f>Corrientes!S427*Constantes!$BA$15</f>
        <v>1428.9388960192</v>
      </c>
      <c r="T427" s="94">
        <f>Corrientes!T427*Constantes!$BA$15</f>
        <v>0</v>
      </c>
      <c r="U427" s="92" t="s">
        <v>241</v>
      </c>
      <c r="V427" s="96">
        <f>Corrientes!V427*Constantes!$BA$15</f>
        <v>10954.717107836801</v>
      </c>
      <c r="W427" s="94">
        <f>Corrientes!W427*Constantes!$BA$15</f>
        <v>5527.1193287455999</v>
      </c>
      <c r="X427" s="94">
        <f>Corrientes!X427*Constantes!$BA$15</f>
        <v>3807.1577614112002</v>
      </c>
      <c r="Y427" s="94">
        <f>Corrientes!Y427*Constantes!$BA$15</f>
        <v>4068.5659622208</v>
      </c>
      <c r="Z427" s="94">
        <f>Corrientes!Z427*Constantes!$BA$15</f>
        <v>17793.449767345417</v>
      </c>
      <c r="AA427" s="94">
        <f>Corrientes!AA427*Constantes!$BA$15</f>
        <v>19316.903815648002</v>
      </c>
      <c r="AB427" s="94">
        <f>Corrientes!AB427*Constantes!$BA$15</f>
        <v>5451.5693310688002</v>
      </c>
      <c r="AC427" s="92" t="s">
        <v>94</v>
      </c>
      <c r="AD427" s="94">
        <v>15.981259117391264</v>
      </c>
      <c r="AE427" s="94">
        <v>3.2988867182553094</v>
      </c>
      <c r="AF427" s="95" t="s">
        <v>94</v>
      </c>
      <c r="AG427" s="95" t="s">
        <v>94</v>
      </c>
      <c r="AH427" s="95">
        <f>Corrientes!AH427*Constantes!$BA$15</f>
        <v>1322.2985876064001</v>
      </c>
      <c r="AI427" s="95" t="s">
        <v>241</v>
      </c>
      <c r="AJ427" s="95" t="s">
        <v>241</v>
      </c>
      <c r="AK427" s="95" t="s">
        <v>94</v>
      </c>
      <c r="AL427" s="95" t="s">
        <v>241</v>
      </c>
      <c r="AM427" s="95" t="s">
        <v>241</v>
      </c>
      <c r="AN427" s="97" t="s">
        <v>94</v>
      </c>
      <c r="AO427" s="94">
        <f>Corrientes!AO427*Constantes!$BA$15</f>
        <v>583073.59090386564</v>
      </c>
      <c r="AP427" s="94">
        <f>Corrientes!AP427*Constantes!$BA$15</f>
        <v>120872.20843813887</v>
      </c>
      <c r="AQ427" s="94">
        <v>72.192612606299392</v>
      </c>
      <c r="AR427" s="94">
        <v>27.807387393700612</v>
      </c>
      <c r="AS427" s="94">
        <v>56.710522619896977</v>
      </c>
      <c r="AT427" s="95" t="s">
        <v>94</v>
      </c>
      <c r="AU427" s="97" t="s">
        <v>94</v>
      </c>
      <c r="AV427" s="94">
        <f t="shared" si="19"/>
        <v>8.6359886837571675</v>
      </c>
      <c r="AW427" s="97" t="s">
        <v>94</v>
      </c>
      <c r="AX427" s="98">
        <f>Corrientes!AX427*Constantes!$BA$15</f>
        <v>121.78004178809599</v>
      </c>
      <c r="AZ427" s="118"/>
      <c r="BC427" s="119">
        <f t="shared" si="18"/>
        <v>2.1812050462699517E-3</v>
      </c>
      <c r="BE427" s="68"/>
    </row>
    <row r="428" spans="1:57" x14ac:dyDescent="0.3">
      <c r="A428" s="89">
        <v>2015</v>
      </c>
      <c r="B428" s="90" t="s">
        <v>27</v>
      </c>
      <c r="C428" s="101">
        <f>Corrientes!C428*Constantes!$BA$15</f>
        <v>1725.5610787967998</v>
      </c>
      <c r="D428" s="91">
        <f>Corrientes!D428*Constantes!$BA$15</f>
        <v>1489.0685336416002</v>
      </c>
      <c r="E428" s="92">
        <f>Corrientes!E428*Constantes!$BA$15</f>
        <v>3.8286659624159998</v>
      </c>
      <c r="F428" s="92" t="s">
        <v>241</v>
      </c>
      <c r="G428" s="92" t="s">
        <v>241</v>
      </c>
      <c r="H428" s="101">
        <f>Corrientes!H428*Constantes!$BA$15</f>
        <v>3218.4494342111998</v>
      </c>
      <c r="I428" s="101">
        <f>Corrientes!I428*Constantes!$BA$15</f>
        <v>338.39063165120001</v>
      </c>
      <c r="J428" s="91">
        <f>Corrientes!J428*Constantes!$BA$15</f>
        <v>3556.8400658624</v>
      </c>
      <c r="K428" s="93">
        <f>Corrientes!K428*Constantes!$BA$15</f>
        <v>3624.6636058623999</v>
      </c>
      <c r="L428" s="93">
        <f>Corrientes!L428*Constantes!$BA$15</f>
        <v>1943.3451786784001</v>
      </c>
      <c r="M428" s="93">
        <f>Corrientes!M428*Constantes!$BA$15</f>
        <v>1676.9994241567999</v>
      </c>
      <c r="N428" s="94">
        <f>Corrientes!N428*Constantes!$BA$15</f>
        <v>381.09383595991767</v>
      </c>
      <c r="O428" s="94">
        <f>Corrientes!O428*Constantes!$BA$15</f>
        <v>4005.7534587235095</v>
      </c>
      <c r="P428" s="94">
        <v>63.862130777024397</v>
      </c>
      <c r="Q428" s="94">
        <f>Corrientes!Q428*Constantes!$BA$15</f>
        <v>1529.2634763871999</v>
      </c>
      <c r="R428" s="94">
        <f>Corrientes!R428*Constantes!$BA$15</f>
        <v>483.45704488640001</v>
      </c>
      <c r="S428" s="94">
        <f>Corrientes!S428*Constantes!$BA$15</f>
        <v>0</v>
      </c>
      <c r="T428" s="94">
        <f>Corrientes!T428*Constantes!$BA$15</f>
        <v>0</v>
      </c>
      <c r="U428" s="92" t="s">
        <v>241</v>
      </c>
      <c r="V428" s="96">
        <f>Corrientes!V428*Constantes!$BA$15</f>
        <v>2012.7205212736001</v>
      </c>
      <c r="W428" s="94">
        <f>Corrientes!W428*Constantes!$BA$15</f>
        <v>5155.8586966687999</v>
      </c>
      <c r="X428" s="94">
        <f>Corrientes!X428*Constantes!$BA$15</f>
        <v>3678.3581460095997</v>
      </c>
      <c r="Y428" s="94">
        <f>Corrientes!Y428*Constantes!$BA$15</f>
        <v>3592.6291914496001</v>
      </c>
      <c r="Z428" s="94">
        <f>Corrientes!Z428*Constantes!$BA$15</f>
        <v>0</v>
      </c>
      <c r="AA428" s="94">
        <f>Corrientes!AA428*Constantes!$BA$15</f>
        <v>5569.5605871359994</v>
      </c>
      <c r="AB428" s="94">
        <f>Corrientes!AB428*Constantes!$BA$15</f>
        <v>4356.9842096000002</v>
      </c>
      <c r="AC428" s="92" t="s">
        <v>94</v>
      </c>
      <c r="AD428" s="94">
        <v>25.267716038717079</v>
      </c>
      <c r="AE428" s="94">
        <v>4.91457672034986</v>
      </c>
      <c r="AF428" s="95" t="s">
        <v>94</v>
      </c>
      <c r="AG428" s="95" t="s">
        <v>94</v>
      </c>
      <c r="AH428" s="95">
        <f>Corrientes!AH428*Constantes!$BA$15</f>
        <v>36.483638636799995</v>
      </c>
      <c r="AI428" s="95" t="s">
        <v>241</v>
      </c>
      <c r="AJ428" s="95" t="s">
        <v>241</v>
      </c>
      <c r="AK428" s="95" t="s">
        <v>94</v>
      </c>
      <c r="AL428" s="95" t="s">
        <v>241</v>
      </c>
      <c r="AM428" s="95" t="s">
        <v>241</v>
      </c>
      <c r="AN428" s="97" t="s">
        <v>94</v>
      </c>
      <c r="AO428" s="94">
        <f>Corrientes!AO428*Constantes!$BA$15</f>
        <v>113702.23647056321</v>
      </c>
      <c r="AP428" s="94">
        <f>Corrientes!AP428*Constantes!$BA$15</f>
        <v>22042.20354734232</v>
      </c>
      <c r="AQ428" s="94">
        <v>90.486200521103484</v>
      </c>
      <c r="AR428" s="94">
        <v>9.5137994788965301</v>
      </c>
      <c r="AS428" s="94">
        <v>36.13786922297561</v>
      </c>
      <c r="AT428" s="95" t="s">
        <v>94</v>
      </c>
      <c r="AU428" s="97" t="s">
        <v>94</v>
      </c>
      <c r="AV428" s="94">
        <f t="shared" si="19"/>
        <v>5.5107640358428744</v>
      </c>
      <c r="AW428" s="97" t="s">
        <v>94</v>
      </c>
      <c r="AX428" s="98">
        <f>Corrientes!AX428*Constantes!$BA$15</f>
        <v>12.85825800736</v>
      </c>
      <c r="AZ428" s="118"/>
      <c r="BC428" s="119">
        <f t="shared" si="18"/>
        <v>-8.8441896163717892E-3</v>
      </c>
      <c r="BE428" s="68"/>
    </row>
    <row r="429" spans="1:57" x14ac:dyDescent="0.3">
      <c r="A429" s="89">
        <v>2015</v>
      </c>
      <c r="B429" s="90" t="s">
        <v>28</v>
      </c>
      <c r="C429" s="101">
        <f>Corrientes!C429*Constantes!$BA$15</f>
        <v>8546.7426989760006</v>
      </c>
      <c r="D429" s="91">
        <f>Corrientes!D429*Constantes!$BA$15</f>
        <v>5760.7253040384003</v>
      </c>
      <c r="E429" s="92">
        <f>Corrientes!E429*Constantes!$BA$15</f>
        <v>1332.2726197329025</v>
      </c>
      <c r="F429" s="92" t="s">
        <v>241</v>
      </c>
      <c r="G429" s="92" t="s">
        <v>241</v>
      </c>
      <c r="H429" s="101">
        <f>Corrientes!H429*Constantes!$BA$15</f>
        <v>15639.739363942401</v>
      </c>
      <c r="I429" s="101">
        <f>Corrientes!I429*Constantes!$BA$15</f>
        <v>2102.5080364671999</v>
      </c>
      <c r="J429" s="91">
        <f>Corrientes!J429*Constantes!$BA$15</f>
        <v>17742.2474004096</v>
      </c>
      <c r="K429" s="93">
        <f>Corrientes!K429*Constantes!$BA$15</f>
        <v>3003.3023135648004</v>
      </c>
      <c r="L429" s="93">
        <f>Corrientes!L429*Constantes!$BA$15</f>
        <v>1641.2320021024002</v>
      </c>
      <c r="M429" s="93">
        <f>Corrientes!M429*Constantes!$BA$15</f>
        <v>1106.2290668160001</v>
      </c>
      <c r="N429" s="94">
        <f>Corrientes!N429*Constantes!$BA$15</f>
        <v>428.13482153986172</v>
      </c>
      <c r="O429" s="94">
        <f>Corrientes!O429*Constantes!$BA$15</f>
        <v>3407.0533127996496</v>
      </c>
      <c r="P429" s="94">
        <v>51.578592046942283</v>
      </c>
      <c r="Q429" s="94">
        <f>Corrientes!Q429*Constantes!$BA$15</f>
        <v>11209.006549888001</v>
      </c>
      <c r="R429" s="94">
        <f>Corrientes!R429*Constantes!$BA$15</f>
        <v>2433.4109493023998</v>
      </c>
      <c r="S429" s="94">
        <f>Corrientes!S429*Constantes!$BA$15</f>
        <v>3013.8068234400002</v>
      </c>
      <c r="T429" s="94">
        <f>Corrientes!T429*Constantes!$BA$15</f>
        <v>0</v>
      </c>
      <c r="U429" s="92" t="s">
        <v>241</v>
      </c>
      <c r="V429" s="96">
        <f>Corrientes!V429*Constantes!$BA$15</f>
        <v>16656.224322630402</v>
      </c>
      <c r="W429" s="94">
        <f>Corrientes!W429*Constantes!$BA$15</f>
        <v>5866.2695840447996</v>
      </c>
      <c r="X429" s="94">
        <f>Corrientes!X429*Constantes!$BA$15</f>
        <v>3874.2433812960003</v>
      </c>
      <c r="Y429" s="94">
        <f>Corrientes!Y429*Constantes!$BA$15</f>
        <v>4459.9783245024</v>
      </c>
      <c r="Z429" s="94">
        <f>Corrientes!Z429*Constantes!$BA$15</f>
        <v>15338.397980757236</v>
      </c>
      <c r="AA429" s="94">
        <f>Corrientes!AA429*Constantes!$BA$15</f>
        <v>34398.471723039998</v>
      </c>
      <c r="AB429" s="94">
        <f>Corrientes!AB429*Constantes!$BA$15</f>
        <v>4274.7820791200002</v>
      </c>
      <c r="AC429" s="92" t="s">
        <v>94</v>
      </c>
      <c r="AD429" s="94">
        <v>14.525166257606953</v>
      </c>
      <c r="AE429" s="94">
        <v>3.7569620452881232</v>
      </c>
      <c r="AF429" s="95" t="s">
        <v>94</v>
      </c>
      <c r="AG429" s="95" t="s">
        <v>94</v>
      </c>
      <c r="AH429" s="95">
        <f>Corrientes!AH429*Constantes!$BA$15</f>
        <v>635.32751565440003</v>
      </c>
      <c r="AI429" s="95" t="s">
        <v>241</v>
      </c>
      <c r="AJ429" s="95" t="s">
        <v>241</v>
      </c>
      <c r="AK429" s="95" t="s">
        <v>94</v>
      </c>
      <c r="AL429" s="95" t="s">
        <v>241</v>
      </c>
      <c r="AM429" s="95" t="s">
        <v>241</v>
      </c>
      <c r="AN429" s="97" t="s">
        <v>94</v>
      </c>
      <c r="AO429" s="94">
        <f>Corrientes!AO429*Constantes!$BA$15</f>
        <v>927350.91516347532</v>
      </c>
      <c r="AP429" s="94">
        <f>Corrientes!AP429*Constantes!$BA$15</f>
        <v>236819.83071945311</v>
      </c>
      <c r="AQ429" s="94">
        <v>88.149708495110602</v>
      </c>
      <c r="AR429" s="94">
        <v>11.850291504889404</v>
      </c>
      <c r="AS429" s="94">
        <v>48.421407953057717</v>
      </c>
      <c r="AT429" s="95" t="s">
        <v>94</v>
      </c>
      <c r="AU429" s="97" t="s">
        <v>94</v>
      </c>
      <c r="AV429" s="94">
        <f t="shared" si="19"/>
        <v>7.7933427151607892</v>
      </c>
      <c r="AW429" s="97" t="s">
        <v>94</v>
      </c>
      <c r="AX429" s="98">
        <f>Corrientes!AX429*Constantes!$BA$15</f>
        <v>156.48073520537599</v>
      </c>
      <c r="AZ429" s="118"/>
      <c r="BC429" s="119">
        <f t="shared" si="18"/>
        <v>-1.2588049057740136E-3</v>
      </c>
      <c r="BE429" s="68"/>
    </row>
    <row r="430" spans="1:57" x14ac:dyDescent="0.3">
      <c r="A430" s="89">
        <v>2015</v>
      </c>
      <c r="B430" s="90" t="s">
        <v>29</v>
      </c>
      <c r="C430" s="101">
        <f>Corrientes!C430*Constantes!$BA$15</f>
        <v>2059.5133379904</v>
      </c>
      <c r="D430" s="91">
        <f>Corrientes!D430*Constantes!$BA$15</f>
        <v>1808.4902776255999</v>
      </c>
      <c r="E430" s="92">
        <f>Corrientes!E430*Constantes!$BA$15</f>
        <v>478.91588449745922</v>
      </c>
      <c r="F430" s="92" t="s">
        <v>241</v>
      </c>
      <c r="G430" s="92" t="s">
        <v>241</v>
      </c>
      <c r="H430" s="101">
        <f>Corrientes!H430*Constantes!$BA$15</f>
        <v>4346.9137703808001</v>
      </c>
      <c r="I430" s="101">
        <f>Corrientes!I430*Constantes!$BA$15</f>
        <v>1714.633350032</v>
      </c>
      <c r="J430" s="91">
        <f>Corrientes!J430*Constantes!$BA$15</f>
        <v>6061.5471204128007</v>
      </c>
      <c r="K430" s="93">
        <f>Corrientes!K430*Constantes!$BA$15</f>
        <v>4130.7357319264001</v>
      </c>
      <c r="L430" s="93">
        <f>Corrientes!L430*Constantes!$BA$15</f>
        <v>1957.0835149408001</v>
      </c>
      <c r="M430" s="93">
        <f>Corrientes!M430*Constantes!$BA$15</f>
        <v>1718.5508377024</v>
      </c>
      <c r="N430" s="94">
        <f>Corrientes!N430*Constantes!$BA$15</f>
        <v>1629.3567950830318</v>
      </c>
      <c r="O430" s="94">
        <f>Corrientes!O430*Constantes!$BA$15</f>
        <v>5760.0922580187344</v>
      </c>
      <c r="P430" s="94">
        <v>45.897033907357475</v>
      </c>
      <c r="Q430" s="94">
        <f>Corrientes!Q430*Constantes!$BA$15</f>
        <v>5283.6708013280004</v>
      </c>
      <c r="R430" s="94">
        <f>Corrientes!R430*Constantes!$BA$15</f>
        <v>1191.8386519456001</v>
      </c>
      <c r="S430" s="94">
        <f>Corrientes!S430*Constantes!$BA$15</f>
        <v>282.36296172800002</v>
      </c>
      <c r="T430" s="94">
        <f>Corrientes!T430*Constantes!$BA$15</f>
        <v>387.4189122464</v>
      </c>
      <c r="U430" s="92" t="s">
        <v>241</v>
      </c>
      <c r="V430" s="96">
        <f>Corrientes!V430*Constantes!$BA$15</f>
        <v>7145.291327248</v>
      </c>
      <c r="W430" s="94">
        <f>Corrientes!W430*Constantes!$BA$15</f>
        <v>6700.2169801184009</v>
      </c>
      <c r="X430" s="94">
        <f>Corrientes!X430*Constantes!$BA$15</f>
        <v>4784.3810292640001</v>
      </c>
      <c r="Y430" s="94">
        <f>Corrientes!Y430*Constantes!$BA$15</f>
        <v>6767.0204540768</v>
      </c>
      <c r="Z430" s="94">
        <f>Corrientes!Z430*Constantes!$BA$15</f>
        <v>41226.839731820932</v>
      </c>
      <c r="AA430" s="94">
        <f>Corrientes!AA430*Constantes!$BA$15</f>
        <v>13206.838447660799</v>
      </c>
      <c r="AB430" s="94">
        <f>Corrientes!AB430*Constantes!$BA$15</f>
        <v>6233.2871754591997</v>
      </c>
      <c r="AC430" s="92" t="s">
        <v>94</v>
      </c>
      <c r="AD430" s="94">
        <v>23.957657016110243</v>
      </c>
      <c r="AE430" s="94">
        <v>4.8498625463415008</v>
      </c>
      <c r="AF430" s="95" t="s">
        <v>94</v>
      </c>
      <c r="AG430" s="95" t="s">
        <v>94</v>
      </c>
      <c r="AH430" s="95">
        <f>Corrientes!AH430*Constantes!$BA$15</f>
        <v>716.35765536320002</v>
      </c>
      <c r="AI430" s="95" t="s">
        <v>241</v>
      </c>
      <c r="AJ430" s="95" t="s">
        <v>241</v>
      </c>
      <c r="AK430" s="95" t="s">
        <v>94</v>
      </c>
      <c r="AL430" s="95" t="s">
        <v>241</v>
      </c>
      <c r="AM430" s="95" t="s">
        <v>241</v>
      </c>
      <c r="AN430" s="97" t="s">
        <v>94</v>
      </c>
      <c r="AO430" s="94">
        <f>Corrientes!AO430*Constantes!$BA$15</f>
        <v>271670.7379976128</v>
      </c>
      <c r="AP430" s="94">
        <f>Corrientes!AP430*Constantes!$BA$15</f>
        <v>55125.763447359517</v>
      </c>
      <c r="AQ430" s="94">
        <v>71.712941993673198</v>
      </c>
      <c r="AR430" s="94">
        <v>28.287058006326788</v>
      </c>
      <c r="AS430" s="94">
        <v>54.102966092642532</v>
      </c>
      <c r="AT430" s="95" t="s">
        <v>94</v>
      </c>
      <c r="AU430" s="97" t="s">
        <v>94</v>
      </c>
      <c r="AV430" s="94">
        <f t="shared" si="19"/>
        <v>12.08655058960224</v>
      </c>
      <c r="AW430" s="97" t="s">
        <v>94</v>
      </c>
      <c r="AX430" s="98">
        <f>Corrientes!AX430*Constantes!$BA$15</f>
        <v>43.722960519903999</v>
      </c>
      <c r="AZ430" s="118"/>
      <c r="BC430" s="119">
        <f t="shared" si="18"/>
        <v>-5.7297326609386801E-3</v>
      </c>
      <c r="BE430" s="68"/>
    </row>
    <row r="431" spans="1:57" ht="15" thickBot="1" x14ac:dyDescent="0.35">
      <c r="A431" s="103">
        <v>2015</v>
      </c>
      <c r="B431" s="104" t="s">
        <v>30</v>
      </c>
      <c r="C431" s="105">
        <f>Corrientes!C431*Constantes!$BA$15</f>
        <v>1283.2105250336001</v>
      </c>
      <c r="D431" s="106">
        <f>Corrientes!D431*Constantes!$BA$15</f>
        <v>2020.7074213439998</v>
      </c>
      <c r="E431" s="107">
        <f>Corrientes!E431*Constantes!$BA$15</f>
        <v>531.06733601787846</v>
      </c>
      <c r="F431" s="107" t="s">
        <v>241</v>
      </c>
      <c r="G431" s="107" t="s">
        <v>241</v>
      </c>
      <c r="H431" s="105">
        <f>Corrientes!H431*Constantes!$BA$15</f>
        <v>3834.9925422271999</v>
      </c>
      <c r="I431" s="105">
        <f>Corrientes!I431*Constantes!$BA$15</f>
        <v>409.71929219840001</v>
      </c>
      <c r="J431" s="106">
        <f>Corrientes!J431*Constantes!$BA$15</f>
        <v>4244.7118344256005</v>
      </c>
      <c r="K431" s="108">
        <f>Corrientes!K431*Constantes!$BA$15</f>
        <v>3914.7096182016003</v>
      </c>
      <c r="L431" s="108">
        <f>Corrientes!L431*Constantes!$BA$15</f>
        <v>1309.8841668447999</v>
      </c>
      <c r="M431" s="108">
        <f>Corrientes!M431*Constantes!$BA$15</f>
        <v>2062.7146090783999</v>
      </c>
      <c r="N431" s="109">
        <f>Corrientes!N431*Constantes!$BA$15</f>
        <v>418.24053715221203</v>
      </c>
      <c r="O431" s="109">
        <f>Corrientes!O431*Constantes!$BA$15</f>
        <v>4332.9535623056599</v>
      </c>
      <c r="P431" s="109">
        <v>59.75986298837509</v>
      </c>
      <c r="Q431" s="109">
        <f>Corrientes!Q431*Constantes!$BA$15</f>
        <v>2163.1477071104</v>
      </c>
      <c r="R431" s="109">
        <f>Corrientes!R431*Constantes!$BA$15</f>
        <v>695.07734145279994</v>
      </c>
      <c r="S431" s="109">
        <f>Corrientes!S431*Constantes!$BA$15</f>
        <v>0</v>
      </c>
      <c r="T431" s="109">
        <f>Corrientes!T431*Constantes!$BA$15</f>
        <v>0</v>
      </c>
      <c r="U431" s="107" t="s">
        <v>241</v>
      </c>
      <c r="V431" s="110">
        <f>Corrientes!V431*Constantes!$BA$15</f>
        <v>2858.2250485632003</v>
      </c>
      <c r="W431" s="109">
        <f>Corrientes!W431*Constantes!$BA$15</f>
        <v>4792.2051528384009</v>
      </c>
      <c r="X431" s="109">
        <f>Corrientes!X431*Constantes!$BA$15</f>
        <v>3104.7337741055999</v>
      </c>
      <c r="Y431" s="109">
        <f>Corrientes!Y431*Constantes!$BA$15</f>
        <v>4066.4715713056003</v>
      </c>
      <c r="Z431" s="109">
        <f>Corrientes!Z431*Constantes!$BA$15</f>
        <v>0</v>
      </c>
      <c r="AA431" s="109">
        <f>Corrientes!AA431*Constantes!$BA$15</f>
        <v>7102.9477347552001</v>
      </c>
      <c r="AB431" s="109">
        <f>Corrientes!AB431*Constantes!$BA$15</f>
        <v>4506.7494376864006</v>
      </c>
      <c r="AC431" s="107" t="s">
        <v>94</v>
      </c>
      <c r="AD431" s="109">
        <v>22.107488259772776</v>
      </c>
      <c r="AE431" s="109">
        <v>3.9026922228096845</v>
      </c>
      <c r="AF431" s="111" t="s">
        <v>94</v>
      </c>
      <c r="AG431" s="111" t="s">
        <v>94</v>
      </c>
      <c r="AH431" s="111">
        <f>Corrientes!AH431*Constantes!$BA$15</f>
        <v>73.824566819200001</v>
      </c>
      <c r="AI431" s="111" t="s">
        <v>241</v>
      </c>
      <c r="AJ431" s="111" t="s">
        <v>241</v>
      </c>
      <c r="AK431" s="111" t="s">
        <v>94</v>
      </c>
      <c r="AL431" s="111" t="s">
        <v>241</v>
      </c>
      <c r="AM431" s="111" t="s">
        <v>241</v>
      </c>
      <c r="AN431" s="112" t="s">
        <v>94</v>
      </c>
      <c r="AO431" s="109">
        <f>Corrientes!AO431*Constantes!$BA$15</f>
        <v>184199.04401260481</v>
      </c>
      <c r="AP431" s="109">
        <f>Corrientes!AP431*Constantes!$BA$15</f>
        <v>32129.134618291158</v>
      </c>
      <c r="AQ431" s="109">
        <v>90.347535753181617</v>
      </c>
      <c r="AR431" s="109">
        <v>9.6524642468183881</v>
      </c>
      <c r="AS431" s="109">
        <v>40.239984233274207</v>
      </c>
      <c r="AT431" s="111" t="s">
        <v>94</v>
      </c>
      <c r="AU431" s="112" t="s">
        <v>94</v>
      </c>
      <c r="AV431" s="109">
        <f t="shared" si="19"/>
        <v>6.2363504235581235</v>
      </c>
      <c r="AW431" s="112" t="s">
        <v>94</v>
      </c>
      <c r="AX431" s="113">
        <f>Corrientes!AX431*Constantes!$BA$15</f>
        <v>18.039542392704</v>
      </c>
      <c r="AZ431" s="118"/>
      <c r="BC431" s="119">
        <f t="shared" si="18"/>
        <v>1.8111598121663519E-2</v>
      </c>
      <c r="BE431" s="68"/>
    </row>
    <row r="432" spans="1:57" x14ac:dyDescent="0.3">
      <c r="A432" s="89">
        <v>2016</v>
      </c>
      <c r="B432" s="99" t="s">
        <v>205</v>
      </c>
      <c r="C432" s="101">
        <f>Corrientes!C432*Constantes!$BA$16</f>
        <v>130545.57390400002</v>
      </c>
      <c r="D432" s="91">
        <f>Corrientes!D432*Constantes!$BA$16</f>
        <v>89921.562226000009</v>
      </c>
      <c r="E432" s="91">
        <f>Corrientes!E432*Constantes!$BA$16</f>
        <v>12332.933823000001</v>
      </c>
      <c r="F432" s="92">
        <f>Corrientes!F432*Constantes!$BA$16</f>
        <v>6710.2468680000002</v>
      </c>
      <c r="G432" s="92">
        <f>Corrientes!G432*Constantes!$BA$16</f>
        <v>2309.9794810000003</v>
      </c>
      <c r="H432" s="101">
        <f>Corrientes!H432*Constantes!$BA$16</f>
        <v>241820.29630200003</v>
      </c>
      <c r="I432" s="101">
        <f>Corrientes!I432*Constantes!$BA$16</f>
        <v>43269.707182999999</v>
      </c>
      <c r="J432" s="91">
        <f>Corrientes!J432*Constantes!$BA$16</f>
        <v>285090.00348500005</v>
      </c>
      <c r="K432" s="93">
        <f>Corrientes!K432*Constantes!$BA$16</f>
        <v>3611.1415490000004</v>
      </c>
      <c r="L432" s="93">
        <f>Corrientes!L432*Constantes!$BA$16</f>
        <v>1949.4543200000001</v>
      </c>
      <c r="M432" s="93">
        <f>Corrientes!M432*Constantes!$BA$16</f>
        <v>1342.8116010000001</v>
      </c>
      <c r="N432" s="94">
        <f>Corrientes!N432*Constantes!$BA$16</f>
        <v>646.1532200639848</v>
      </c>
      <c r="O432" s="94">
        <f>Corrientes!O432*Constantes!$BA$16</f>
        <v>4257.2920050000002</v>
      </c>
      <c r="P432" s="94">
        <v>45.87500569762728</v>
      </c>
      <c r="Q432" s="94">
        <f>Corrientes!Q432*Constantes!$BA$16</f>
        <v>240928.75271900001</v>
      </c>
      <c r="R432" s="94">
        <f>Corrientes!R432*Constantes!$BA$16</f>
        <v>55490.08122700001</v>
      </c>
      <c r="S432" s="94">
        <f>Corrientes!S432*Constantes!$BA$16</f>
        <v>14456.178090000001</v>
      </c>
      <c r="T432" s="94">
        <f>Corrientes!T432*Constantes!$BA$16</f>
        <v>22230.614097000001</v>
      </c>
      <c r="U432" s="95">
        <f>Corrientes!U432*Constantes!$BA$16</f>
        <v>3253.8920760000001</v>
      </c>
      <c r="V432" s="96">
        <f>Corrientes!V432*Constantes!$BA$16</f>
        <v>336359.51820899994</v>
      </c>
      <c r="W432" s="94">
        <f>Corrientes!W432*Constantes!$BA$16</f>
        <v>6081.5247520000003</v>
      </c>
      <c r="X432" s="94">
        <f>Corrientes!X432*Constantes!$BA$16</f>
        <v>3795.3255060000001</v>
      </c>
      <c r="Y432" s="94">
        <f>Corrientes!Y432*Constantes!$BA$16</f>
        <v>4233.9317300000002</v>
      </c>
      <c r="Z432" s="94">
        <f>Corrientes!Z432*Constantes!$BA$16</f>
        <v>20210.379488169056</v>
      </c>
      <c r="AA432" s="94">
        <f>Corrientes!AA432*Constantes!$BA$16</f>
        <v>621449.52169400011</v>
      </c>
      <c r="AB432" s="94">
        <f>Corrientes!AB432*Constantes!$BA$16</f>
        <v>5082.4609099999998</v>
      </c>
      <c r="AC432" s="94">
        <v>53.042373939776596</v>
      </c>
      <c r="AD432" s="94">
        <v>14.126002234340953</v>
      </c>
      <c r="AE432" s="94">
        <v>2.9449005221803635</v>
      </c>
      <c r="AF432" s="95">
        <f>Corrientes!AF432*Constantes!$BA$16</f>
        <v>474441.91475200001</v>
      </c>
      <c r="AG432" s="95">
        <f>Corrientes!AG432*Constantes!$BA$16</f>
        <v>19709.699207000001</v>
      </c>
      <c r="AH432" s="94">
        <f>Corrientes!AH432*Constantes!$BA$16</f>
        <v>64418.042364000001</v>
      </c>
      <c r="AI432" s="95">
        <f>Corrientes!AI432*Constantes!$BA$16</f>
        <v>564697.84912999999</v>
      </c>
      <c r="AJ432" s="95">
        <f>Corrientes!AJ432*Constantes!$BA$16</f>
        <v>4618.3185473605399</v>
      </c>
      <c r="AK432" s="102">
        <v>2.6070767055431801</v>
      </c>
      <c r="AL432" s="95">
        <f>Corrientes!AL432*Constantes!$BA$16</f>
        <v>1186147.3708240001</v>
      </c>
      <c r="AM432" s="95">
        <f>Corrientes!AM432*Constantes!$BA$16</f>
        <v>9700.7743330658668</v>
      </c>
      <c r="AN432" s="95">
        <v>5.5519772277235422</v>
      </c>
      <c r="AO432" s="94">
        <f>Corrientes!AO432*Constantes!$BA$16</f>
        <v>21120511.298146002</v>
      </c>
      <c r="AP432" s="94">
        <f>Corrientes!AP432*Constantes!$BA$16</f>
        <v>4399330.4685763251</v>
      </c>
      <c r="AQ432" s="94">
        <v>84.822439701826781</v>
      </c>
      <c r="AR432" s="94">
        <v>15.177560298173216</v>
      </c>
      <c r="AS432" s="94">
        <v>54.124994302372698</v>
      </c>
      <c r="AT432" s="95">
        <v>47.607730963287658</v>
      </c>
      <c r="AU432" s="95">
        <v>40.515210938712073</v>
      </c>
      <c r="AV432" s="94">
        <f t="shared" si="19"/>
        <v>0.31244050791758848</v>
      </c>
      <c r="AW432" s="85">
        <f>((AI432/AI399)-1)*100</f>
        <v>3.134924283224394</v>
      </c>
      <c r="AX432" s="98">
        <f>Corrientes!AX432*Constantes!$BA$16</f>
        <v>6128.1945813309994</v>
      </c>
      <c r="AZ432" s="118"/>
      <c r="BC432" s="119">
        <f>AA432-C432-D432-F432-I432-Q432-R432-S432-U432-E432-G432-T432</f>
        <v>8.3673512563109398E-11</v>
      </c>
      <c r="BE432" s="68"/>
    </row>
    <row r="433" spans="1:57" x14ac:dyDescent="0.3">
      <c r="A433" s="89">
        <v>2016</v>
      </c>
      <c r="B433" s="90" t="s">
        <v>0</v>
      </c>
      <c r="C433" s="101">
        <f>Corrientes!C433*Constantes!$BA$16</f>
        <v>762.090913</v>
      </c>
      <c r="D433" s="91">
        <f>Corrientes!D433*Constantes!$BA$16</f>
        <v>1498.3647850000002</v>
      </c>
      <c r="E433" s="92">
        <f>Corrientes!E433*Constantes!$BA$16</f>
        <v>0</v>
      </c>
      <c r="F433" s="92" t="s">
        <v>241</v>
      </c>
      <c r="G433" s="92" t="s">
        <v>241</v>
      </c>
      <c r="H433" s="101">
        <f>Corrientes!H433*Constantes!$BA$16</f>
        <v>2260.4556980000002</v>
      </c>
      <c r="I433" s="101">
        <f>Corrientes!I433*Constantes!$BA$16</f>
        <v>640.806465</v>
      </c>
      <c r="J433" s="91">
        <f>Corrientes!J433*Constantes!$BA$16</f>
        <v>2901.2621629999999</v>
      </c>
      <c r="K433" s="93">
        <f>Corrientes!K433*Constantes!$BA$16</f>
        <v>3791.0629120000003</v>
      </c>
      <c r="L433" s="93">
        <f>Corrientes!L433*Constantes!$BA$16</f>
        <v>1278.116763</v>
      </c>
      <c r="M433" s="93">
        <f>Corrientes!M433*Constantes!$BA$16</f>
        <v>2512.9461490000003</v>
      </c>
      <c r="N433" s="94">
        <f>Corrientes!N433*Constantes!$BA$16</f>
        <v>1074.7090422684735</v>
      </c>
      <c r="O433" s="94">
        <f>Corrientes!O433*Constantes!$BA$16</f>
        <v>4865.7720490000002</v>
      </c>
      <c r="P433" s="94">
        <v>41.00904660425855</v>
      </c>
      <c r="Q433" s="94">
        <f>Corrientes!Q433*Constantes!$BA$16</f>
        <v>3611.5300120000002</v>
      </c>
      <c r="R433" s="94">
        <f>Corrientes!R433*Constantes!$BA$16</f>
        <v>560.12165000000005</v>
      </c>
      <c r="S433" s="94">
        <f>Corrientes!S433*Constantes!$BA$16</f>
        <v>1.7638320000000001</v>
      </c>
      <c r="T433" s="94">
        <f>Corrientes!T433*Constantes!$BA$16</f>
        <v>0</v>
      </c>
      <c r="U433" s="92" t="s">
        <v>241</v>
      </c>
      <c r="V433" s="96">
        <f>Corrientes!V433*Constantes!$BA$16</f>
        <v>4173.4154939999999</v>
      </c>
      <c r="W433" s="94">
        <f>Corrientes!W433*Constantes!$BA$16</f>
        <v>5890.642433</v>
      </c>
      <c r="X433" s="94">
        <f>Corrientes!X433*Constantes!$BA$16</f>
        <v>3604.852648</v>
      </c>
      <c r="Y433" s="94">
        <f>Corrientes!Y433*Constantes!$BA$16</f>
        <v>3718.6303109999999</v>
      </c>
      <c r="Z433" s="94">
        <f>Corrientes!Z433*Constantes!$BA$16</f>
        <v>1402.4462462271642</v>
      </c>
      <c r="AA433" s="94">
        <f>Corrientes!AA433*Constantes!$BA$16</f>
        <v>7074.6881560000002</v>
      </c>
      <c r="AB433" s="94">
        <f>Corrientes!AB433*Constantes!$BA$16</f>
        <v>5422.2820430000002</v>
      </c>
      <c r="AC433" s="92" t="s">
        <v>94</v>
      </c>
      <c r="AD433" s="94">
        <v>21.339527260472572</v>
      </c>
      <c r="AE433" s="94">
        <v>2.6318583618352962</v>
      </c>
      <c r="AF433" s="95" t="s">
        <v>94</v>
      </c>
      <c r="AG433" s="95" t="s">
        <v>94</v>
      </c>
      <c r="AH433" s="95">
        <f>Corrientes!AH433*Constantes!$BA$16</f>
        <v>504.31946500000004</v>
      </c>
      <c r="AI433" s="95" t="s">
        <v>241</v>
      </c>
      <c r="AJ433" s="95" t="s">
        <v>241</v>
      </c>
      <c r="AK433" s="95" t="s">
        <v>94</v>
      </c>
      <c r="AL433" s="95" t="s">
        <v>241</v>
      </c>
      <c r="AM433" s="95" t="s">
        <v>241</v>
      </c>
      <c r="AN433" s="97" t="s">
        <v>94</v>
      </c>
      <c r="AO433" s="94">
        <f>Corrientes!AO433*Constantes!$BA$16</f>
        <v>269345.77657799999</v>
      </c>
      <c r="AP433" s="94">
        <f>Corrientes!AP433*Constantes!$BA$16</f>
        <v>33152.966229409001</v>
      </c>
      <c r="AQ433" s="94">
        <v>77.912838309744998</v>
      </c>
      <c r="AR433" s="94">
        <v>22.087161690255016</v>
      </c>
      <c r="AS433" s="94">
        <v>58.990804993440626</v>
      </c>
      <c r="AT433" s="95" t="s">
        <v>94</v>
      </c>
      <c r="AU433" s="97" t="s">
        <v>94</v>
      </c>
      <c r="AV433" s="94">
        <f t="shared" si="19"/>
        <v>0.9752857604003573</v>
      </c>
      <c r="AW433" s="97" t="s">
        <v>94</v>
      </c>
      <c r="AX433" s="98">
        <f>Corrientes!AX433*Constantes!$BA$16</f>
        <v>196.1013719</v>
      </c>
      <c r="AZ433" s="118"/>
      <c r="BC433" s="119">
        <f>AA433-C433-D433-I433-Q433-R433-S433-E433-T433</f>
        <v>1.049900000052939E-2</v>
      </c>
      <c r="BE433" s="68"/>
    </row>
    <row r="434" spans="1:57" x14ac:dyDescent="0.3">
      <c r="A434" s="89">
        <v>2016</v>
      </c>
      <c r="B434" s="90" t="s">
        <v>1</v>
      </c>
      <c r="C434" s="101">
        <f>Corrientes!C434*Constantes!$BA$16</f>
        <v>1993.9175850000001</v>
      </c>
      <c r="D434" s="91">
        <f>Corrientes!D434*Constantes!$BA$16</f>
        <v>2097.7841920000001</v>
      </c>
      <c r="E434" s="92">
        <f>Corrientes!E434*Constantes!$BA$16</f>
        <v>108.213193</v>
      </c>
      <c r="F434" s="92" t="s">
        <v>241</v>
      </c>
      <c r="G434" s="92" t="s">
        <v>241</v>
      </c>
      <c r="H434" s="101">
        <f>Corrientes!H434*Constantes!$BA$16</f>
        <v>4199.9149700000007</v>
      </c>
      <c r="I434" s="101">
        <f>Corrientes!I434*Constantes!$BA$16</f>
        <v>176.86615400000002</v>
      </c>
      <c r="J434" s="91">
        <f>Corrientes!J434*Constantes!$BA$16</f>
        <v>4376.7706250000001</v>
      </c>
      <c r="K434" s="93">
        <f>Corrientes!K434*Constantes!$BA$16</f>
        <v>3115.315775</v>
      </c>
      <c r="L434" s="93">
        <f>Corrientes!L434*Constantes!$BA$16</f>
        <v>1479.004629</v>
      </c>
      <c r="M434" s="93">
        <f>Corrientes!M434*Constantes!$BA$16</f>
        <v>1556.0462909999999</v>
      </c>
      <c r="N434" s="94">
        <f>Corrientes!N434*Constantes!$BA$16</f>
        <v>131.18854646070545</v>
      </c>
      <c r="O434" s="94">
        <f>Corrientes!O434*Constantes!$BA$16</f>
        <v>3246.5007799999998</v>
      </c>
      <c r="P434" s="94">
        <v>25.85005202565193</v>
      </c>
      <c r="Q434" s="94">
        <f>Corrientes!Q434*Constantes!$BA$16</f>
        <v>9336.2357499999998</v>
      </c>
      <c r="R434" s="94">
        <f>Corrientes!R434*Constantes!$BA$16</f>
        <v>1049.2280640000001</v>
      </c>
      <c r="S434" s="94">
        <f>Corrientes!S434*Constantes!$BA$16</f>
        <v>2.5302590000000005</v>
      </c>
      <c r="T434" s="94">
        <f>Corrientes!T434*Constantes!$BA$16</f>
        <v>2166.615636</v>
      </c>
      <c r="U434" s="92" t="s">
        <v>241</v>
      </c>
      <c r="V434" s="96">
        <f>Corrientes!V434*Constantes!$BA$16</f>
        <v>12554.609709</v>
      </c>
      <c r="W434" s="94">
        <f>Corrientes!W434*Constantes!$BA$16</f>
        <v>5741.7771120000007</v>
      </c>
      <c r="X434" s="94">
        <f>Corrientes!X434*Constantes!$BA$16</f>
        <v>3778.4956090000001</v>
      </c>
      <c r="Y434" s="94">
        <f>Corrientes!Y434*Constantes!$BA$16</f>
        <v>5515.5761570000004</v>
      </c>
      <c r="Z434" s="94">
        <f>Corrientes!Z434*Constantes!$BA$16</f>
        <v>836.77968963232865</v>
      </c>
      <c r="AA434" s="94">
        <f>Corrientes!AA434*Constantes!$BA$16</f>
        <v>16931.380334000001</v>
      </c>
      <c r="AB434" s="94">
        <f>Corrientes!AB434*Constantes!$BA$16</f>
        <v>4790.06376</v>
      </c>
      <c r="AC434" s="92" t="s">
        <v>94</v>
      </c>
      <c r="AD434" s="94">
        <v>21.990234220595013</v>
      </c>
      <c r="AE434" s="94">
        <v>2.5580286893462802</v>
      </c>
      <c r="AF434" s="95" t="s">
        <v>94</v>
      </c>
      <c r="AG434" s="95" t="s">
        <v>94</v>
      </c>
      <c r="AH434" s="95">
        <f>Corrientes!AH434*Constantes!$BA$16</f>
        <v>1513.808814</v>
      </c>
      <c r="AI434" s="95" t="s">
        <v>241</v>
      </c>
      <c r="AJ434" s="95" t="s">
        <v>241</v>
      </c>
      <c r="AK434" s="95" t="s">
        <v>94</v>
      </c>
      <c r="AL434" s="95" t="s">
        <v>241</v>
      </c>
      <c r="AM434" s="95" t="s">
        <v>241</v>
      </c>
      <c r="AN434" s="97" t="s">
        <v>94</v>
      </c>
      <c r="AO434" s="94">
        <f>Corrientes!AO434*Constantes!$BA$16</f>
        <v>665351.55215</v>
      </c>
      <c r="AP434" s="94">
        <f>Corrientes!AP434*Constantes!$BA$16</f>
        <v>76995.021483877004</v>
      </c>
      <c r="AQ434" s="94">
        <v>95.959220389805097</v>
      </c>
      <c r="AR434" s="94">
        <v>4.0410194902548726</v>
      </c>
      <c r="AS434" s="94">
        <v>74.149947974348066</v>
      </c>
      <c r="AT434" s="95" t="s">
        <v>94</v>
      </c>
      <c r="AU434" s="97" t="s">
        <v>94</v>
      </c>
      <c r="AV434" s="94">
        <f t="shared" si="19"/>
        <v>1.0813295488788732</v>
      </c>
      <c r="AW434" s="97" t="s">
        <v>94</v>
      </c>
      <c r="AX434" s="98">
        <f>Corrientes!AX434*Constantes!$BA$16</f>
        <v>410.448084483</v>
      </c>
      <c r="AZ434" s="118"/>
      <c r="BC434" s="119">
        <f t="shared" ref="BC434:BC464" si="20">AA434-C434-D434-I434-Q434-R434-S434-E434-T434</f>
        <v>-1.0498999996343628E-2</v>
      </c>
      <c r="BE434" s="68"/>
    </row>
    <row r="435" spans="1:57" x14ac:dyDescent="0.3">
      <c r="A435" s="89">
        <v>2016</v>
      </c>
      <c r="B435" s="90" t="s">
        <v>2</v>
      </c>
      <c r="C435" s="101">
        <f>Corrientes!C435*Constantes!$BA$16</f>
        <v>338.30927700000001</v>
      </c>
      <c r="D435" s="91">
        <f>Corrientes!D435*Constantes!$BA$16</f>
        <v>914.76737100000003</v>
      </c>
      <c r="E435" s="92">
        <f>Corrientes!E435*Constantes!$BA$16</f>
        <v>4.4200790000000003</v>
      </c>
      <c r="F435" s="92" t="s">
        <v>241</v>
      </c>
      <c r="G435" s="92" t="s">
        <v>241</v>
      </c>
      <c r="H435" s="101">
        <f>Corrientes!H435*Constantes!$BA$16</f>
        <v>1257.4967270000002</v>
      </c>
      <c r="I435" s="101">
        <f>Corrientes!I435*Constantes!$BA$16</f>
        <v>278.15000700000002</v>
      </c>
      <c r="J435" s="91">
        <f>Corrientes!J435*Constantes!$BA$16</f>
        <v>1535.6467340000002</v>
      </c>
      <c r="K435" s="93">
        <f>Corrientes!K435*Constantes!$BA$16</f>
        <v>4055.0707660000003</v>
      </c>
      <c r="L435" s="93">
        <f>Corrientes!L435*Constantes!$BA$16</f>
        <v>1090.9300920000001</v>
      </c>
      <c r="M435" s="93">
        <f>Corrientes!M435*Constantes!$BA$16</f>
        <v>2949.8725330000002</v>
      </c>
      <c r="N435" s="94">
        <f>Corrientes!N435*Constantes!$BA$16</f>
        <v>896.93938324116016</v>
      </c>
      <c r="O435" s="94">
        <f>Corrientes!O435*Constantes!$BA$16</f>
        <v>4952.010835</v>
      </c>
      <c r="P435" s="94">
        <v>30.917292343073594</v>
      </c>
      <c r="Q435" s="94">
        <f>Corrientes!Q435*Constantes!$BA$16</f>
        <v>2556.6954820000001</v>
      </c>
      <c r="R435" s="94">
        <f>Corrientes!R435*Constantes!$BA$16</f>
        <v>874.61919499999999</v>
      </c>
      <c r="S435" s="94">
        <f>Corrientes!S435*Constantes!$BA$16</f>
        <v>0</v>
      </c>
      <c r="T435" s="94">
        <f>Corrientes!T435*Constantes!$BA$16</f>
        <v>0</v>
      </c>
      <c r="U435" s="92" t="s">
        <v>241</v>
      </c>
      <c r="V435" s="96">
        <f>Corrientes!V435*Constantes!$BA$16</f>
        <v>3431.3146769999998</v>
      </c>
      <c r="W435" s="94">
        <f>Corrientes!W435*Constantes!$BA$16</f>
        <v>7197.1589910000002</v>
      </c>
      <c r="X435" s="94">
        <f>Corrientes!X435*Constantes!$BA$16</f>
        <v>5435.825753000001</v>
      </c>
      <c r="Y435" s="94">
        <f>Corrientes!Y435*Constantes!$BA$16</f>
        <v>5737.2940390000003</v>
      </c>
      <c r="Z435" s="94">
        <f>Corrientes!Z435*Constantes!$BA$16</f>
        <v>0</v>
      </c>
      <c r="AA435" s="94">
        <f>Corrientes!AA435*Constantes!$BA$16</f>
        <v>4966.9509120000002</v>
      </c>
      <c r="AB435" s="94">
        <f>Corrientes!AB435*Constantes!$BA$16</f>
        <v>6312.3347679999997</v>
      </c>
      <c r="AC435" s="92" t="s">
        <v>94</v>
      </c>
      <c r="AD435" s="94">
        <v>15.945764522717626</v>
      </c>
      <c r="AE435" s="94">
        <v>3.0712889367808311</v>
      </c>
      <c r="AF435" s="95" t="s">
        <v>94</v>
      </c>
      <c r="AG435" s="95" t="s">
        <v>94</v>
      </c>
      <c r="AH435" s="95">
        <f>Corrientes!AH435*Constantes!$BA$16</f>
        <v>167.67952900000003</v>
      </c>
      <c r="AI435" s="95" t="s">
        <v>241</v>
      </c>
      <c r="AJ435" s="95" t="s">
        <v>241</v>
      </c>
      <c r="AK435" s="95" t="s">
        <v>94</v>
      </c>
      <c r="AL435" s="95" t="s">
        <v>241</v>
      </c>
      <c r="AM435" s="95" t="s">
        <v>241</v>
      </c>
      <c r="AN435" s="97" t="s">
        <v>94</v>
      </c>
      <c r="AO435" s="94">
        <f>Corrientes!AO435*Constantes!$BA$16</f>
        <v>163219.08134499998</v>
      </c>
      <c r="AP435" s="94">
        <f>Corrientes!AP435*Constantes!$BA$16</f>
        <v>31149.0305931</v>
      </c>
      <c r="AQ435" s="94">
        <v>81.887109786279794</v>
      </c>
      <c r="AR435" s="94">
        <v>18.11289021372021</v>
      </c>
      <c r="AS435" s="94">
        <v>69.082919034090892</v>
      </c>
      <c r="AT435" s="95" t="s">
        <v>94</v>
      </c>
      <c r="AU435" s="97" t="s">
        <v>94</v>
      </c>
      <c r="AV435" s="94">
        <f t="shared" si="19"/>
        <v>-4.8734556365739756</v>
      </c>
      <c r="AW435" s="97" t="s">
        <v>94</v>
      </c>
      <c r="AX435" s="98">
        <f>Corrientes!AX435*Constantes!$BA$16</f>
        <v>42.527238900999997</v>
      </c>
      <c r="AZ435" s="118"/>
      <c r="BC435" s="119">
        <f t="shared" si="20"/>
        <v>-1.0499000000222303E-2</v>
      </c>
      <c r="BE435" s="68"/>
    </row>
    <row r="436" spans="1:57" x14ac:dyDescent="0.3">
      <c r="A436" s="89">
        <v>2016</v>
      </c>
      <c r="B436" s="90" t="s">
        <v>3</v>
      </c>
      <c r="C436" s="101">
        <f>Corrientes!C436*Constantes!$BA$16</f>
        <v>720.27339600000005</v>
      </c>
      <c r="D436" s="91">
        <f>Corrientes!D436*Constantes!$BA$16</f>
        <v>1498.2702939999999</v>
      </c>
      <c r="E436" s="92">
        <f>Corrientes!E436*Constantes!$BA$16</f>
        <v>198.36810600000001</v>
      </c>
      <c r="F436" s="92" t="s">
        <v>241</v>
      </c>
      <c r="G436" s="92" t="s">
        <v>241</v>
      </c>
      <c r="H436" s="101">
        <f>Corrientes!H436*Constantes!$BA$16</f>
        <v>2416.9117959999999</v>
      </c>
      <c r="I436" s="101">
        <f>Corrientes!I436*Constantes!$BA$16</f>
        <v>339.85263000000003</v>
      </c>
      <c r="J436" s="91">
        <f>Corrientes!J436*Constantes!$BA$16</f>
        <v>2756.7644259999997</v>
      </c>
      <c r="K436" s="93">
        <f>Corrientes!K436*Constantes!$BA$16</f>
        <v>5011.1936980000009</v>
      </c>
      <c r="L436" s="93">
        <f>Corrientes!L436*Constantes!$BA$16</f>
        <v>1493.4092570000003</v>
      </c>
      <c r="M436" s="93">
        <f>Corrientes!M436*Constantes!$BA$16</f>
        <v>3106.496615</v>
      </c>
      <c r="N436" s="94">
        <f>Corrientes!N436*Constantes!$BA$16</f>
        <v>704.63679657601142</v>
      </c>
      <c r="O436" s="94">
        <f>Corrientes!O436*Constantes!$BA$16</f>
        <v>5715.8340830000006</v>
      </c>
      <c r="P436" s="94">
        <v>49.518252470028685</v>
      </c>
      <c r="Q436" s="94">
        <f>Corrientes!Q436*Constantes!$BA$16</f>
        <v>1607.6908720000001</v>
      </c>
      <c r="R436" s="94">
        <f>Corrientes!R436*Constantes!$BA$16</f>
        <v>418.17517000000004</v>
      </c>
      <c r="S436" s="94">
        <f>Corrientes!S436*Constantes!$BA$16</f>
        <v>784.54827399999999</v>
      </c>
      <c r="T436" s="94">
        <f>Corrientes!T436*Constantes!$BA$16</f>
        <v>0</v>
      </c>
      <c r="U436" s="92" t="s">
        <v>241</v>
      </c>
      <c r="V436" s="96">
        <f>Corrientes!V436*Constantes!$BA$16</f>
        <v>2810.4143160000003</v>
      </c>
      <c r="W436" s="94">
        <f>Corrientes!W436*Constantes!$BA$16</f>
        <v>6398.7205400000012</v>
      </c>
      <c r="X436" s="94">
        <f>Corrientes!X436*Constantes!$BA$16</f>
        <v>3858.5504839999999</v>
      </c>
      <c r="Y436" s="94">
        <f>Corrientes!Y436*Constantes!$BA$16</f>
        <v>4101.7598189999999</v>
      </c>
      <c r="Z436" s="94">
        <f>Corrientes!Z436*Constantes!$BA$16</f>
        <v>29097.183180209915</v>
      </c>
      <c r="AA436" s="94">
        <f>Corrientes!AA436*Constantes!$BA$16</f>
        <v>5567.1682430000001</v>
      </c>
      <c r="AB436" s="94">
        <f>Corrientes!AB436*Constantes!$BA$16</f>
        <v>6041.3135820000007</v>
      </c>
      <c r="AC436" s="92" t="s">
        <v>94</v>
      </c>
      <c r="AD436" s="94">
        <v>2.6445048512365066</v>
      </c>
      <c r="AE436" s="94">
        <v>1.29371222365955</v>
      </c>
      <c r="AF436" s="95" t="s">
        <v>94</v>
      </c>
      <c r="AG436" s="95" t="s">
        <v>94</v>
      </c>
      <c r="AH436" s="95">
        <f>Corrientes!AH436*Constantes!$BA$16</f>
        <v>101.64081900000001</v>
      </c>
      <c r="AI436" s="95" t="s">
        <v>241</v>
      </c>
      <c r="AJ436" s="95" t="s">
        <v>241</v>
      </c>
      <c r="AK436" s="95" t="s">
        <v>94</v>
      </c>
      <c r="AL436" s="95" t="s">
        <v>241</v>
      </c>
      <c r="AM436" s="95" t="s">
        <v>241</v>
      </c>
      <c r="AN436" s="97" t="s">
        <v>94</v>
      </c>
      <c r="AO436" s="94">
        <f>Corrientes!AO436*Constantes!$BA$16</f>
        <v>433264.61627300002</v>
      </c>
      <c r="AP436" s="94">
        <f>Corrientes!AP436*Constantes!$BA$16</f>
        <v>210518.44059555902</v>
      </c>
      <c r="AQ436" s="94">
        <v>87.672046737300718</v>
      </c>
      <c r="AR436" s="94">
        <v>12.327953262699278</v>
      </c>
      <c r="AS436" s="94">
        <v>50.481936117769308</v>
      </c>
      <c r="AT436" s="95" t="s">
        <v>94</v>
      </c>
      <c r="AU436" s="97" t="s">
        <v>94</v>
      </c>
      <c r="AV436" s="94">
        <f t="shared" si="19"/>
        <v>-3.0527684006294131</v>
      </c>
      <c r="AW436" s="97" t="s">
        <v>94</v>
      </c>
      <c r="AX436" s="98">
        <f>Corrientes!AX436*Constantes!$BA$16</f>
        <v>28.146181155999997</v>
      </c>
      <c r="AZ436" s="118"/>
      <c r="BC436" s="119">
        <f t="shared" si="20"/>
        <v>-1.0499000000322667E-2</v>
      </c>
      <c r="BE436" s="68"/>
    </row>
    <row r="437" spans="1:57" x14ac:dyDescent="0.3">
      <c r="A437" s="89">
        <v>2016</v>
      </c>
      <c r="B437" s="90" t="s">
        <v>4</v>
      </c>
      <c r="C437" s="101">
        <f>Corrientes!C437*Constantes!$BA$16</f>
        <v>2283.0075500000003</v>
      </c>
      <c r="D437" s="91">
        <f>Corrientes!D437*Constantes!$BA$16</f>
        <v>1829.6397320000001</v>
      </c>
      <c r="E437" s="92">
        <f>Corrientes!E437*Constantes!$BA$16</f>
        <v>285.56230100000005</v>
      </c>
      <c r="F437" s="92" t="s">
        <v>241</v>
      </c>
      <c r="G437" s="92" t="s">
        <v>241</v>
      </c>
      <c r="H437" s="101">
        <f>Corrientes!H437*Constantes!$BA$16</f>
        <v>4398.2095830000007</v>
      </c>
      <c r="I437" s="101">
        <f>Corrientes!I437*Constantes!$BA$16</f>
        <v>772.14895500000011</v>
      </c>
      <c r="J437" s="91">
        <f>Corrientes!J437*Constantes!$BA$16</f>
        <v>5170.3585380000004</v>
      </c>
      <c r="K437" s="93">
        <f>Corrientes!K437*Constantes!$BA$16</f>
        <v>4855.5145259999999</v>
      </c>
      <c r="L437" s="93">
        <f>Corrientes!L437*Constantes!$BA$16</f>
        <v>2520.3794410000005</v>
      </c>
      <c r="M437" s="93">
        <f>Corrientes!M437*Constantes!$BA$16</f>
        <v>2019.8816120000001</v>
      </c>
      <c r="N437" s="94">
        <f>Corrientes!N437*Constantes!$BA$16</f>
        <v>852.43327024472967</v>
      </c>
      <c r="O437" s="94">
        <f>Corrientes!O437*Constantes!$BA$16</f>
        <v>5707.9493339999999</v>
      </c>
      <c r="P437" s="94">
        <v>32.927188857515567</v>
      </c>
      <c r="Q437" s="94">
        <f>Corrientes!Q437*Constantes!$BA$16</f>
        <v>8699.8913599999996</v>
      </c>
      <c r="R437" s="94">
        <f>Corrientes!R437*Constantes!$BA$16</f>
        <v>1369.983013</v>
      </c>
      <c r="S437" s="94">
        <f>Corrientes!S437*Constantes!$BA$16</f>
        <v>3.1182030000000003</v>
      </c>
      <c r="T437" s="94">
        <f>Corrientes!T437*Constantes!$BA$16</f>
        <v>459.05827600000003</v>
      </c>
      <c r="U437" s="92" t="s">
        <v>241</v>
      </c>
      <c r="V437" s="96">
        <f>Corrientes!V437*Constantes!$BA$16</f>
        <v>10532.050852</v>
      </c>
      <c r="W437" s="94">
        <f>Corrientes!W437*Constantes!$BA$16</f>
        <v>5040.3284230000008</v>
      </c>
      <c r="X437" s="94">
        <f>Corrientes!X437*Constantes!$BA$16</f>
        <v>3641.3786690000002</v>
      </c>
      <c r="Y437" s="94">
        <f>Corrientes!Y437*Constantes!$BA$16</f>
        <v>3975.9713000000002</v>
      </c>
      <c r="Z437" s="94">
        <f>Corrientes!Z437*Constantes!$BA$16</f>
        <v>302.94859408341421</v>
      </c>
      <c r="AA437" s="94">
        <f>Corrientes!AA437*Constantes!$BA$16</f>
        <v>15702.398891000001</v>
      </c>
      <c r="AB437" s="94">
        <f>Corrientes!AB437*Constantes!$BA$16</f>
        <v>5242.2136940000009</v>
      </c>
      <c r="AC437" s="92" t="s">
        <v>94</v>
      </c>
      <c r="AD437" s="94">
        <v>22.620110273441131</v>
      </c>
      <c r="AE437" s="94">
        <v>2.1680622357451771</v>
      </c>
      <c r="AF437" s="95" t="s">
        <v>94</v>
      </c>
      <c r="AG437" s="95" t="s">
        <v>94</v>
      </c>
      <c r="AH437" s="95">
        <f>Corrientes!AH437*Constantes!$BA$16</f>
        <v>1866.3862320000001</v>
      </c>
      <c r="AI437" s="95" t="s">
        <v>241</v>
      </c>
      <c r="AJ437" s="95" t="s">
        <v>241</v>
      </c>
      <c r="AK437" s="95" t="s">
        <v>94</v>
      </c>
      <c r="AL437" s="95" t="s">
        <v>241</v>
      </c>
      <c r="AM437" s="95" t="s">
        <v>241</v>
      </c>
      <c r="AN437" s="97" t="s">
        <v>94</v>
      </c>
      <c r="AO437" s="94">
        <f>Corrientes!AO437*Constantes!$BA$16</f>
        <v>721822.12448800006</v>
      </c>
      <c r="AP437" s="94">
        <f>Corrientes!AP437*Constantes!$BA$16</f>
        <v>69417.888196852</v>
      </c>
      <c r="AQ437" s="94">
        <v>85.06585279676402</v>
      </c>
      <c r="AR437" s="94">
        <v>14.934147203235987</v>
      </c>
      <c r="AS437" s="94">
        <v>67.072878004879612</v>
      </c>
      <c r="AT437" s="95" t="s">
        <v>94</v>
      </c>
      <c r="AU437" s="97" t="s">
        <v>94</v>
      </c>
      <c r="AV437" s="94">
        <f t="shared" si="19"/>
        <v>2.2159272558790466</v>
      </c>
      <c r="AW437" s="97" t="s">
        <v>94</v>
      </c>
      <c r="AX437" s="98">
        <f>Corrientes!AX437*Constantes!$BA$16</f>
        <v>26.625233022</v>
      </c>
      <c r="AZ437" s="118"/>
      <c r="BC437" s="119">
        <f t="shared" si="20"/>
        <v>-1.0498999999470016E-2</v>
      </c>
      <c r="BE437" s="68"/>
    </row>
    <row r="438" spans="1:57" x14ac:dyDescent="0.3">
      <c r="A438" s="89">
        <v>2016</v>
      </c>
      <c r="B438" s="90" t="s">
        <v>5</v>
      </c>
      <c r="C438" s="101">
        <f>Corrientes!C438*Constantes!$BA$16</f>
        <v>415.03596900000002</v>
      </c>
      <c r="D438" s="91">
        <f>Corrientes!D438*Constantes!$BA$16</f>
        <v>1311.7975550000001</v>
      </c>
      <c r="E438" s="92">
        <f>Corrientes!E438*Constantes!$BA$16</f>
        <v>0</v>
      </c>
      <c r="F438" s="92" t="s">
        <v>241</v>
      </c>
      <c r="G438" s="92" t="s">
        <v>241</v>
      </c>
      <c r="H438" s="101">
        <f>Corrientes!H438*Constantes!$BA$16</f>
        <v>1726.8335240000001</v>
      </c>
      <c r="I438" s="101">
        <f>Corrientes!I438*Constantes!$BA$16</f>
        <v>133.610274</v>
      </c>
      <c r="J438" s="91">
        <f>Corrientes!J438*Constantes!$BA$16</f>
        <v>1860.443798</v>
      </c>
      <c r="K438" s="93">
        <f>Corrientes!K438*Constantes!$BA$16</f>
        <v>5373.6506749999999</v>
      </c>
      <c r="L438" s="93">
        <f>Corrientes!L438*Constantes!$BA$16</f>
        <v>1291.5134870000002</v>
      </c>
      <c r="M438" s="93">
        <f>Corrientes!M438*Constantes!$BA$16</f>
        <v>4082.1266890000002</v>
      </c>
      <c r="N438" s="94">
        <f>Corrientes!N438*Constantes!$BA$16</f>
        <v>415.77715386243125</v>
      </c>
      <c r="O438" s="94">
        <f>Corrientes!O438*Constantes!$BA$16</f>
        <v>5789.4215740000009</v>
      </c>
      <c r="P438" s="94">
        <v>45.189490246881782</v>
      </c>
      <c r="Q438" s="94">
        <f>Corrientes!Q438*Constantes!$BA$16</f>
        <v>1936.1625860000001</v>
      </c>
      <c r="R438" s="94">
        <f>Corrientes!R438*Constantes!$BA$16</f>
        <v>320.37698499999999</v>
      </c>
      <c r="S438" s="94">
        <f>Corrientes!S438*Constantes!$BA$16</f>
        <v>0</v>
      </c>
      <c r="T438" s="94">
        <f>Corrientes!T438*Constantes!$BA$16</f>
        <v>0</v>
      </c>
      <c r="U438" s="92" t="s">
        <v>241</v>
      </c>
      <c r="V438" s="96">
        <f>Corrientes!V438*Constantes!$BA$16</f>
        <v>2256.5395710000003</v>
      </c>
      <c r="W438" s="94">
        <f>Corrientes!W438*Constantes!$BA$16</f>
        <v>5445.6843140000001</v>
      </c>
      <c r="X438" s="94">
        <f>Corrientes!X438*Constantes!$BA$16</f>
        <v>4465.2666960000006</v>
      </c>
      <c r="Y438" s="94">
        <f>Corrientes!Y438*Constantes!$BA$16</f>
        <v>3840.5027030000001</v>
      </c>
      <c r="Z438" s="94">
        <f>Corrientes!Z438*Constantes!$BA$16</f>
        <v>0</v>
      </c>
      <c r="AA438" s="94">
        <f>Corrientes!AA438*Constantes!$BA$16</f>
        <v>4116.9833690000005</v>
      </c>
      <c r="AB438" s="94">
        <f>Corrientes!AB438*Constantes!$BA$16</f>
        <v>5595.8200139999999</v>
      </c>
      <c r="AC438" s="92" t="s">
        <v>94</v>
      </c>
      <c r="AD438" s="94">
        <v>12.5677248465791</v>
      </c>
      <c r="AE438" s="94">
        <v>3.4264203853816149</v>
      </c>
      <c r="AF438" s="95" t="s">
        <v>94</v>
      </c>
      <c r="AG438" s="95" t="s">
        <v>94</v>
      </c>
      <c r="AH438" s="95">
        <f>Corrientes!AH438*Constantes!$BA$16</f>
        <v>165.13877099999999</v>
      </c>
      <c r="AI438" s="95" t="s">
        <v>241</v>
      </c>
      <c r="AJ438" s="95" t="s">
        <v>241</v>
      </c>
      <c r="AK438" s="95" t="s">
        <v>94</v>
      </c>
      <c r="AL438" s="95" t="s">
        <v>241</v>
      </c>
      <c r="AM438" s="95" t="s">
        <v>241</v>
      </c>
      <c r="AN438" s="97" t="s">
        <v>94</v>
      </c>
      <c r="AO438" s="94">
        <f>Corrientes!AO438*Constantes!$BA$16</f>
        <v>119608.35614300001</v>
      </c>
      <c r="AP438" s="94">
        <f>Corrientes!AP438*Constantes!$BA$16</f>
        <v>32758.361051934004</v>
      </c>
      <c r="AQ438" s="94">
        <v>92.81836548120225</v>
      </c>
      <c r="AR438" s="94">
        <v>7.1816345187977566</v>
      </c>
      <c r="AS438" s="94">
        <v>54.810509753118218</v>
      </c>
      <c r="AT438" s="95" t="s">
        <v>94</v>
      </c>
      <c r="AU438" s="97" t="s">
        <v>94</v>
      </c>
      <c r="AV438" s="94">
        <f t="shared" si="19"/>
        <v>-1.0792814432666109</v>
      </c>
      <c r="AW438" s="97" t="s">
        <v>94</v>
      </c>
      <c r="AX438" s="98">
        <f>Corrientes!AX438*Constantes!$BA$16</f>
        <v>15.367459793</v>
      </c>
      <c r="AZ438" s="118"/>
      <c r="BC438" s="119">
        <f t="shared" si="20"/>
        <v>1.1368683772161603E-13</v>
      </c>
      <c r="BE438" s="68"/>
    </row>
    <row r="439" spans="1:57" x14ac:dyDescent="0.3">
      <c r="A439" s="89">
        <v>2016</v>
      </c>
      <c r="B439" s="90" t="s">
        <v>6</v>
      </c>
      <c r="C439" s="101">
        <f>Corrientes!C439*Constantes!$BA$16</f>
        <v>6849.0121509999999</v>
      </c>
      <c r="D439" s="91">
        <f>Corrientes!D439*Constantes!$BA$16</f>
        <v>3874.2779860000001</v>
      </c>
      <c r="E439" s="92">
        <f>Corrientes!E439*Constantes!$BA$16</f>
        <v>1724.9227060000001</v>
      </c>
      <c r="F439" s="92" t="s">
        <v>241</v>
      </c>
      <c r="G439" s="92" t="s">
        <v>241</v>
      </c>
      <c r="H439" s="101">
        <f>Corrientes!H439*Constantes!$BA$16</f>
        <v>12448.212843000001</v>
      </c>
      <c r="I439" s="101">
        <f>Corrientes!I439*Constantes!$BA$16</f>
        <v>63.487453000000002</v>
      </c>
      <c r="J439" s="91">
        <f>Corrientes!J439*Constantes!$BA$16</f>
        <v>12511.700296000001</v>
      </c>
      <c r="K439" s="93">
        <f>Corrientes!K439*Constantes!$BA$16</f>
        <v>2996.5720850000002</v>
      </c>
      <c r="L439" s="93">
        <f>Corrientes!L439*Constantes!$BA$16</f>
        <v>1648.7104649999999</v>
      </c>
      <c r="M439" s="93">
        <f>Corrientes!M439*Constantes!$BA$16</f>
        <v>932.62617</v>
      </c>
      <c r="N439" s="94">
        <f>Corrientes!N439*Constantes!$BA$16</f>
        <v>15.284102237614572</v>
      </c>
      <c r="O439" s="94">
        <f>Corrientes!O439*Constantes!$BA$16</f>
        <v>3011.8481299999999</v>
      </c>
      <c r="P439" s="94">
        <v>69.072997921499208</v>
      </c>
      <c r="Q439" s="94">
        <f>Corrientes!Q439*Constantes!$BA$16</f>
        <v>3139.9254310000001</v>
      </c>
      <c r="R439" s="94">
        <f>Corrientes!R439*Constantes!$BA$16</f>
        <v>1146.3753110000002</v>
      </c>
      <c r="S439" s="94">
        <f>Corrientes!S439*Constantes!$BA$16</f>
        <v>93.525092000000001</v>
      </c>
      <c r="T439" s="94">
        <f>Corrientes!T439*Constantes!$BA$16</f>
        <v>1222.2095879999999</v>
      </c>
      <c r="U439" s="92" t="s">
        <v>241</v>
      </c>
      <c r="V439" s="96">
        <f>Corrientes!V439*Constantes!$BA$16</f>
        <v>5602.0354219999999</v>
      </c>
      <c r="W439" s="94">
        <f>Corrientes!W439*Constantes!$BA$16</f>
        <v>4813.5500230000007</v>
      </c>
      <c r="X439" s="94">
        <f>Corrientes!X439*Constantes!$BA$16</f>
        <v>3242.1856910000001</v>
      </c>
      <c r="Y439" s="94">
        <f>Corrientes!Y439*Constantes!$BA$16</f>
        <v>3150.8233930000001</v>
      </c>
      <c r="Z439" s="94">
        <f>Corrientes!Z439*Constantes!$BA$16</f>
        <v>1335.1694455960028</v>
      </c>
      <c r="AA439" s="94">
        <f>Corrientes!AA439*Constantes!$BA$16</f>
        <v>18113.735718</v>
      </c>
      <c r="AB439" s="94">
        <f>Corrientes!AB439*Constantes!$BA$16</f>
        <v>3406.1485740000003</v>
      </c>
      <c r="AC439" s="92" t="s">
        <v>94</v>
      </c>
      <c r="AD439" s="94">
        <v>18.141391255301595</v>
      </c>
      <c r="AE439" s="94">
        <v>5.3835435348754341</v>
      </c>
      <c r="AF439" s="95" t="s">
        <v>94</v>
      </c>
      <c r="AG439" s="95" t="s">
        <v>94</v>
      </c>
      <c r="AH439" s="95">
        <f>Corrientes!AH439*Constantes!$BA$16</f>
        <v>218.263711</v>
      </c>
      <c r="AI439" s="95" t="s">
        <v>241</v>
      </c>
      <c r="AJ439" s="95" t="s">
        <v>241</v>
      </c>
      <c r="AK439" s="95" t="s">
        <v>94</v>
      </c>
      <c r="AL439" s="95" t="s">
        <v>241</v>
      </c>
      <c r="AM439" s="95" t="s">
        <v>241</v>
      </c>
      <c r="AN439" s="97" t="s">
        <v>94</v>
      </c>
      <c r="AO439" s="94">
        <f>Corrientes!AO439*Constantes!$BA$16</f>
        <v>340050.76712799998</v>
      </c>
      <c r="AP439" s="94">
        <f>Corrientes!AP439*Constantes!$BA$16</f>
        <v>99847.556224198008</v>
      </c>
      <c r="AQ439" s="94">
        <v>99.492575337499915</v>
      </c>
      <c r="AR439" s="94">
        <v>0.50742466250008389</v>
      </c>
      <c r="AS439" s="94">
        <v>30.927002078500788</v>
      </c>
      <c r="AT439" s="95" t="s">
        <v>94</v>
      </c>
      <c r="AU439" s="97" t="s">
        <v>94</v>
      </c>
      <c r="AV439" s="94">
        <f t="shared" si="19"/>
        <v>-1.6189417814271856</v>
      </c>
      <c r="AW439" s="97" t="s">
        <v>94</v>
      </c>
      <c r="AX439" s="98">
        <f>Corrientes!AX439*Constantes!$BA$16</f>
        <v>5.7218185129999997</v>
      </c>
      <c r="AZ439" s="118"/>
      <c r="BC439" s="119">
        <f t="shared" si="20"/>
        <v>0</v>
      </c>
      <c r="BE439" s="68"/>
    </row>
    <row r="440" spans="1:57" x14ac:dyDescent="0.3">
      <c r="A440" s="89">
        <v>2016</v>
      </c>
      <c r="B440" s="90" t="s">
        <v>7</v>
      </c>
      <c r="C440" s="101">
        <f>Corrientes!C440*Constantes!$BA$16</f>
        <v>2557.3569190000003</v>
      </c>
      <c r="D440" s="91">
        <f>Corrientes!D440*Constantes!$BA$16</f>
        <v>2502.3211609999998</v>
      </c>
      <c r="E440" s="92">
        <f>Corrientes!E440*Constantes!$BA$16</f>
        <v>430.459</v>
      </c>
      <c r="F440" s="92" t="s">
        <v>241</v>
      </c>
      <c r="G440" s="92" t="s">
        <v>241</v>
      </c>
      <c r="H440" s="101">
        <f>Corrientes!H440*Constantes!$BA$16</f>
        <v>5490.1370800000004</v>
      </c>
      <c r="I440" s="101">
        <f>Corrientes!I440*Constantes!$BA$16</f>
        <v>972.20740000000001</v>
      </c>
      <c r="J440" s="91">
        <f>Corrientes!J440*Constantes!$BA$16</f>
        <v>6462.3444799999997</v>
      </c>
      <c r="K440" s="93">
        <f>Corrientes!K440*Constantes!$BA$16</f>
        <v>3618.8793120000005</v>
      </c>
      <c r="L440" s="93">
        <f>Corrientes!L440*Constantes!$BA$16</f>
        <v>1685.7089410000001</v>
      </c>
      <c r="M440" s="93">
        <f>Corrientes!M440*Constantes!$BA$16</f>
        <v>1649.434896</v>
      </c>
      <c r="N440" s="94">
        <f>Corrientes!N440*Constantes!$BA$16</f>
        <v>640.83832132760222</v>
      </c>
      <c r="O440" s="94">
        <f>Corrientes!O440*Constantes!$BA$16</f>
        <v>4259.7172740000005</v>
      </c>
      <c r="P440" s="94">
        <v>36.764714666106009</v>
      </c>
      <c r="Q440" s="94">
        <f>Corrientes!Q440*Constantes!$BA$16</f>
        <v>9879.1075430000001</v>
      </c>
      <c r="R440" s="94">
        <f>Corrientes!R440*Constantes!$BA$16</f>
        <v>1168.3497179999999</v>
      </c>
      <c r="S440" s="94">
        <f>Corrientes!S440*Constantes!$BA$16</f>
        <v>67.771045000000001</v>
      </c>
      <c r="T440" s="94">
        <f>Corrientes!T440*Constantes!$BA$16</f>
        <v>0</v>
      </c>
      <c r="U440" s="92" t="s">
        <v>241</v>
      </c>
      <c r="V440" s="96">
        <f>Corrientes!V440*Constantes!$BA$16</f>
        <v>11115.228305999999</v>
      </c>
      <c r="W440" s="94">
        <f>Corrientes!W440*Constantes!$BA$16</f>
        <v>4986.1955790000002</v>
      </c>
      <c r="X440" s="94">
        <f>Corrientes!X440*Constantes!$BA$16</f>
        <v>3718.5568180000005</v>
      </c>
      <c r="Y440" s="94">
        <f>Corrientes!Y440*Constantes!$BA$16</f>
        <v>3798.0237490000004</v>
      </c>
      <c r="Z440" s="94">
        <f>Corrientes!Z440*Constantes!$BA$16</f>
        <v>38115.899096175483</v>
      </c>
      <c r="AA440" s="94">
        <f>Corrientes!AA440*Constantes!$BA$16</f>
        <v>17577.572786000001</v>
      </c>
      <c r="AB440" s="94">
        <f>Corrientes!AB440*Constantes!$BA$16</f>
        <v>4692.0030999999999</v>
      </c>
      <c r="AC440" s="92" t="s">
        <v>94</v>
      </c>
      <c r="AD440" s="94">
        <v>22.535563671780004</v>
      </c>
      <c r="AE440" s="94">
        <v>2.5987919301159863</v>
      </c>
      <c r="AF440" s="95" t="s">
        <v>94</v>
      </c>
      <c r="AG440" s="95" t="s">
        <v>94</v>
      </c>
      <c r="AH440" s="95">
        <f>Corrientes!AH440*Constantes!$BA$16</f>
        <v>1922.2724090000002</v>
      </c>
      <c r="AI440" s="95" t="s">
        <v>241</v>
      </c>
      <c r="AJ440" s="95" t="s">
        <v>241</v>
      </c>
      <c r="AK440" s="95" t="s">
        <v>94</v>
      </c>
      <c r="AL440" s="95" t="s">
        <v>241</v>
      </c>
      <c r="AM440" s="95" t="s">
        <v>241</v>
      </c>
      <c r="AN440" s="97" t="s">
        <v>94</v>
      </c>
      <c r="AO440" s="94">
        <f>Corrientes!AO440*Constantes!$BA$16</f>
        <v>681885.1463720001</v>
      </c>
      <c r="AP440" s="94">
        <f>Corrientes!AP440*Constantes!$BA$16</f>
        <v>77999.27253531001</v>
      </c>
      <c r="AQ440" s="94">
        <v>84.955809721861186</v>
      </c>
      <c r="AR440" s="94">
        <v>15.04419027813881</v>
      </c>
      <c r="AS440" s="94">
        <v>63.235285333893984</v>
      </c>
      <c r="AT440" s="95" t="s">
        <v>94</v>
      </c>
      <c r="AU440" s="97" t="s">
        <v>94</v>
      </c>
      <c r="AV440" s="94">
        <f t="shared" si="19"/>
        <v>-6.7958640350155752</v>
      </c>
      <c r="AW440" s="97" t="s">
        <v>94</v>
      </c>
      <c r="AX440" s="98">
        <f>Corrientes!AX440*Constantes!$BA$16</f>
        <v>73.233149749999995</v>
      </c>
      <c r="AZ440" s="118"/>
      <c r="BC440" s="119">
        <f t="shared" si="20"/>
        <v>1.5916157281026244E-12</v>
      </c>
      <c r="BE440" s="68"/>
    </row>
    <row r="441" spans="1:57" x14ac:dyDescent="0.3">
      <c r="A441" s="89">
        <v>2016</v>
      </c>
      <c r="B441" s="90" t="s">
        <v>250</v>
      </c>
      <c r="C441" s="101">
        <f>Corrientes!C441*Constantes!$BA$16</f>
        <v>16915.631834</v>
      </c>
      <c r="D441" s="91">
        <f>Corrientes!D441*Constantes!$BA$16</f>
        <v>4290.2378669999998</v>
      </c>
      <c r="E441" s="92">
        <f>Corrientes!E441*Constantes!$BA$16</f>
        <v>792.37002900000005</v>
      </c>
      <c r="F441" s="92" t="s">
        <v>241</v>
      </c>
      <c r="G441" s="92" t="s">
        <v>241</v>
      </c>
      <c r="H441" s="101">
        <f>Corrientes!H441*Constantes!$BA$16</f>
        <v>21998.239730000001</v>
      </c>
      <c r="I441" s="101">
        <f>Corrientes!I441*Constantes!$BA$16</f>
        <v>7719.7572150000005</v>
      </c>
      <c r="J441" s="91">
        <f>Corrientes!J441*Constantes!$BA$16</f>
        <v>29717.996945000003</v>
      </c>
      <c r="K441" s="93">
        <f>Corrientes!K441*Constantes!$BA$16</f>
        <v>5695.6340070000006</v>
      </c>
      <c r="L441" s="93">
        <f>Corrientes!L441*Constantes!$BA$16</f>
        <v>4379.6788480000005</v>
      </c>
      <c r="M441" s="93">
        <f>Corrientes!M441*Constantes!$BA$16</f>
        <v>1110.7942</v>
      </c>
      <c r="N441" s="94">
        <f>Corrientes!N441*Constantes!$BA$16</f>
        <v>1998.7449815980119</v>
      </c>
      <c r="O441" s="94">
        <f>Corrientes!O441*Constantes!$BA$16</f>
        <v>7694.3811320000004</v>
      </c>
      <c r="P441" s="94">
        <v>29.489899762335092</v>
      </c>
      <c r="Q441" s="94">
        <f>Corrientes!Q441*Constantes!$BA$16</f>
        <v>47964.796989000002</v>
      </c>
      <c r="R441" s="94">
        <f>Corrientes!R441*Constantes!$BA$16</f>
        <v>19799.203182000001</v>
      </c>
      <c r="S441" s="94">
        <f>Corrientes!S441*Constantes!$BA$16</f>
        <v>3291.4784960000002</v>
      </c>
      <c r="T441" s="94">
        <f>Corrientes!T441*Constantes!$BA$16</f>
        <v>0</v>
      </c>
      <c r="U441" s="92" t="s">
        <v>241</v>
      </c>
      <c r="V441" s="96">
        <f>Corrientes!V441*Constantes!$BA$16</f>
        <v>71055.478667000003</v>
      </c>
      <c r="W441" s="94">
        <f>Corrientes!W441*Constantes!$BA$16</f>
        <v>14293.664069</v>
      </c>
      <c r="X441" s="94">
        <f>Corrientes!X441*Constantes!$BA$16</f>
        <v>4800.5942570000007</v>
      </c>
      <c r="Y441" s="94">
        <f>Corrientes!Y441*Constantes!$BA$16</f>
        <v>5913.4882570000009</v>
      </c>
      <c r="Z441" s="94">
        <f>Corrientes!Z441*Constantes!$BA$16</f>
        <v>2531903.8379492308</v>
      </c>
      <c r="AA441" s="94">
        <f>Corrientes!AA441*Constantes!$BA$16</f>
        <v>100773.47561200001</v>
      </c>
      <c r="AB441" s="94">
        <f>Corrientes!AB441*Constantes!$BA$16</f>
        <v>11408.213400000001</v>
      </c>
      <c r="AC441" s="92" t="s">
        <v>94</v>
      </c>
      <c r="AD441" s="94">
        <v>5.8261355825911947</v>
      </c>
      <c r="AE441" s="94">
        <v>3.0019839162074033</v>
      </c>
      <c r="AF441" s="95" t="s">
        <v>94</v>
      </c>
      <c r="AG441" s="95" t="s">
        <v>94</v>
      </c>
      <c r="AH441" s="95">
        <f>Corrientes!AH441*Constantes!$BA$16</f>
        <v>26496.221310000004</v>
      </c>
      <c r="AI441" s="95" t="s">
        <v>241</v>
      </c>
      <c r="AJ441" s="95" t="s">
        <v>241</v>
      </c>
      <c r="AK441" s="95" t="s">
        <v>94</v>
      </c>
      <c r="AL441" s="95" t="s">
        <v>241</v>
      </c>
      <c r="AM441" s="95" t="s">
        <v>241</v>
      </c>
      <c r="AN441" s="97" t="s">
        <v>94</v>
      </c>
      <c r="AO441" s="94">
        <f>Corrientes!AO441*Constantes!$BA$16</f>
        <v>3341290.6340350001</v>
      </c>
      <c r="AP441" s="94">
        <f>Corrientes!AP441*Constantes!$BA$16</f>
        <v>1729679.4618819812</v>
      </c>
      <c r="AQ441" s="94">
        <v>74.023292251872874</v>
      </c>
      <c r="AR441" s="94">
        <v>25.976707748127136</v>
      </c>
      <c r="AS441" s="94">
        <v>70.510100237664915</v>
      </c>
      <c r="AT441" s="95" t="s">
        <v>94</v>
      </c>
      <c r="AU441" s="97" t="s">
        <v>94</v>
      </c>
      <c r="AV441" s="94">
        <f t="shared" si="19"/>
        <v>-1.3079203374909865</v>
      </c>
      <c r="AW441" s="97" t="s">
        <v>94</v>
      </c>
      <c r="AX441" s="98">
        <f>Corrientes!AX441*Constantes!$BA$16</f>
        <v>10.572209527</v>
      </c>
      <c r="AZ441" s="118"/>
      <c r="BC441" s="119">
        <f t="shared" si="20"/>
        <v>-2.6147972675971687E-12</v>
      </c>
      <c r="BE441" s="68"/>
    </row>
    <row r="442" spans="1:57" x14ac:dyDescent="0.3">
      <c r="A442" s="89">
        <v>2016</v>
      </c>
      <c r="B442" s="90" t="s">
        <v>8</v>
      </c>
      <c r="C442" s="101">
        <f>Corrientes!C442*Constantes!$BA$16</f>
        <v>1118.1435000000001</v>
      </c>
      <c r="D442" s="91">
        <f>Corrientes!D442*Constantes!$BA$16</f>
        <v>2060.2607659999999</v>
      </c>
      <c r="E442" s="92">
        <f>Corrientes!E442*Constantes!$BA$16</f>
        <v>408.90455300000008</v>
      </c>
      <c r="F442" s="92" t="s">
        <v>241</v>
      </c>
      <c r="G442" s="92" t="s">
        <v>241</v>
      </c>
      <c r="H442" s="101">
        <f>Corrientes!H442*Constantes!$BA$16</f>
        <v>3587.3088190000003</v>
      </c>
      <c r="I442" s="101">
        <f>Corrientes!I442*Constantes!$BA$16</f>
        <v>343.10732000000002</v>
      </c>
      <c r="J442" s="91">
        <f>Corrientes!J442*Constantes!$BA$16</f>
        <v>3930.4161390000004</v>
      </c>
      <c r="K442" s="93">
        <f>Corrientes!K442*Constantes!$BA$16</f>
        <v>4363.4683919999998</v>
      </c>
      <c r="L442" s="93">
        <f>Corrientes!L442*Constantes!$BA$16</f>
        <v>1360.0614580000001</v>
      </c>
      <c r="M442" s="93">
        <f>Corrientes!M442*Constantes!$BA$16</f>
        <v>2506.0168090000002</v>
      </c>
      <c r="N442" s="94">
        <f>Corrientes!N442*Constantes!$BA$16</f>
        <v>417.34227381879134</v>
      </c>
      <c r="O442" s="94">
        <f>Corrientes!O442*Constantes!$BA$16</f>
        <v>4780.8141410000007</v>
      </c>
      <c r="P442" s="94">
        <v>46.549923279127199</v>
      </c>
      <c r="Q442" s="94">
        <f>Corrientes!Q442*Constantes!$BA$16</f>
        <v>3467.6202189999999</v>
      </c>
      <c r="R442" s="94">
        <f>Corrientes!R442*Constantes!$BA$16</f>
        <v>1042.6451910000001</v>
      </c>
      <c r="S442" s="94">
        <f>Corrientes!S442*Constantes!$BA$16</f>
        <v>2.7402389999999999</v>
      </c>
      <c r="T442" s="94">
        <f>Corrientes!T442*Constantes!$BA$16</f>
        <v>0</v>
      </c>
      <c r="U442" s="92" t="s">
        <v>241</v>
      </c>
      <c r="V442" s="96">
        <f>Corrientes!V442*Constantes!$BA$16</f>
        <v>4513.0056489999997</v>
      </c>
      <c r="W442" s="94">
        <f>Corrientes!W442*Constantes!$BA$16</f>
        <v>4700.6647750000002</v>
      </c>
      <c r="X442" s="94">
        <f>Corrientes!X442*Constantes!$BA$16</f>
        <v>3908.819696</v>
      </c>
      <c r="Y442" s="94">
        <f>Corrientes!Y442*Constantes!$BA$16</f>
        <v>2934.3760090000001</v>
      </c>
      <c r="Z442" s="94">
        <f>Corrientes!Z442*Constantes!$BA$16</f>
        <v>1291.3671232361241</v>
      </c>
      <c r="AA442" s="94">
        <f>Corrientes!AA442*Constantes!$BA$16</f>
        <v>8443.4427860000014</v>
      </c>
      <c r="AB442" s="94">
        <f>Corrientes!AB442*Constantes!$BA$16</f>
        <v>4737.631754</v>
      </c>
      <c r="AC442" s="92" t="s">
        <v>94</v>
      </c>
      <c r="AD442" s="94">
        <v>17.76559018934255</v>
      </c>
      <c r="AE442" s="94">
        <v>3.4378098268429449</v>
      </c>
      <c r="AF442" s="95" t="s">
        <v>94</v>
      </c>
      <c r="AG442" s="95" t="s">
        <v>94</v>
      </c>
      <c r="AH442" s="95">
        <f>Corrientes!AH442*Constantes!$BA$16</f>
        <v>184.50942600000002</v>
      </c>
      <c r="AI442" s="95" t="s">
        <v>241</v>
      </c>
      <c r="AJ442" s="95" t="s">
        <v>241</v>
      </c>
      <c r="AK442" s="95" t="s">
        <v>94</v>
      </c>
      <c r="AL442" s="95" t="s">
        <v>241</v>
      </c>
      <c r="AM442" s="95" t="s">
        <v>241</v>
      </c>
      <c r="AN442" s="97" t="s">
        <v>94</v>
      </c>
      <c r="AO442" s="94">
        <f>Corrientes!AO442*Constantes!$BA$16</f>
        <v>246613.98221700001</v>
      </c>
      <c r="AP442" s="94">
        <f>Corrientes!AP442*Constantes!$BA$16</f>
        <v>47526.926996876005</v>
      </c>
      <c r="AQ442" s="94">
        <v>91.270458194096065</v>
      </c>
      <c r="AR442" s="94">
        <v>8.7295418059039278</v>
      </c>
      <c r="AS442" s="94">
        <v>53.449828030847499</v>
      </c>
      <c r="AT442" s="95" t="s">
        <v>94</v>
      </c>
      <c r="AU442" s="97" t="s">
        <v>94</v>
      </c>
      <c r="AV442" s="94">
        <f t="shared" si="19"/>
        <v>-0.82989153033886653</v>
      </c>
      <c r="AW442" s="97" t="s">
        <v>94</v>
      </c>
      <c r="AX442" s="98">
        <f>Corrientes!AX442*Constantes!$BA$16</f>
        <v>43.416756177000003</v>
      </c>
      <c r="AZ442" s="118"/>
      <c r="BC442" s="119">
        <f t="shared" si="20"/>
        <v>2.0998000001782202E-2</v>
      </c>
      <c r="BE442" s="68"/>
    </row>
    <row r="443" spans="1:57" x14ac:dyDescent="0.3">
      <c r="A443" s="89">
        <v>2016</v>
      </c>
      <c r="B443" s="90" t="s">
        <v>9</v>
      </c>
      <c r="C443" s="101">
        <f>Corrientes!C443*Constantes!$BA$16</f>
        <v>7451.4027750000005</v>
      </c>
      <c r="D443" s="91">
        <f>Corrientes!D443*Constantes!$BA$16</f>
        <v>2887.6344610000001</v>
      </c>
      <c r="E443" s="92">
        <f>Corrientes!E443*Constantes!$BA$16</f>
        <v>6.5408770000000009</v>
      </c>
      <c r="F443" s="92" t="s">
        <v>241</v>
      </c>
      <c r="G443" s="92" t="s">
        <v>241</v>
      </c>
      <c r="H443" s="101">
        <f>Corrientes!H443*Constantes!$BA$16</f>
        <v>10345.567614000001</v>
      </c>
      <c r="I443" s="101">
        <f>Corrientes!I443*Constantes!$BA$16</f>
        <v>2460.8501110000002</v>
      </c>
      <c r="J443" s="91">
        <f>Corrientes!J443*Constantes!$BA$16</f>
        <v>12806.428224000001</v>
      </c>
      <c r="K443" s="93">
        <f>Corrientes!K443*Constantes!$BA$16</f>
        <v>2951.4788800000001</v>
      </c>
      <c r="L443" s="93">
        <f>Corrientes!L443*Constantes!$BA$16</f>
        <v>2125.8060230000001</v>
      </c>
      <c r="M443" s="93">
        <f>Corrientes!M443*Constantes!$BA$16</f>
        <v>823.804035</v>
      </c>
      <c r="N443" s="94">
        <f>Corrientes!N443*Constantes!$BA$16</f>
        <v>702.05380253507622</v>
      </c>
      <c r="O443" s="94">
        <f>Corrientes!O443*Constantes!$BA$16</f>
        <v>3653.5260120000003</v>
      </c>
      <c r="P443" s="94">
        <v>54.339082008723473</v>
      </c>
      <c r="Q443" s="94">
        <f>Corrientes!Q443*Constantes!$BA$16</f>
        <v>8577.9664730000004</v>
      </c>
      <c r="R443" s="94">
        <f>Corrientes!R443*Constantes!$BA$16</f>
        <v>1451.3817600000002</v>
      </c>
      <c r="S443" s="94">
        <f>Corrientes!S443*Constantes!$BA$16</f>
        <v>731.84329400000001</v>
      </c>
      <c r="T443" s="94">
        <f>Corrientes!T443*Constantes!$BA$16</f>
        <v>0</v>
      </c>
      <c r="U443" s="92" t="s">
        <v>241</v>
      </c>
      <c r="V443" s="96">
        <f>Corrientes!V443*Constantes!$BA$16</f>
        <v>10761.191527000001</v>
      </c>
      <c r="W443" s="94">
        <f>Corrientes!W443*Constantes!$BA$16</f>
        <v>4562.151468</v>
      </c>
      <c r="X443" s="94">
        <f>Corrientes!X443*Constantes!$BA$16</f>
        <v>2787.9569550000001</v>
      </c>
      <c r="Y443" s="94">
        <f>Corrientes!Y443*Constantes!$BA$16</f>
        <v>2963.5737279999998</v>
      </c>
      <c r="Z443" s="94">
        <f>Corrientes!Z443*Constantes!$BA$16</f>
        <v>22111.343485860172</v>
      </c>
      <c r="AA443" s="94">
        <f>Corrientes!AA443*Constantes!$BA$16</f>
        <v>23567.619751000002</v>
      </c>
      <c r="AB443" s="94">
        <f>Corrientes!AB443*Constantes!$BA$16</f>
        <v>4019.0276990000007</v>
      </c>
      <c r="AC443" s="92" t="s">
        <v>94</v>
      </c>
      <c r="AD443" s="94">
        <v>25.339078945686321</v>
      </c>
      <c r="AE443" s="94">
        <v>2.8225290089469617</v>
      </c>
      <c r="AF443" s="95" t="s">
        <v>94</v>
      </c>
      <c r="AG443" s="95" t="s">
        <v>94</v>
      </c>
      <c r="AH443" s="95">
        <f>Corrientes!AH443*Constantes!$BA$16</f>
        <v>2031.9764600000003</v>
      </c>
      <c r="AI443" s="95" t="s">
        <v>241</v>
      </c>
      <c r="AJ443" s="95" t="s">
        <v>241</v>
      </c>
      <c r="AK443" s="95" t="s">
        <v>94</v>
      </c>
      <c r="AL443" s="95" t="s">
        <v>241</v>
      </c>
      <c r="AM443" s="95" t="s">
        <v>241</v>
      </c>
      <c r="AN443" s="97" t="s">
        <v>94</v>
      </c>
      <c r="AO443" s="94">
        <f>Corrientes!AO443*Constantes!$BA$16</f>
        <v>833489.63547400001</v>
      </c>
      <c r="AP443" s="94">
        <f>Corrientes!AP443*Constantes!$BA$16</f>
        <v>93008.979669737004</v>
      </c>
      <c r="AQ443" s="94">
        <v>80.784176766881785</v>
      </c>
      <c r="AR443" s="94">
        <v>19.215741250852613</v>
      </c>
      <c r="AS443" s="94">
        <v>45.66091799127652</v>
      </c>
      <c r="AT443" s="95" t="s">
        <v>94</v>
      </c>
      <c r="AU443" s="97" t="s">
        <v>94</v>
      </c>
      <c r="AV443" s="94">
        <f t="shared" si="19"/>
        <v>4.6302316641879671</v>
      </c>
      <c r="AW443" s="97" t="s">
        <v>94</v>
      </c>
      <c r="AX443" s="98">
        <f>Corrientes!AX443*Constantes!$BA$16</f>
        <v>39.465982477000004</v>
      </c>
      <c r="AZ443" s="118"/>
      <c r="BC443" s="119">
        <f t="shared" si="20"/>
        <v>1.5001333508735115E-12</v>
      </c>
      <c r="BE443" s="68"/>
    </row>
    <row r="444" spans="1:57" x14ac:dyDescent="0.3">
      <c r="A444" s="89">
        <v>2016</v>
      </c>
      <c r="B444" s="90" t="s">
        <v>10</v>
      </c>
      <c r="C444" s="101">
        <f>Corrientes!C444*Constantes!$BA$16</f>
        <v>4835.1254680000002</v>
      </c>
      <c r="D444" s="91">
        <f>Corrientes!D444*Constantes!$BA$16</f>
        <v>4590.6247560000002</v>
      </c>
      <c r="E444" s="92">
        <f>Corrientes!E444*Constantes!$BA$16</f>
        <v>167.77402000000001</v>
      </c>
      <c r="F444" s="92" t="s">
        <v>241</v>
      </c>
      <c r="G444" s="92" t="s">
        <v>241</v>
      </c>
      <c r="H444" s="101">
        <f>Corrientes!H444*Constantes!$BA$16</f>
        <v>9593.5242440000002</v>
      </c>
      <c r="I444" s="101">
        <f>Corrientes!I444*Constantes!$BA$16</f>
        <v>150.72364400000001</v>
      </c>
      <c r="J444" s="91">
        <f>Corrientes!J444*Constantes!$BA$16</f>
        <v>9744.2478880000017</v>
      </c>
      <c r="K444" s="93">
        <f>Corrientes!K444*Constantes!$BA$16</f>
        <v>3473.1531920000002</v>
      </c>
      <c r="L444" s="93">
        <f>Corrientes!L444*Constantes!$BA$16</f>
        <v>1750.4667730000001</v>
      </c>
      <c r="M444" s="93">
        <f>Corrientes!M444*Constantes!$BA$16</f>
        <v>1661.9497040000001</v>
      </c>
      <c r="N444" s="94">
        <f>Corrientes!N444*Constantes!$BA$16</f>
        <v>54.567128991979203</v>
      </c>
      <c r="O444" s="94">
        <f>Corrientes!O444*Constantes!$BA$16</f>
        <v>3527.7164950000006</v>
      </c>
      <c r="P444" s="94">
        <v>66.637085668580823</v>
      </c>
      <c r="Q444" s="94">
        <f>Corrientes!Q444*Constantes!$BA$16</f>
        <v>3594.0491770000003</v>
      </c>
      <c r="R444" s="94">
        <f>Corrientes!R444*Constantes!$BA$16</f>
        <v>1284.5631490000001</v>
      </c>
      <c r="S444" s="94">
        <f>Corrientes!S444*Constantes!$BA$16</f>
        <v>0</v>
      </c>
      <c r="T444" s="94">
        <f>Corrientes!T444*Constantes!$BA$16</f>
        <v>0</v>
      </c>
      <c r="U444" s="92" t="s">
        <v>241</v>
      </c>
      <c r="V444" s="96">
        <f>Corrientes!V444*Constantes!$BA$16</f>
        <v>4878.6123260000004</v>
      </c>
      <c r="W444" s="94">
        <f>Corrientes!W444*Constantes!$BA$16</f>
        <v>5905.8869809999997</v>
      </c>
      <c r="X444" s="94">
        <f>Corrientes!X444*Constantes!$BA$16</f>
        <v>5127.7220990000005</v>
      </c>
      <c r="Y444" s="94">
        <f>Corrientes!Y444*Constantes!$BA$16</f>
        <v>2201.8292820000001</v>
      </c>
      <c r="Z444" s="94">
        <f>Corrientes!Z444*Constantes!$BA$16</f>
        <v>0</v>
      </c>
      <c r="AA444" s="94">
        <f>Corrientes!AA444*Constantes!$BA$16</f>
        <v>14622.860214000002</v>
      </c>
      <c r="AB444" s="94">
        <f>Corrientes!AB444*Constantes!$BA$16</f>
        <v>4075.1973490000005</v>
      </c>
      <c r="AC444" s="92" t="s">
        <v>94</v>
      </c>
      <c r="AD444" s="94">
        <v>18.934360523614981</v>
      </c>
      <c r="AE444" s="94">
        <v>5.1563924027850234</v>
      </c>
      <c r="AF444" s="95" t="s">
        <v>94</v>
      </c>
      <c r="AG444" s="95" t="s">
        <v>94</v>
      </c>
      <c r="AH444" s="95">
        <f>Corrientes!AH444*Constantes!$BA$16</f>
        <v>111.48888100000001</v>
      </c>
      <c r="AI444" s="95" t="s">
        <v>241</v>
      </c>
      <c r="AJ444" s="95" t="s">
        <v>241</v>
      </c>
      <c r="AK444" s="95" t="s">
        <v>94</v>
      </c>
      <c r="AL444" s="95" t="s">
        <v>241</v>
      </c>
      <c r="AM444" s="95" t="s">
        <v>241</v>
      </c>
      <c r="AN444" s="97" t="s">
        <v>94</v>
      </c>
      <c r="AO444" s="94">
        <f>Corrientes!AO444*Constantes!$BA$16</f>
        <v>282206.10666800005</v>
      </c>
      <c r="AP444" s="94">
        <f>Corrientes!AP444*Constantes!$BA$16</f>
        <v>77229.254152878988</v>
      </c>
      <c r="AQ444" s="94">
        <v>98.453203923664361</v>
      </c>
      <c r="AR444" s="94">
        <v>1.5467960763356146</v>
      </c>
      <c r="AS444" s="94">
        <v>33.362914331419177</v>
      </c>
      <c r="AT444" s="95" t="s">
        <v>94</v>
      </c>
      <c r="AU444" s="97" t="s">
        <v>94</v>
      </c>
      <c r="AV444" s="94">
        <f t="shared" si="19"/>
        <v>1.6387806241745961</v>
      </c>
      <c r="AW444" s="97" t="s">
        <v>94</v>
      </c>
      <c r="AX444" s="98">
        <f>Corrientes!AX444*Constantes!$BA$16</f>
        <v>4.1305270790000002</v>
      </c>
      <c r="AZ444" s="118"/>
      <c r="BC444" s="119">
        <f t="shared" si="20"/>
        <v>1.6484591469634324E-12</v>
      </c>
      <c r="BE444" s="68"/>
    </row>
    <row r="445" spans="1:57" x14ac:dyDescent="0.3">
      <c r="A445" s="89">
        <v>2016</v>
      </c>
      <c r="B445" s="90" t="s">
        <v>11</v>
      </c>
      <c r="C445" s="101">
        <f>Corrientes!C445*Constantes!$BA$16</f>
        <v>3263.9501180000002</v>
      </c>
      <c r="D445" s="91">
        <f>Corrientes!D445*Constantes!$BA$16</f>
        <v>2910.774257</v>
      </c>
      <c r="E445" s="92">
        <f>Corrientes!E445*Constantes!$BA$16</f>
        <v>666.85448399999996</v>
      </c>
      <c r="F445" s="92" t="s">
        <v>241</v>
      </c>
      <c r="G445" s="92" t="s">
        <v>241</v>
      </c>
      <c r="H445" s="101">
        <f>Corrientes!H445*Constantes!$BA$16</f>
        <v>6841.5788590000002</v>
      </c>
      <c r="I445" s="101">
        <f>Corrientes!I445*Constantes!$BA$16</f>
        <v>495.37431700000002</v>
      </c>
      <c r="J445" s="91">
        <f>Corrientes!J445*Constantes!$BA$16</f>
        <v>7336.953176</v>
      </c>
      <c r="K445" s="93">
        <f>Corrientes!K445*Constantes!$BA$16</f>
        <v>3540.777251</v>
      </c>
      <c r="L445" s="93">
        <f>Corrientes!L445*Constantes!$BA$16</f>
        <v>1689.2156070000001</v>
      </c>
      <c r="M445" s="93">
        <f>Corrientes!M445*Constantes!$BA$16</f>
        <v>1506.4385159999999</v>
      </c>
      <c r="N445" s="94">
        <f>Corrientes!N445*Constantes!$BA$16</f>
        <v>256.3756545911109</v>
      </c>
      <c r="O445" s="94">
        <f>Corrientes!O445*Constantes!$BA$16</f>
        <v>3797.1523320000001</v>
      </c>
      <c r="P445" s="94">
        <v>62.609493416284181</v>
      </c>
      <c r="Q445" s="94">
        <f>Corrientes!Q445*Constantes!$BA$16</f>
        <v>2983.217357</v>
      </c>
      <c r="R445" s="94">
        <f>Corrientes!R445*Constantes!$BA$16</f>
        <v>905.70673399999998</v>
      </c>
      <c r="S445" s="94">
        <f>Corrientes!S445*Constantes!$BA$16</f>
        <v>492.71807000000001</v>
      </c>
      <c r="T445" s="94">
        <f>Corrientes!T445*Constantes!$BA$16</f>
        <v>0</v>
      </c>
      <c r="U445" s="92" t="s">
        <v>241</v>
      </c>
      <c r="V445" s="96">
        <f>Corrientes!V445*Constantes!$BA$16</f>
        <v>4381.6421609999998</v>
      </c>
      <c r="W445" s="94">
        <f>Corrientes!W445*Constantes!$BA$16</f>
        <v>4466.8310469999997</v>
      </c>
      <c r="X445" s="94">
        <f>Corrientes!X445*Constantes!$BA$16</f>
        <v>3269.4515940000001</v>
      </c>
      <c r="Y445" s="94">
        <f>Corrientes!Y445*Constantes!$BA$16</f>
        <v>2802.6765529999998</v>
      </c>
      <c r="Z445" s="94">
        <f>Corrientes!Z445*Constantes!$BA$16</f>
        <v>23613.531549937699</v>
      </c>
      <c r="AA445" s="94">
        <f>Corrientes!AA445*Constantes!$BA$16</f>
        <v>11718.595337000001</v>
      </c>
      <c r="AB445" s="94">
        <f>Corrientes!AB445*Constantes!$BA$16</f>
        <v>4022.6498540000002</v>
      </c>
      <c r="AC445" s="92" t="s">
        <v>94</v>
      </c>
      <c r="AD445" s="94">
        <v>16.701569359409092</v>
      </c>
      <c r="AE445" s="94">
        <v>3.7688074732858006</v>
      </c>
      <c r="AF445" s="95" t="s">
        <v>94</v>
      </c>
      <c r="AG445" s="95" t="s">
        <v>94</v>
      </c>
      <c r="AH445" s="95">
        <f>Corrientes!AH445*Constantes!$BA$16</f>
        <v>215.670458</v>
      </c>
      <c r="AI445" s="95" t="s">
        <v>241</v>
      </c>
      <c r="AJ445" s="95" t="s">
        <v>241</v>
      </c>
      <c r="AK445" s="95" t="s">
        <v>94</v>
      </c>
      <c r="AL445" s="95" t="s">
        <v>241</v>
      </c>
      <c r="AM445" s="95" t="s">
        <v>241</v>
      </c>
      <c r="AN445" s="97" t="s">
        <v>94</v>
      </c>
      <c r="AO445" s="94">
        <f>Corrientes!AO445*Constantes!$BA$16</f>
        <v>308866.55333600001</v>
      </c>
      <c r="AP445" s="94">
        <f>Corrientes!AP445*Constantes!$BA$16</f>
        <v>70164.642853087003</v>
      </c>
      <c r="AQ445" s="94">
        <v>93.248228452371421</v>
      </c>
      <c r="AR445" s="94">
        <v>6.7517715476285876</v>
      </c>
      <c r="AS445" s="94">
        <v>37.390506583715819</v>
      </c>
      <c r="AT445" s="95" t="s">
        <v>94</v>
      </c>
      <c r="AU445" s="97" t="s">
        <v>94</v>
      </c>
      <c r="AV445" s="94">
        <f t="shared" si="19"/>
        <v>5.5103131728249544</v>
      </c>
      <c r="AW445" s="97" t="s">
        <v>94</v>
      </c>
      <c r="AX445" s="98">
        <f>Corrientes!AX445*Constantes!$BA$16</f>
        <v>269.68451631400001</v>
      </c>
      <c r="AZ445" s="118"/>
      <c r="BC445" s="119">
        <f t="shared" si="20"/>
        <v>3.4106051316484809E-13</v>
      </c>
      <c r="BE445" s="68"/>
    </row>
    <row r="446" spans="1:57" x14ac:dyDescent="0.3">
      <c r="A446" s="89">
        <v>2016</v>
      </c>
      <c r="B446" s="90" t="s">
        <v>12</v>
      </c>
      <c r="C446" s="101">
        <f>Corrientes!C446*Constantes!$BA$16</f>
        <v>5960.8492460000007</v>
      </c>
      <c r="D446" s="91">
        <f>Corrientes!D446*Constantes!$BA$16</f>
        <v>4426.5883800000001</v>
      </c>
      <c r="E446" s="92">
        <f>Corrientes!E446*Constantes!$BA$16</f>
        <v>5.5539710000000007</v>
      </c>
      <c r="F446" s="92" t="s">
        <v>241</v>
      </c>
      <c r="G446" s="92" t="s">
        <v>241</v>
      </c>
      <c r="H446" s="101">
        <f>Corrientes!H446*Constantes!$BA$16</f>
        <v>10392.991597000002</v>
      </c>
      <c r="I446" s="101">
        <f>Corrientes!I446*Constantes!$BA$16</f>
        <v>3193.6173170000002</v>
      </c>
      <c r="J446" s="91">
        <f>Corrientes!J446*Constantes!$BA$16</f>
        <v>13586.608914000002</v>
      </c>
      <c r="K446" s="93">
        <f>Corrientes!K446*Constantes!$BA$16</f>
        <v>2645.1495570000002</v>
      </c>
      <c r="L446" s="93">
        <f>Corrientes!L446*Constantes!$BA$16</f>
        <v>1517.1159990000001</v>
      </c>
      <c r="M446" s="93">
        <f>Corrientes!M446*Constantes!$BA$16</f>
        <v>1126.626692</v>
      </c>
      <c r="N446" s="94">
        <f>Corrientes!N446*Constantes!$BA$16</f>
        <v>812.8153213654706</v>
      </c>
      <c r="O446" s="94">
        <f>Corrientes!O446*Constantes!$BA$16</f>
        <v>3457.9611390000005</v>
      </c>
      <c r="P446" s="94">
        <v>39.026607199779725</v>
      </c>
      <c r="Q446" s="94">
        <f>Corrientes!Q446*Constantes!$BA$16</f>
        <v>19026.004326999999</v>
      </c>
      <c r="R446" s="94">
        <f>Corrientes!R446*Constantes!$BA$16</f>
        <v>2016.826403</v>
      </c>
      <c r="S446" s="94">
        <f>Corrientes!S446*Constantes!$BA$16</f>
        <v>184.26794899999999</v>
      </c>
      <c r="T446" s="94">
        <f>Corrientes!T446*Constantes!$BA$16</f>
        <v>0</v>
      </c>
      <c r="U446" s="92" t="s">
        <v>241</v>
      </c>
      <c r="V446" s="96">
        <f>Corrientes!V446*Constantes!$BA$16</f>
        <v>21227.098678999999</v>
      </c>
      <c r="W446" s="94">
        <f>Corrientes!W446*Constantes!$BA$16</f>
        <v>5186.0650420000002</v>
      </c>
      <c r="X446" s="94">
        <f>Corrientes!X446*Constantes!$BA$16</f>
        <v>3602.9313310000002</v>
      </c>
      <c r="Y446" s="94">
        <f>Corrientes!Y446*Constantes!$BA$16</f>
        <v>5035.4463880000003</v>
      </c>
      <c r="Z446" s="94">
        <f>Corrientes!Z446*Constantes!$BA$16</f>
        <v>32964.532940787118</v>
      </c>
      <c r="AA446" s="94">
        <f>Corrientes!AA446*Constantes!$BA$16</f>
        <v>34813.707592999999</v>
      </c>
      <c r="AB446" s="94">
        <f>Corrientes!AB446*Constantes!$BA$16</f>
        <v>4339.6776580000005</v>
      </c>
      <c r="AC446" s="92" t="s">
        <v>94</v>
      </c>
      <c r="AD446" s="94">
        <v>26.46988103880102</v>
      </c>
      <c r="AE446" s="94">
        <v>2.466069430221725</v>
      </c>
      <c r="AF446" s="95" t="s">
        <v>94</v>
      </c>
      <c r="AG446" s="95" t="s">
        <v>94</v>
      </c>
      <c r="AH446" s="95">
        <f>Corrientes!AH446*Constantes!$BA$16</f>
        <v>4120.0910730000005</v>
      </c>
      <c r="AI446" s="95" t="s">
        <v>241</v>
      </c>
      <c r="AJ446" s="95" t="s">
        <v>241</v>
      </c>
      <c r="AK446" s="95" t="s">
        <v>94</v>
      </c>
      <c r="AL446" s="95" t="s">
        <v>241</v>
      </c>
      <c r="AM446" s="95" t="s">
        <v>241</v>
      </c>
      <c r="AN446" s="97" t="s">
        <v>94</v>
      </c>
      <c r="AO446" s="94">
        <f>Corrientes!AO446*Constantes!$BA$16</f>
        <v>1415364.6990230002</v>
      </c>
      <c r="AP446" s="94">
        <f>Corrientes!AP446*Constantes!$BA$16</f>
        <v>131521.970321008</v>
      </c>
      <c r="AQ446" s="94">
        <v>76.494375180629419</v>
      </c>
      <c r="AR446" s="94">
        <v>23.505624819370581</v>
      </c>
      <c r="AS446" s="94">
        <v>60.973392800220275</v>
      </c>
      <c r="AT446" s="95" t="s">
        <v>94</v>
      </c>
      <c r="AU446" s="97" t="s">
        <v>94</v>
      </c>
      <c r="AV446" s="94">
        <f t="shared" si="19"/>
        <v>-0.82090781541911406</v>
      </c>
      <c r="AW446" s="97" t="s">
        <v>94</v>
      </c>
      <c r="AX446" s="98">
        <f>Corrientes!AX446*Constantes!$BA$16</f>
        <v>60.422017974000006</v>
      </c>
      <c r="AZ446" s="118"/>
      <c r="BC446" s="119">
        <f t="shared" si="20"/>
        <v>-2.3980817331903381E-12</v>
      </c>
      <c r="BE446" s="68"/>
    </row>
    <row r="447" spans="1:57" x14ac:dyDescent="0.3">
      <c r="A447" s="89">
        <v>2016</v>
      </c>
      <c r="B447" s="90" t="s">
        <v>13</v>
      </c>
      <c r="C447" s="101">
        <f>Corrientes!C447*Constantes!$BA$16</f>
        <v>23571.052924</v>
      </c>
      <c r="D447" s="91">
        <f>Corrientes!D447*Constantes!$BA$16</f>
        <v>9612.0759770000004</v>
      </c>
      <c r="E447" s="92">
        <f>Corrientes!E447*Constantes!$BA$16</f>
        <v>302.54968300000002</v>
      </c>
      <c r="F447" s="92" t="s">
        <v>241</v>
      </c>
      <c r="G447" s="92" t="s">
        <v>241</v>
      </c>
      <c r="H447" s="101">
        <f>Corrientes!H447*Constantes!$BA$16</f>
        <v>33485.689082999997</v>
      </c>
      <c r="I447" s="101">
        <f>Corrientes!I447*Constantes!$BA$16</f>
        <v>8701.1827369999992</v>
      </c>
      <c r="J447" s="91">
        <f>Corrientes!J447*Constantes!$BA$16</f>
        <v>42186.871820000008</v>
      </c>
      <c r="K447" s="93">
        <f>Corrientes!K447*Constantes!$BA$16</f>
        <v>3499.0962210000002</v>
      </c>
      <c r="L447" s="93">
        <f>Corrientes!L447*Constantes!$BA$16</f>
        <v>2463.0654</v>
      </c>
      <c r="M447" s="93">
        <f>Corrientes!M447*Constantes!$BA$16</f>
        <v>1004.418332</v>
      </c>
      <c r="N447" s="94">
        <f>Corrientes!N447*Constantes!$BA$16</f>
        <v>909.23331976878933</v>
      </c>
      <c r="O447" s="94">
        <f>Corrientes!O447*Constantes!$BA$16</f>
        <v>4408.3306190000003</v>
      </c>
      <c r="P447" s="94">
        <v>55.845720391419547</v>
      </c>
      <c r="Q447" s="94">
        <f>Corrientes!Q447*Constantes!$BA$16</f>
        <v>20588.056046000002</v>
      </c>
      <c r="R447" s="94">
        <f>Corrientes!R447*Constantes!$BA$16</f>
        <v>2606.4082470000003</v>
      </c>
      <c r="S447" s="94">
        <f>Corrientes!S447*Constantes!$BA$16</f>
        <v>66.805137000000002</v>
      </c>
      <c r="T447" s="94">
        <f>Corrientes!T447*Constantes!$BA$16</f>
        <v>10093.686105000001</v>
      </c>
      <c r="U447" s="92" t="s">
        <v>241</v>
      </c>
      <c r="V447" s="96">
        <f>Corrientes!V447*Constantes!$BA$16</f>
        <v>33354.955535000001</v>
      </c>
      <c r="W447" s="94">
        <f>Corrientes!W447*Constantes!$BA$16</f>
        <v>4418.6196389999996</v>
      </c>
      <c r="X447" s="94">
        <f>Corrientes!X447*Constantes!$BA$16</f>
        <v>3607.6453820000002</v>
      </c>
      <c r="Y447" s="94">
        <f>Corrientes!Y447*Constantes!$BA$16</f>
        <v>2531.8863450000003</v>
      </c>
      <c r="Z447" s="94">
        <f>Corrientes!Z447*Constantes!$BA$16</f>
        <v>3640.2238979947688</v>
      </c>
      <c r="AA447" s="94">
        <f>Corrientes!AA447*Constantes!$BA$16</f>
        <v>75541.816856000005</v>
      </c>
      <c r="AB447" s="94">
        <f>Corrientes!AB447*Constantes!$BA$16</f>
        <v>4412.8661870000005</v>
      </c>
      <c r="AC447" s="92" t="s">
        <v>94</v>
      </c>
      <c r="AD447" s="94">
        <v>27.322619036717839</v>
      </c>
      <c r="AE447" s="94">
        <v>4.2837284309748984</v>
      </c>
      <c r="AF447" s="95" t="s">
        <v>94</v>
      </c>
      <c r="AG447" s="95" t="s">
        <v>94</v>
      </c>
      <c r="AH447" s="95">
        <f>Corrientes!AH447*Constantes!$BA$16</f>
        <v>4103.4396589999997</v>
      </c>
      <c r="AI447" s="95" t="s">
        <v>241</v>
      </c>
      <c r="AJ447" s="95" t="s">
        <v>241</v>
      </c>
      <c r="AK447" s="95" t="s">
        <v>94</v>
      </c>
      <c r="AL447" s="95" t="s">
        <v>241</v>
      </c>
      <c r="AM447" s="95" t="s">
        <v>241</v>
      </c>
      <c r="AN447" s="97" t="s">
        <v>94</v>
      </c>
      <c r="AO447" s="94">
        <f>Corrientes!AO447*Constantes!$BA$16</f>
        <v>1765497.3513800001</v>
      </c>
      <c r="AP447" s="94">
        <f>Corrientes!AP447*Constantes!$BA$16</f>
        <v>276480.86223680899</v>
      </c>
      <c r="AQ447" s="94">
        <v>79.374667137858424</v>
      </c>
      <c r="AR447" s="94">
        <v>20.625332862141562</v>
      </c>
      <c r="AS447" s="94">
        <v>44.154293506842954</v>
      </c>
      <c r="AT447" s="95" t="s">
        <v>94</v>
      </c>
      <c r="AU447" s="97" t="s">
        <v>94</v>
      </c>
      <c r="AV447" s="94">
        <f t="shared" si="19"/>
        <v>1.0729107610598199</v>
      </c>
      <c r="AW447" s="97" t="s">
        <v>94</v>
      </c>
      <c r="AX447" s="98">
        <f>Corrientes!AX447*Constantes!$BA$16</f>
        <v>141.98443388499999</v>
      </c>
      <c r="AZ447" s="118"/>
      <c r="BC447" s="119">
        <f t="shared" si="20"/>
        <v>0</v>
      </c>
      <c r="BE447" s="68"/>
    </row>
    <row r="448" spans="1:57" x14ac:dyDescent="0.3">
      <c r="A448" s="89">
        <v>2016</v>
      </c>
      <c r="B448" s="90" t="s">
        <v>14</v>
      </c>
      <c r="C448" s="101">
        <f>Corrientes!C448*Constantes!$BA$16</f>
        <v>5146.735788</v>
      </c>
      <c r="D448" s="91">
        <f>Corrientes!D448*Constantes!$BA$16</f>
        <v>3240.20138</v>
      </c>
      <c r="E448" s="92">
        <f>Corrientes!E448*Constantes!$BA$16</f>
        <v>948.47966000000008</v>
      </c>
      <c r="F448" s="92" t="s">
        <v>241</v>
      </c>
      <c r="G448" s="92" t="s">
        <v>241</v>
      </c>
      <c r="H448" s="101">
        <f>Corrientes!H448*Constantes!$BA$16</f>
        <v>9335.4063289999995</v>
      </c>
      <c r="I448" s="101">
        <f>Corrientes!I448*Constantes!$BA$16</f>
        <v>268.77440000000001</v>
      </c>
      <c r="J448" s="91">
        <f>Corrientes!J448*Constantes!$BA$16</f>
        <v>9604.1807289999997</v>
      </c>
      <c r="K448" s="93">
        <f>Corrientes!K448*Constantes!$BA$16</f>
        <v>2985.033684</v>
      </c>
      <c r="L448" s="93">
        <f>Corrientes!L448*Constantes!$BA$16</f>
        <v>1645.6867530000002</v>
      </c>
      <c r="M448" s="93">
        <f>Corrientes!M448*Constantes!$BA$16</f>
        <v>1036.062318</v>
      </c>
      <c r="N448" s="94">
        <f>Corrientes!N448*Constantes!$BA$16</f>
        <v>85.940279323860508</v>
      </c>
      <c r="O448" s="94">
        <f>Corrientes!O448*Constantes!$BA$16</f>
        <v>3070.9784979999999</v>
      </c>
      <c r="P448" s="94">
        <v>55.640195780869931</v>
      </c>
      <c r="Q448" s="94">
        <f>Corrientes!Q448*Constantes!$BA$16</f>
        <v>5594.0561820000003</v>
      </c>
      <c r="R448" s="94">
        <f>Corrientes!R448*Constantes!$BA$16</f>
        <v>2060.5022429999999</v>
      </c>
      <c r="S448" s="94">
        <f>Corrientes!S448*Constantes!$BA$16</f>
        <v>2.4987620000000001</v>
      </c>
      <c r="T448" s="94">
        <f>Corrientes!T448*Constantes!$BA$16</f>
        <v>0</v>
      </c>
      <c r="U448" s="92" t="s">
        <v>241</v>
      </c>
      <c r="V448" s="96">
        <f>Corrientes!V448*Constantes!$BA$16</f>
        <v>7657.0571870000003</v>
      </c>
      <c r="W448" s="94">
        <f>Corrientes!W448*Constantes!$BA$16</f>
        <v>5102.9969540000002</v>
      </c>
      <c r="X448" s="94">
        <f>Corrientes!X448*Constantes!$BA$16</f>
        <v>3459.4939930000005</v>
      </c>
      <c r="Y448" s="94">
        <f>Corrientes!Y448*Constantes!$BA$16</f>
        <v>4773.4123460000001</v>
      </c>
      <c r="Z448" s="94">
        <f>Corrientes!Z448*Constantes!$BA$16</f>
        <v>870.45888854057853</v>
      </c>
      <c r="AA448" s="94">
        <f>Corrientes!AA448*Constantes!$BA$16</f>
        <v>17261.227417000002</v>
      </c>
      <c r="AB448" s="94">
        <f>Corrientes!AB448*Constantes!$BA$16</f>
        <v>3729.8222450000003</v>
      </c>
      <c r="AC448" s="92" t="s">
        <v>94</v>
      </c>
      <c r="AD448" s="94">
        <v>22.661211770462391</v>
      </c>
      <c r="AE448" s="94">
        <v>3.5572469059675345</v>
      </c>
      <c r="AF448" s="95" t="s">
        <v>94</v>
      </c>
      <c r="AG448" s="95" t="s">
        <v>94</v>
      </c>
      <c r="AH448" s="95">
        <f>Corrientes!AH448*Constantes!$BA$16</f>
        <v>406.21680900000007</v>
      </c>
      <c r="AI448" s="95" t="s">
        <v>241</v>
      </c>
      <c r="AJ448" s="95" t="s">
        <v>241</v>
      </c>
      <c r="AK448" s="95" t="s">
        <v>94</v>
      </c>
      <c r="AL448" s="95" t="s">
        <v>241</v>
      </c>
      <c r="AM448" s="95" t="s">
        <v>241</v>
      </c>
      <c r="AN448" s="97" t="s">
        <v>94</v>
      </c>
      <c r="AO448" s="94">
        <f>Corrientes!AO448*Constantes!$BA$16</f>
        <v>491982.98251499998</v>
      </c>
      <c r="AP448" s="94">
        <f>Corrientes!AP448*Constantes!$BA$16</f>
        <v>76170.819914741005</v>
      </c>
      <c r="AQ448" s="94">
        <v>97.201485399078024</v>
      </c>
      <c r="AR448" s="94">
        <v>2.7985146009219797</v>
      </c>
      <c r="AS448" s="94">
        <v>44.359865043309853</v>
      </c>
      <c r="AT448" s="95" t="s">
        <v>94</v>
      </c>
      <c r="AU448" s="97" t="s">
        <v>94</v>
      </c>
      <c r="AV448" s="94">
        <f t="shared" si="19"/>
        <v>1.7665462634262497</v>
      </c>
      <c r="AW448" s="97" t="s">
        <v>94</v>
      </c>
      <c r="AX448" s="98">
        <f>Corrientes!AX448*Constantes!$BA$16</f>
        <v>110.22105325699999</v>
      </c>
      <c r="AZ448" s="118"/>
      <c r="BC448" s="119">
        <f t="shared" si="20"/>
        <v>-2.0997999999053718E-2</v>
      </c>
      <c r="BE448" s="68"/>
    </row>
    <row r="449" spans="1:57" x14ac:dyDescent="0.3">
      <c r="A449" s="89">
        <v>2016</v>
      </c>
      <c r="B449" s="90" t="s">
        <v>15</v>
      </c>
      <c r="C449" s="101">
        <f>Corrientes!C449*Constantes!$BA$16</f>
        <v>2143.2658600000004</v>
      </c>
      <c r="D449" s="91">
        <f>Corrientes!D449*Constantes!$BA$16</f>
        <v>1593.9686790000001</v>
      </c>
      <c r="E449" s="92">
        <f>Corrientes!E449*Constantes!$BA$16</f>
        <v>2.9922150000000003</v>
      </c>
      <c r="F449" s="92" t="s">
        <v>241</v>
      </c>
      <c r="G449" s="92" t="s">
        <v>241</v>
      </c>
      <c r="H449" s="101">
        <f>Corrientes!H449*Constantes!$BA$16</f>
        <v>3740.2267540000003</v>
      </c>
      <c r="I449" s="101">
        <f>Corrientes!I449*Constantes!$BA$16</f>
        <v>222.93576600000003</v>
      </c>
      <c r="J449" s="91">
        <f>Corrientes!J449*Constantes!$BA$16</f>
        <v>3963.1625200000003</v>
      </c>
      <c r="K449" s="93">
        <f>Corrientes!K449*Constantes!$BA$16</f>
        <v>3248.2961089999999</v>
      </c>
      <c r="L449" s="93">
        <f>Corrientes!L449*Constantes!$BA$16</f>
        <v>1861.3677100000002</v>
      </c>
      <c r="M449" s="93">
        <f>Corrientes!M449*Constantes!$BA$16</f>
        <v>1384.3246470000001</v>
      </c>
      <c r="N449" s="94">
        <f>Corrientes!N449*Constantes!$BA$16</f>
        <v>193.61650640282429</v>
      </c>
      <c r="O449" s="94">
        <f>Corrientes!O449*Constantes!$BA$16</f>
        <v>3441.9081680000004</v>
      </c>
      <c r="P449" s="94">
        <v>46.27335702491294</v>
      </c>
      <c r="Q449" s="94">
        <f>Corrientes!Q449*Constantes!$BA$16</f>
        <v>3165.2700170000003</v>
      </c>
      <c r="R449" s="94">
        <f>Corrientes!R449*Constantes!$BA$16</f>
        <v>1434.2788889999999</v>
      </c>
      <c r="S449" s="94">
        <f>Corrientes!S449*Constantes!$BA$16</f>
        <v>1.9528140000000003</v>
      </c>
      <c r="T449" s="94">
        <f>Corrientes!T449*Constantes!$BA$16</f>
        <v>0</v>
      </c>
      <c r="U449" s="92" t="s">
        <v>241</v>
      </c>
      <c r="V449" s="96">
        <f>Corrientes!V449*Constantes!$BA$16</f>
        <v>4601.5017199999993</v>
      </c>
      <c r="W449" s="94">
        <f>Corrientes!W449*Constantes!$BA$16</f>
        <v>5812.9288349999997</v>
      </c>
      <c r="X449" s="94">
        <f>Corrientes!X449*Constantes!$BA$16</f>
        <v>4033.6108100000001</v>
      </c>
      <c r="Y449" s="94">
        <f>Corrientes!Y449*Constantes!$BA$16</f>
        <v>6219.4396160000006</v>
      </c>
      <c r="Z449" s="94">
        <f>Corrientes!Z449*Constantes!$BA$16</f>
        <v>1175.1187039039039</v>
      </c>
      <c r="AA449" s="94">
        <f>Corrientes!AA449*Constantes!$BA$16</f>
        <v>8564.674739</v>
      </c>
      <c r="AB449" s="94">
        <f>Corrientes!AB449*Constantes!$BA$16</f>
        <v>4407.8686630000002</v>
      </c>
      <c r="AC449" s="92" t="s">
        <v>94</v>
      </c>
      <c r="AD449" s="94">
        <v>22.17608719858703</v>
      </c>
      <c r="AE449" s="94">
        <v>3.7587067834432926</v>
      </c>
      <c r="AF449" s="95" t="s">
        <v>94</v>
      </c>
      <c r="AG449" s="95" t="s">
        <v>94</v>
      </c>
      <c r="AH449" s="95">
        <f>Corrientes!AH449*Constantes!$BA$16</f>
        <v>437.88179300000002</v>
      </c>
      <c r="AI449" s="95" t="s">
        <v>241</v>
      </c>
      <c r="AJ449" s="95" t="s">
        <v>241</v>
      </c>
      <c r="AK449" s="95" t="s">
        <v>94</v>
      </c>
      <c r="AL449" s="95" t="s">
        <v>241</v>
      </c>
      <c r="AM449" s="95" t="s">
        <v>241</v>
      </c>
      <c r="AN449" s="97" t="s">
        <v>94</v>
      </c>
      <c r="AO449" s="94">
        <f>Corrientes!AO449*Constantes!$BA$16</f>
        <v>227895.60908900001</v>
      </c>
      <c r="AP449" s="94">
        <f>Corrientes!AP449*Constantes!$BA$16</f>
        <v>38621.222354008009</v>
      </c>
      <c r="AQ449" s="94">
        <v>94.374801313976903</v>
      </c>
      <c r="AR449" s="94">
        <v>5.6251986860230998</v>
      </c>
      <c r="AS449" s="94">
        <v>53.726520390163287</v>
      </c>
      <c r="AT449" s="95" t="s">
        <v>94</v>
      </c>
      <c r="AU449" s="97" t="s">
        <v>94</v>
      </c>
      <c r="AV449" s="94">
        <f t="shared" si="19"/>
        <v>-1.0263693654251171</v>
      </c>
      <c r="AW449" s="97" t="s">
        <v>94</v>
      </c>
      <c r="AX449" s="98">
        <f>Corrientes!AX449*Constantes!$BA$16</f>
        <v>24.967398926000001</v>
      </c>
      <c r="AZ449" s="118"/>
      <c r="BC449" s="119">
        <f t="shared" si="20"/>
        <v>1.0498999999275949E-2</v>
      </c>
      <c r="BE449" s="68"/>
    </row>
    <row r="450" spans="1:57" x14ac:dyDescent="0.3">
      <c r="A450" s="89">
        <v>2016</v>
      </c>
      <c r="B450" s="90" t="s">
        <v>16</v>
      </c>
      <c r="C450" s="101">
        <f>Corrientes!C450*Constantes!$BA$16</f>
        <v>880.47763700000007</v>
      </c>
      <c r="D450" s="91">
        <f>Corrientes!D450*Constantes!$BA$16</f>
        <v>1580.613951</v>
      </c>
      <c r="E450" s="92">
        <f>Corrientes!E450*Constantes!$BA$16</f>
        <v>213.27668599999998</v>
      </c>
      <c r="F450" s="92" t="s">
        <v>241</v>
      </c>
      <c r="G450" s="92" t="s">
        <v>241</v>
      </c>
      <c r="H450" s="101">
        <f>Corrientes!H450*Constantes!$BA$16</f>
        <v>2674.3787729999999</v>
      </c>
      <c r="I450" s="101">
        <f>Corrientes!I450*Constantes!$BA$16</f>
        <v>273.18398000000002</v>
      </c>
      <c r="J450" s="91">
        <f>Corrientes!J450*Constantes!$BA$16</f>
        <v>2947.5627530000002</v>
      </c>
      <c r="K450" s="93">
        <f>Corrientes!K450*Constantes!$BA$16</f>
        <v>4047.1230230000001</v>
      </c>
      <c r="L450" s="93">
        <f>Corrientes!L450*Constantes!$BA$16</f>
        <v>1332.4280899999999</v>
      </c>
      <c r="M450" s="93">
        <f>Corrientes!M450*Constantes!$BA$16</f>
        <v>2391.9451740000004</v>
      </c>
      <c r="N450" s="94">
        <f>Corrientes!N450*Constantes!$BA$16</f>
        <v>413.40218639576642</v>
      </c>
      <c r="O450" s="94">
        <f>Corrientes!O450*Constantes!$BA$16</f>
        <v>4460.5316469999998</v>
      </c>
      <c r="P450" s="94">
        <v>51.843200112274268</v>
      </c>
      <c r="Q450" s="94">
        <f>Corrientes!Q450*Constantes!$BA$16</f>
        <v>2214.2810960000002</v>
      </c>
      <c r="R450" s="94">
        <f>Corrientes!R450*Constantes!$BA$16</f>
        <v>523.70061900000007</v>
      </c>
      <c r="S450" s="94">
        <f>Corrientes!S450*Constantes!$BA$16</f>
        <v>0</v>
      </c>
      <c r="T450" s="94">
        <f>Corrientes!T450*Constantes!$BA$16</f>
        <v>0</v>
      </c>
      <c r="U450" s="92" t="s">
        <v>241</v>
      </c>
      <c r="V450" s="96">
        <f>Corrientes!V450*Constantes!$BA$16</f>
        <v>2737.9817149999999</v>
      </c>
      <c r="W450" s="94">
        <f>Corrientes!W450*Constantes!$BA$16</f>
        <v>4677.1575139999995</v>
      </c>
      <c r="X450" s="94">
        <f>Corrientes!X450*Constantes!$BA$16</f>
        <v>4371.1956559999999</v>
      </c>
      <c r="Y450" s="94">
        <f>Corrientes!Y450*Constantes!$BA$16</f>
        <v>2665.9690740000005</v>
      </c>
      <c r="Z450" s="94">
        <f>Corrientes!Z450*Constantes!$BA$16</f>
        <v>0</v>
      </c>
      <c r="AA450" s="94">
        <f>Corrientes!AA450*Constantes!$BA$16</f>
        <v>5685.533969000001</v>
      </c>
      <c r="AB450" s="94">
        <f>Corrientes!AB450*Constantes!$BA$16</f>
        <v>4562.2879549999998</v>
      </c>
      <c r="AC450" s="92" t="s">
        <v>94</v>
      </c>
      <c r="AD450" s="94">
        <v>20.340046338403251</v>
      </c>
      <c r="AE450" s="94">
        <v>4.0058188826110905</v>
      </c>
      <c r="AF450" s="95" t="s">
        <v>94</v>
      </c>
      <c r="AG450" s="95" t="s">
        <v>94</v>
      </c>
      <c r="AH450" s="95">
        <f>Corrientes!AH450*Constantes!$BA$16</f>
        <v>103.47814400000001</v>
      </c>
      <c r="AI450" s="95" t="s">
        <v>241</v>
      </c>
      <c r="AJ450" s="95" t="s">
        <v>241</v>
      </c>
      <c r="AK450" s="95" t="s">
        <v>94</v>
      </c>
      <c r="AL450" s="95" t="s">
        <v>241</v>
      </c>
      <c r="AM450" s="95" t="s">
        <v>241</v>
      </c>
      <c r="AN450" s="97" t="s">
        <v>94</v>
      </c>
      <c r="AO450" s="94">
        <f>Corrientes!AO450*Constantes!$BA$16</f>
        <v>142799.324269</v>
      </c>
      <c r="AP450" s="94">
        <f>Corrientes!AP450*Constantes!$BA$16</f>
        <v>27952.418688326001</v>
      </c>
      <c r="AQ450" s="94">
        <v>90.731868906880578</v>
      </c>
      <c r="AR450" s="94">
        <v>9.2681310931194272</v>
      </c>
      <c r="AS450" s="94">
        <v>48.156984549360971</v>
      </c>
      <c r="AT450" s="95" t="s">
        <v>94</v>
      </c>
      <c r="AU450" s="97" t="s">
        <v>94</v>
      </c>
      <c r="AV450" s="94">
        <f t="shared" si="19"/>
        <v>-1.0930268268544485</v>
      </c>
      <c r="AW450" s="97" t="s">
        <v>94</v>
      </c>
      <c r="AX450" s="98">
        <f>Corrientes!AX450*Constantes!$BA$16</f>
        <v>22.114600147000001</v>
      </c>
      <c r="AZ450" s="118"/>
      <c r="BC450" s="119">
        <f t="shared" si="20"/>
        <v>7.3896444519050419E-13</v>
      </c>
      <c r="BE450" s="68"/>
    </row>
    <row r="451" spans="1:57" x14ac:dyDescent="0.3">
      <c r="A451" s="89">
        <v>2016</v>
      </c>
      <c r="B451" s="90" t="s">
        <v>17</v>
      </c>
      <c r="C451" s="101">
        <f>Corrientes!C451*Constantes!$BA$16</f>
        <v>2189.2409810000004</v>
      </c>
      <c r="D451" s="91">
        <f>Corrientes!D451*Constantes!$BA$16</f>
        <v>2548.9157230000001</v>
      </c>
      <c r="E451" s="92">
        <f>Corrientes!E451*Constantes!$BA$16</f>
        <v>4.9660270000000004</v>
      </c>
      <c r="F451" s="92" t="s">
        <v>241</v>
      </c>
      <c r="G451" s="92" t="s">
        <v>241</v>
      </c>
      <c r="H451" s="101">
        <f>Corrientes!H451*Constantes!$BA$16</f>
        <v>4743.1227309999995</v>
      </c>
      <c r="I451" s="101">
        <f>Corrientes!I451*Constantes!$BA$16</f>
        <v>391.20323900000005</v>
      </c>
      <c r="J451" s="91">
        <f>Corrientes!J451*Constantes!$BA$16</f>
        <v>5134.3154709999999</v>
      </c>
      <c r="K451" s="93">
        <f>Corrientes!K451*Constantes!$BA$16</f>
        <v>2985.3801509999998</v>
      </c>
      <c r="L451" s="93">
        <f>Corrientes!L451*Constantes!$BA$16</f>
        <v>1377.9412550000002</v>
      </c>
      <c r="M451" s="93">
        <f>Corrientes!M451*Constantes!$BA$16</f>
        <v>1604.3206930000001</v>
      </c>
      <c r="N451" s="94">
        <f>Corrientes!N451*Constantes!$BA$16</f>
        <v>246.22616985013059</v>
      </c>
      <c r="O451" s="94">
        <f>Corrientes!O451*Constantes!$BA$16</f>
        <v>3231.6026990000005</v>
      </c>
      <c r="P451" s="94">
        <v>20.809337349141252</v>
      </c>
      <c r="Q451" s="94">
        <f>Corrientes!Q451*Constantes!$BA$16</f>
        <v>15731.890582000002</v>
      </c>
      <c r="R451" s="94">
        <f>Corrientes!R451*Constantes!$BA$16</f>
        <v>1521.1371160000001</v>
      </c>
      <c r="S451" s="94">
        <f>Corrientes!S451*Constantes!$BA$16</f>
        <v>502.524136</v>
      </c>
      <c r="T451" s="94">
        <f>Corrientes!T451*Constantes!$BA$16</f>
        <v>1783.2551500000002</v>
      </c>
      <c r="U451" s="92" t="s">
        <v>241</v>
      </c>
      <c r="V451" s="96">
        <f>Corrientes!V451*Constantes!$BA$16</f>
        <v>19538.806984000003</v>
      </c>
      <c r="W451" s="94">
        <f>Corrientes!W451*Constantes!$BA$16</f>
        <v>5474.5985600000004</v>
      </c>
      <c r="X451" s="94">
        <f>Corrientes!X451*Constantes!$BA$16</f>
        <v>3447.55663</v>
      </c>
      <c r="Y451" s="94">
        <f>Corrientes!Y451*Constantes!$BA$16</f>
        <v>5614.2142620000004</v>
      </c>
      <c r="Z451" s="94">
        <f>Corrientes!Z451*Constantes!$BA$16</f>
        <v>20647.597492686342</v>
      </c>
      <c r="AA451" s="94">
        <f>Corrientes!AA451*Constantes!$BA$16</f>
        <v>24673.132954000001</v>
      </c>
      <c r="AB451" s="94">
        <f>Corrientes!AB451*Constantes!$BA$16</f>
        <v>4783.6698690000003</v>
      </c>
      <c r="AC451" s="92" t="s">
        <v>94</v>
      </c>
      <c r="AD451" s="94">
        <v>22.585426756340716</v>
      </c>
      <c r="AE451" s="94">
        <v>1.7012483545748456</v>
      </c>
      <c r="AF451" s="95" t="s">
        <v>94</v>
      </c>
      <c r="AG451" s="95" t="s">
        <v>94</v>
      </c>
      <c r="AH451" s="95">
        <f>Corrientes!AH451*Constantes!$BA$16</f>
        <v>9194.950707</v>
      </c>
      <c r="AI451" s="95" t="s">
        <v>241</v>
      </c>
      <c r="AJ451" s="95" t="s">
        <v>241</v>
      </c>
      <c r="AK451" s="95" t="s">
        <v>94</v>
      </c>
      <c r="AL451" s="95" t="s">
        <v>241</v>
      </c>
      <c r="AM451" s="95" t="s">
        <v>241</v>
      </c>
      <c r="AN451" s="97" t="s">
        <v>94</v>
      </c>
      <c r="AO451" s="94">
        <f>Corrientes!AO451*Constantes!$BA$16</f>
        <v>1474748.4603880001</v>
      </c>
      <c r="AP451" s="94">
        <f>Corrientes!AP451*Constantes!$BA$16</f>
        <v>109243.59718642102</v>
      </c>
      <c r="AQ451" s="94">
        <v>92.380819951373013</v>
      </c>
      <c r="AR451" s="94">
        <v>7.6193845354774474</v>
      </c>
      <c r="AS451" s="94">
        <v>79.190620098500204</v>
      </c>
      <c r="AT451" s="95" t="s">
        <v>94</v>
      </c>
      <c r="AU451" s="97" t="s">
        <v>94</v>
      </c>
      <c r="AV451" s="94">
        <f t="shared" si="19"/>
        <v>0.31777974220790206</v>
      </c>
      <c r="AW451" s="97" t="s">
        <v>94</v>
      </c>
      <c r="AX451" s="98">
        <f>Corrientes!AX451*Constantes!$BA$16</f>
        <v>49.293917894000003</v>
      </c>
      <c r="AZ451" s="118"/>
      <c r="BC451" s="119">
        <f t="shared" si="20"/>
        <v>0</v>
      </c>
      <c r="BE451" s="68"/>
    </row>
    <row r="452" spans="1:57" x14ac:dyDescent="0.3">
      <c r="A452" s="89">
        <v>2016</v>
      </c>
      <c r="B452" s="90" t="s">
        <v>18</v>
      </c>
      <c r="C452" s="101">
        <f>Corrientes!C452*Constantes!$BA$16</f>
        <v>5765.9668080000001</v>
      </c>
      <c r="D452" s="91">
        <f>Corrientes!D452*Constantes!$BA$16</f>
        <v>4066.4411830000004</v>
      </c>
      <c r="E452" s="92">
        <f>Corrientes!E452*Constantes!$BA$16</f>
        <v>1416.4095910000001</v>
      </c>
      <c r="F452" s="92" t="s">
        <v>241</v>
      </c>
      <c r="G452" s="92" t="s">
        <v>241</v>
      </c>
      <c r="H452" s="101">
        <f>Corrientes!H452*Constantes!$BA$16</f>
        <v>11248.817582000001</v>
      </c>
      <c r="I452" s="101">
        <f>Corrientes!I452*Constantes!$BA$16</f>
        <v>440.92650300000003</v>
      </c>
      <c r="J452" s="91">
        <f>Corrientes!J452*Constantes!$BA$16</f>
        <v>11689.744085</v>
      </c>
      <c r="K452" s="93">
        <f>Corrientes!K452*Constantes!$BA$16</f>
        <v>3799.8295770000004</v>
      </c>
      <c r="L452" s="93">
        <f>Corrientes!L452*Constantes!$BA$16</f>
        <v>1947.7324840000001</v>
      </c>
      <c r="M452" s="93">
        <f>Corrientes!M452*Constantes!$BA$16</f>
        <v>1373.636665</v>
      </c>
      <c r="N452" s="94">
        <f>Corrientes!N452*Constantes!$BA$16</f>
        <v>148.94570211357265</v>
      </c>
      <c r="O452" s="94">
        <f>Corrientes!O452*Constantes!$BA$16</f>
        <v>3948.77889</v>
      </c>
      <c r="P452" s="94">
        <v>73.374419994688438</v>
      </c>
      <c r="Q452" s="94">
        <f>Corrientes!Q452*Constantes!$BA$16</f>
        <v>2514.7729750000003</v>
      </c>
      <c r="R452" s="94">
        <f>Corrientes!R452*Constantes!$BA$16</f>
        <v>1260.730419</v>
      </c>
      <c r="S452" s="94">
        <f>Corrientes!S452*Constantes!$BA$16</f>
        <v>466.39707700000002</v>
      </c>
      <c r="T452" s="94">
        <f>Corrientes!T452*Constantes!$BA$16</f>
        <v>0</v>
      </c>
      <c r="U452" s="92" t="s">
        <v>241</v>
      </c>
      <c r="V452" s="96">
        <f>Corrientes!V452*Constantes!$BA$16</f>
        <v>4241.9004709999999</v>
      </c>
      <c r="W452" s="94">
        <f>Corrientes!W452*Constantes!$BA$16</f>
        <v>3938.5633630000002</v>
      </c>
      <c r="X452" s="94">
        <f>Corrientes!X452*Constantes!$BA$16</f>
        <v>3104.9217650000001</v>
      </c>
      <c r="Y452" s="94">
        <f>Corrientes!Y452*Constantes!$BA$16</f>
        <v>2832.9871660000003</v>
      </c>
      <c r="Z452" s="94">
        <f>Corrientes!Z452*Constantes!$BA$16</f>
        <v>17795.135217558854</v>
      </c>
      <c r="AA452" s="94">
        <f>Corrientes!AA452*Constantes!$BA$16</f>
        <v>15931.634057000001</v>
      </c>
      <c r="AB452" s="94">
        <f>Corrientes!AB452*Constantes!$BA$16</f>
        <v>3946.0596490000003</v>
      </c>
      <c r="AC452" s="92" t="s">
        <v>94</v>
      </c>
      <c r="AD452" s="94">
        <v>18.073678648291423</v>
      </c>
      <c r="AE452" s="94">
        <v>5.2896582387097322</v>
      </c>
      <c r="AF452" s="95" t="s">
        <v>94</v>
      </c>
      <c r="AG452" s="95" t="s">
        <v>94</v>
      </c>
      <c r="AH452" s="95">
        <f>Corrientes!AH452*Constantes!$BA$16</f>
        <v>120.57051600000001</v>
      </c>
      <c r="AI452" s="95" t="s">
        <v>241</v>
      </c>
      <c r="AJ452" s="95" t="s">
        <v>241</v>
      </c>
      <c r="AK452" s="95" t="s">
        <v>94</v>
      </c>
      <c r="AL452" s="95" t="s">
        <v>241</v>
      </c>
      <c r="AM452" s="95" t="s">
        <v>241</v>
      </c>
      <c r="AN452" s="97" t="s">
        <v>94</v>
      </c>
      <c r="AO452" s="94">
        <f>Corrientes!AO452*Constantes!$BA$16</f>
        <v>294604.22878200002</v>
      </c>
      <c r="AP452" s="94">
        <f>Corrientes!AP452*Constantes!$BA$16</f>
        <v>88148.276915901006</v>
      </c>
      <c r="AQ452" s="94">
        <v>96.228091053201197</v>
      </c>
      <c r="AR452" s="94">
        <v>3.7719089467988134</v>
      </c>
      <c r="AS452" s="94">
        <v>26.625645905645218</v>
      </c>
      <c r="AT452" s="95" t="s">
        <v>94</v>
      </c>
      <c r="AU452" s="97" t="s">
        <v>94</v>
      </c>
      <c r="AV452" s="94">
        <f t="shared" si="19"/>
        <v>-5.733114662422456</v>
      </c>
      <c r="AW452" s="97" t="s">
        <v>94</v>
      </c>
      <c r="AX452" s="98">
        <f>Corrientes!AX452*Constantes!$BA$16</f>
        <v>60.366184292000007</v>
      </c>
      <c r="AZ452" s="118"/>
      <c r="BC452" s="119">
        <f t="shared" si="20"/>
        <v>-1.0498999999072112E-2</v>
      </c>
      <c r="BE452" s="68"/>
    </row>
    <row r="453" spans="1:57" x14ac:dyDescent="0.3">
      <c r="A453" s="89">
        <v>2016</v>
      </c>
      <c r="B453" s="90" t="s">
        <v>19</v>
      </c>
      <c r="C453" s="101">
        <f>Corrientes!C453*Constantes!$BA$16</f>
        <v>7610.7565970000005</v>
      </c>
      <c r="D453" s="91">
        <f>Corrientes!D453*Constantes!$BA$16</f>
        <v>3537.0711040000001</v>
      </c>
      <c r="E453" s="92">
        <f>Corrientes!E453*Constantes!$BA$16</f>
        <v>926.36876600000005</v>
      </c>
      <c r="F453" s="92" t="s">
        <v>241</v>
      </c>
      <c r="G453" s="92" t="s">
        <v>241</v>
      </c>
      <c r="H453" s="101">
        <f>Corrientes!H453*Constantes!$BA$16</f>
        <v>12074.185968</v>
      </c>
      <c r="I453" s="101">
        <f>Corrientes!I453*Constantes!$BA$16</f>
        <v>1337.5726</v>
      </c>
      <c r="J453" s="91">
        <f>Corrientes!J453*Constantes!$BA$16</f>
        <v>13411.748068999999</v>
      </c>
      <c r="K453" s="93">
        <f>Corrientes!K453*Constantes!$BA$16</f>
        <v>2720.9313390000002</v>
      </c>
      <c r="L453" s="93">
        <f>Corrientes!L453*Constantes!$BA$16</f>
        <v>1715.085143</v>
      </c>
      <c r="M453" s="93">
        <f>Corrientes!M453*Constantes!$BA$16</f>
        <v>797.08408000000009</v>
      </c>
      <c r="N453" s="94">
        <f>Corrientes!N453*Constantes!$BA$16</f>
        <v>301.42187640004812</v>
      </c>
      <c r="O453" s="94">
        <f>Corrientes!O453*Constantes!$BA$16</f>
        <v>3022.3471300000001</v>
      </c>
      <c r="P453" s="94">
        <v>58.638799453195212</v>
      </c>
      <c r="Q453" s="94">
        <f>Corrientes!Q453*Constantes!$BA$16</f>
        <v>7571.5638300000001</v>
      </c>
      <c r="R453" s="94">
        <f>Corrientes!R453*Constantes!$BA$16</f>
        <v>1449.2819600000003</v>
      </c>
      <c r="S453" s="94">
        <f>Corrientes!S453*Constantes!$BA$16</f>
        <v>439.19416799999999</v>
      </c>
      <c r="T453" s="94">
        <f>Corrientes!T453*Constantes!$BA$16</f>
        <v>0</v>
      </c>
      <c r="U453" s="92" t="s">
        <v>241</v>
      </c>
      <c r="V453" s="96">
        <f>Corrientes!V453*Constantes!$BA$16</f>
        <v>9460.0399580000012</v>
      </c>
      <c r="W453" s="94">
        <f>Corrientes!W453*Constantes!$BA$16</f>
        <v>5206.2021240000004</v>
      </c>
      <c r="X453" s="94">
        <f>Corrientes!X453*Constantes!$BA$16</f>
        <v>3380.2790380000001</v>
      </c>
      <c r="Y453" s="94">
        <f>Corrientes!Y453*Constantes!$BA$16</f>
        <v>3893.8796190000003</v>
      </c>
      <c r="Z453" s="94">
        <f>Corrientes!Z453*Constantes!$BA$16</f>
        <v>28331.760775641855</v>
      </c>
      <c r="AA453" s="94">
        <f>Corrientes!AA453*Constantes!$BA$16</f>
        <v>22871.798526000002</v>
      </c>
      <c r="AB453" s="94">
        <f>Corrientes!AB453*Constantes!$BA$16</f>
        <v>3656.8017</v>
      </c>
      <c r="AC453" s="92" t="s">
        <v>94</v>
      </c>
      <c r="AD453" s="94">
        <v>24.220850650269821</v>
      </c>
      <c r="AE453" s="94">
        <v>3.4384949602592445</v>
      </c>
      <c r="AF453" s="95" t="s">
        <v>94</v>
      </c>
      <c r="AG453" s="95" t="s">
        <v>94</v>
      </c>
      <c r="AH453" s="95">
        <f>Corrientes!AH453*Constantes!$BA$16</f>
        <v>1360.4604200000001</v>
      </c>
      <c r="AI453" s="95" t="s">
        <v>241</v>
      </c>
      <c r="AJ453" s="95" t="s">
        <v>241</v>
      </c>
      <c r="AK453" s="95" t="s">
        <v>94</v>
      </c>
      <c r="AL453" s="95" t="s">
        <v>241</v>
      </c>
      <c r="AM453" s="95" t="s">
        <v>241</v>
      </c>
      <c r="AN453" s="97" t="s">
        <v>94</v>
      </c>
      <c r="AO453" s="94">
        <f>Corrientes!AO453*Constantes!$BA$16</f>
        <v>657041.44666400005</v>
      </c>
      <c r="AP453" s="94">
        <f>Corrientes!AP453*Constantes!$BA$16</f>
        <v>94430.20778728601</v>
      </c>
      <c r="AQ453" s="94">
        <v>90.026936875651202</v>
      </c>
      <c r="AR453" s="94">
        <v>9.9731414064634407</v>
      </c>
      <c r="AS453" s="94">
        <v>41.361154643112563</v>
      </c>
      <c r="AT453" s="95" t="s">
        <v>94</v>
      </c>
      <c r="AU453" s="97" t="s">
        <v>94</v>
      </c>
      <c r="AV453" s="94">
        <f t="shared" si="19"/>
        <v>0.59338446610623929</v>
      </c>
      <c r="AW453" s="97" t="s">
        <v>94</v>
      </c>
      <c r="AX453" s="98">
        <f>Corrientes!AX453*Constantes!$BA$16</f>
        <v>52.646175100999997</v>
      </c>
      <c r="AZ453" s="118"/>
      <c r="BC453" s="119">
        <f t="shared" si="20"/>
        <v>-1.049899999770787E-2</v>
      </c>
      <c r="BE453" s="68"/>
    </row>
    <row r="454" spans="1:57" x14ac:dyDescent="0.3">
      <c r="A454" s="89">
        <v>2016</v>
      </c>
      <c r="B454" s="90" t="s">
        <v>20</v>
      </c>
      <c r="C454" s="101">
        <f>Corrientes!C454*Constantes!$BA$16</f>
        <v>1590.8189790000001</v>
      </c>
      <c r="D454" s="91">
        <f>Corrientes!D454*Constantes!$BA$16</f>
        <v>1756.2832190000001</v>
      </c>
      <c r="E454" s="92">
        <f>Corrientes!E454*Constantes!$BA$16</f>
        <v>17.018879000000002</v>
      </c>
      <c r="F454" s="92" t="s">
        <v>241</v>
      </c>
      <c r="G454" s="92" t="s">
        <v>241</v>
      </c>
      <c r="H454" s="101">
        <f>Corrientes!H454*Constantes!$BA$16</f>
        <v>3364.1105779999998</v>
      </c>
      <c r="I454" s="101">
        <f>Corrientes!I454*Constantes!$BA$16</f>
        <v>496.39272000000005</v>
      </c>
      <c r="J454" s="91">
        <f>Corrientes!J454*Constantes!$BA$16</f>
        <v>3860.5032980000001</v>
      </c>
      <c r="K454" s="93">
        <f>Corrientes!K454*Constantes!$BA$16</f>
        <v>3448.7745140000002</v>
      </c>
      <c r="L454" s="93">
        <f>Corrientes!L454*Constantes!$BA$16</f>
        <v>1630.851666</v>
      </c>
      <c r="M454" s="93">
        <f>Corrientes!M454*Constantes!$BA$16</f>
        <v>1800.4840090000002</v>
      </c>
      <c r="N454" s="94">
        <f>Corrientes!N454*Constantes!$BA$16</f>
        <v>508.88781620687894</v>
      </c>
      <c r="O454" s="94">
        <f>Corrientes!O454*Constantes!$BA$16</f>
        <v>3957.6610439999999</v>
      </c>
      <c r="P454" s="94">
        <v>47.739370679850644</v>
      </c>
      <c r="Q454" s="94">
        <f>Corrientes!Q454*Constantes!$BA$16</f>
        <v>3732.6254779999999</v>
      </c>
      <c r="R454" s="94">
        <f>Corrientes!R454*Constantes!$BA$16</f>
        <v>489.69435800000002</v>
      </c>
      <c r="S454" s="94">
        <f>Corrientes!S454*Constantes!$BA$16</f>
        <v>3.7901389999999999</v>
      </c>
      <c r="T454" s="94">
        <f>Corrientes!T454*Constantes!$BA$16</f>
        <v>0</v>
      </c>
      <c r="U454" s="92" t="s">
        <v>241</v>
      </c>
      <c r="V454" s="96">
        <f>Corrientes!V454*Constantes!$BA$16</f>
        <v>4226.1099750000003</v>
      </c>
      <c r="W454" s="94">
        <f>Corrientes!W454*Constantes!$BA$16</f>
        <v>3992.2552490000003</v>
      </c>
      <c r="X454" s="94">
        <f>Corrientes!X454*Constantes!$BA$16</f>
        <v>2387.2416220000005</v>
      </c>
      <c r="Y454" s="94">
        <f>Corrientes!Y454*Constantes!$BA$16</f>
        <v>3290.9220490000002</v>
      </c>
      <c r="Z454" s="94">
        <f>Corrientes!Z454*Constantes!$BA$16</f>
        <v>1007.0506948207171</v>
      </c>
      <c r="AA454" s="94">
        <f>Corrientes!AA454*Constantes!$BA$16</f>
        <v>8086.6237719999999</v>
      </c>
      <c r="AB454" s="94">
        <f>Corrientes!AB454*Constantes!$BA$16</f>
        <v>3975.6668290000002</v>
      </c>
      <c r="AC454" s="92" t="s">
        <v>94</v>
      </c>
      <c r="AD454" s="94">
        <v>19.347984736947893</v>
      </c>
      <c r="AE454" s="94">
        <v>1.756776490446357</v>
      </c>
      <c r="AF454" s="95" t="s">
        <v>94</v>
      </c>
      <c r="AG454" s="95" t="s">
        <v>94</v>
      </c>
      <c r="AH454" s="95">
        <f>Corrientes!AH454*Constantes!$BA$16</f>
        <v>1449.8174090000002</v>
      </c>
      <c r="AI454" s="95" t="s">
        <v>241</v>
      </c>
      <c r="AJ454" s="95" t="s">
        <v>241</v>
      </c>
      <c r="AK454" s="95" t="s">
        <v>94</v>
      </c>
      <c r="AL454" s="95" t="s">
        <v>241</v>
      </c>
      <c r="AM454" s="95" t="s">
        <v>241</v>
      </c>
      <c r="AN454" s="97" t="s">
        <v>94</v>
      </c>
      <c r="AO454" s="94">
        <f>Corrientes!AO454*Constantes!$BA$16</f>
        <v>464891.67788500007</v>
      </c>
      <c r="AP454" s="94">
        <f>Corrientes!AP454*Constantes!$BA$16</f>
        <v>41795.672623115002</v>
      </c>
      <c r="AQ454" s="94">
        <v>87.141761535156178</v>
      </c>
      <c r="AR454" s="94">
        <v>12.858238464843813</v>
      </c>
      <c r="AS454" s="94">
        <v>52.260499488463161</v>
      </c>
      <c r="AT454" s="95" t="s">
        <v>94</v>
      </c>
      <c r="AU454" s="97" t="s">
        <v>94</v>
      </c>
      <c r="AV454" s="94">
        <f t="shared" si="19"/>
        <v>6.7122278969253379</v>
      </c>
      <c r="AW454" s="97" t="s">
        <v>94</v>
      </c>
      <c r="AX454" s="98">
        <f>Corrientes!AX454*Constantes!$BA$16</f>
        <v>36.158608495000003</v>
      </c>
      <c r="AZ454" s="118"/>
      <c r="BC454" s="119">
        <f t="shared" si="20"/>
        <v>-3.6237679523765109E-13</v>
      </c>
      <c r="BE454" s="68"/>
    </row>
    <row r="455" spans="1:57" x14ac:dyDescent="0.3">
      <c r="A455" s="89">
        <v>2016</v>
      </c>
      <c r="B455" s="90" t="s">
        <v>21</v>
      </c>
      <c r="C455" s="101">
        <f>Corrientes!C455*Constantes!$BA$16</f>
        <v>1115.3927620000002</v>
      </c>
      <c r="D455" s="91">
        <f>Corrientes!D455*Constantes!$BA$16</f>
        <v>1460.977846</v>
      </c>
      <c r="E455" s="92">
        <f>Corrientes!E455*Constantes!$BA$16</f>
        <v>0</v>
      </c>
      <c r="F455" s="92" t="s">
        <v>241</v>
      </c>
      <c r="G455" s="92" t="s">
        <v>241</v>
      </c>
      <c r="H455" s="101">
        <f>Corrientes!H455*Constantes!$BA$16</f>
        <v>2576.3706080000002</v>
      </c>
      <c r="I455" s="101">
        <f>Corrientes!I455*Constantes!$BA$16</f>
        <v>625.44642800000008</v>
      </c>
      <c r="J455" s="91">
        <f>Corrientes!J455*Constantes!$BA$16</f>
        <v>3201.8170359999999</v>
      </c>
      <c r="K455" s="93">
        <f>Corrientes!K455*Constantes!$BA$16</f>
        <v>3762.7471089999999</v>
      </c>
      <c r="L455" s="93">
        <f>Corrientes!L455*Constantes!$BA$16</f>
        <v>1629.0143410000001</v>
      </c>
      <c r="M455" s="93">
        <f>Corrientes!M455*Constantes!$BA$16</f>
        <v>2133.7327679999999</v>
      </c>
      <c r="N455" s="94">
        <f>Corrientes!N455*Constantes!$BA$16</f>
        <v>913.45797361191626</v>
      </c>
      <c r="O455" s="94">
        <f>Corrientes!O455*Constantes!$BA$16</f>
        <v>4676.2126040000003</v>
      </c>
      <c r="P455" s="94">
        <v>44.833076309023099</v>
      </c>
      <c r="Q455" s="94">
        <f>Corrientes!Q455*Constantes!$BA$16</f>
        <v>3476.7123529999999</v>
      </c>
      <c r="R455" s="94">
        <f>Corrientes!R455*Constantes!$BA$16</f>
        <v>463.11089000000004</v>
      </c>
      <c r="S455" s="94">
        <f>Corrientes!S455*Constantes!$BA$16</f>
        <v>0</v>
      </c>
      <c r="T455" s="94">
        <f>Corrientes!T455*Constantes!$BA$16</f>
        <v>0</v>
      </c>
      <c r="U455" s="92" t="s">
        <v>241</v>
      </c>
      <c r="V455" s="96">
        <f>Corrientes!V455*Constantes!$BA$16</f>
        <v>3939.8232429999998</v>
      </c>
      <c r="W455" s="94">
        <f>Corrientes!W455*Constantes!$BA$16</f>
        <v>4213.4481810000007</v>
      </c>
      <c r="X455" s="94">
        <f>Corrientes!X455*Constantes!$BA$16</f>
        <v>3318.6184109999999</v>
      </c>
      <c r="Y455" s="94">
        <f>Corrientes!Y455*Constantes!$BA$16</f>
        <v>2618.1356299999998</v>
      </c>
      <c r="Z455" s="94">
        <f>Corrientes!Z455*Constantes!$BA$16</f>
        <v>0</v>
      </c>
      <c r="AA455" s="94">
        <f>Corrientes!AA455*Constantes!$BA$16</f>
        <v>7141.6402790000002</v>
      </c>
      <c r="AB455" s="94">
        <f>Corrientes!AB455*Constantes!$BA$16</f>
        <v>4409.0655490000008</v>
      </c>
      <c r="AC455" s="92" t="s">
        <v>94</v>
      </c>
      <c r="AD455" s="94">
        <v>25.729866071638437</v>
      </c>
      <c r="AE455" s="94">
        <v>2.2478113793798404</v>
      </c>
      <c r="AF455" s="95" t="s">
        <v>94</v>
      </c>
      <c r="AG455" s="95" t="s">
        <v>94</v>
      </c>
      <c r="AH455" s="95">
        <f>Corrientes!AH455*Constantes!$BA$16</f>
        <v>576.19561899999997</v>
      </c>
      <c r="AI455" s="95" t="s">
        <v>241</v>
      </c>
      <c r="AJ455" s="95" t="s">
        <v>241</v>
      </c>
      <c r="AK455" s="95" t="s">
        <v>94</v>
      </c>
      <c r="AL455" s="95" t="s">
        <v>241</v>
      </c>
      <c r="AM455" s="95" t="s">
        <v>241</v>
      </c>
      <c r="AN455" s="97" t="s">
        <v>94</v>
      </c>
      <c r="AO455" s="94">
        <f>Corrientes!AO455*Constantes!$BA$16</f>
        <v>316698.09340400004</v>
      </c>
      <c r="AP455" s="94">
        <f>Corrientes!AP455*Constantes!$BA$16</f>
        <v>27756.208693772001</v>
      </c>
      <c r="AQ455" s="94">
        <v>80.465891055993495</v>
      </c>
      <c r="AR455" s="94">
        <v>19.534108944006505</v>
      </c>
      <c r="AS455" s="94">
        <v>55.166923690976901</v>
      </c>
      <c r="AT455" s="95" t="s">
        <v>94</v>
      </c>
      <c r="AU455" s="97" t="s">
        <v>94</v>
      </c>
      <c r="AV455" s="94">
        <f t="shared" si="19"/>
        <v>0.10351743941221514</v>
      </c>
      <c r="AW455" s="97" t="s">
        <v>94</v>
      </c>
      <c r="AX455" s="98">
        <f>Corrientes!AX455*Constantes!$BA$16</f>
        <v>55.076546614999998</v>
      </c>
      <c r="AZ455" s="118"/>
      <c r="BC455" s="119">
        <f t="shared" si="20"/>
        <v>-1.1368683772161603E-13</v>
      </c>
      <c r="BE455" s="68"/>
    </row>
    <row r="456" spans="1:57" x14ac:dyDescent="0.3">
      <c r="A456" s="89">
        <v>2016</v>
      </c>
      <c r="B456" s="90" t="s">
        <v>22</v>
      </c>
      <c r="C456" s="101">
        <f>Corrientes!C456*Constantes!$BA$16</f>
        <v>2686.9565750000002</v>
      </c>
      <c r="D456" s="91">
        <f>Corrientes!D456*Constantes!$BA$16</f>
        <v>2072.5026000000003</v>
      </c>
      <c r="E456" s="92">
        <f>Corrientes!E456*Constantes!$BA$16</f>
        <v>651.59943700000008</v>
      </c>
      <c r="F456" s="92" t="s">
        <v>241</v>
      </c>
      <c r="G456" s="92" t="s">
        <v>241</v>
      </c>
      <c r="H456" s="101">
        <f>Corrientes!H456*Constantes!$BA$16</f>
        <v>5411.0691110000007</v>
      </c>
      <c r="I456" s="101">
        <f>Corrientes!I456*Constantes!$BA$16</f>
        <v>224.71009700000002</v>
      </c>
      <c r="J456" s="91">
        <f>Corrientes!J456*Constantes!$BA$16</f>
        <v>5635.7792079999999</v>
      </c>
      <c r="K456" s="93">
        <f>Corrientes!K456*Constantes!$BA$16</f>
        <v>3536.105196</v>
      </c>
      <c r="L456" s="93">
        <f>Corrientes!L456*Constantes!$BA$16</f>
        <v>1755.9157540000001</v>
      </c>
      <c r="M456" s="93">
        <f>Corrientes!M456*Constantes!$BA$16</f>
        <v>1354.3710000000001</v>
      </c>
      <c r="N456" s="94">
        <f>Corrientes!N456*Constantes!$BA$16</f>
        <v>146.84390104853179</v>
      </c>
      <c r="O456" s="94">
        <f>Corrientes!O456*Constantes!$BA$16</f>
        <v>3682.9442100000001</v>
      </c>
      <c r="P456" s="94">
        <v>50.389567476841854</v>
      </c>
      <c r="Q456" s="94">
        <f>Corrientes!Q456*Constantes!$BA$16</f>
        <v>4363.6678730000003</v>
      </c>
      <c r="R456" s="94">
        <f>Corrientes!R456*Constantes!$BA$16</f>
        <v>1087.0139649999999</v>
      </c>
      <c r="S456" s="94">
        <f>Corrientes!S456*Constantes!$BA$16</f>
        <v>97.955669999999998</v>
      </c>
      <c r="T456" s="94">
        <f>Corrientes!T456*Constantes!$BA$16</f>
        <v>0</v>
      </c>
      <c r="U456" s="92" t="s">
        <v>241</v>
      </c>
      <c r="V456" s="96">
        <f>Corrientes!V456*Constantes!$BA$16</f>
        <v>5548.6375080000016</v>
      </c>
      <c r="W456" s="94">
        <f>Corrientes!W456*Constantes!$BA$16</f>
        <v>4446.8829470000001</v>
      </c>
      <c r="X456" s="94">
        <f>Corrientes!X456*Constantes!$BA$16</f>
        <v>3124.7123799999999</v>
      </c>
      <c r="Y456" s="94">
        <f>Corrientes!Y456*Constantes!$BA$16</f>
        <v>3674.9859680000004</v>
      </c>
      <c r="Z456" s="94">
        <f>Corrientes!Z456*Constantes!$BA$16</f>
        <v>20022.895717293541</v>
      </c>
      <c r="AA456" s="94">
        <f>Corrientes!AA456*Constantes!$BA$16</f>
        <v>11184.416716000002</v>
      </c>
      <c r="AB456" s="94">
        <f>Corrientes!AB456*Constantes!$BA$16</f>
        <v>4026.0725280000001</v>
      </c>
      <c r="AC456" s="92" t="s">
        <v>94</v>
      </c>
      <c r="AD456" s="94">
        <v>18.862146576872838</v>
      </c>
      <c r="AE456" s="94">
        <v>2.6404395883134693</v>
      </c>
      <c r="AF456" s="95" t="s">
        <v>94</v>
      </c>
      <c r="AG456" s="95" t="s">
        <v>94</v>
      </c>
      <c r="AH456" s="95">
        <f>Corrientes!AH456*Constantes!$BA$16</f>
        <v>886.16809499999999</v>
      </c>
      <c r="AI456" s="95" t="s">
        <v>241</v>
      </c>
      <c r="AJ456" s="95" t="s">
        <v>241</v>
      </c>
      <c r="AK456" s="95" t="s">
        <v>94</v>
      </c>
      <c r="AL456" s="95" t="s">
        <v>241</v>
      </c>
      <c r="AM456" s="95" t="s">
        <v>241</v>
      </c>
      <c r="AN456" s="97" t="s">
        <v>94</v>
      </c>
      <c r="AO456" s="94">
        <f>Corrientes!AO456*Constantes!$BA$16</f>
        <v>418025.66424000001</v>
      </c>
      <c r="AP456" s="94">
        <f>Corrientes!AP456*Constantes!$BA$16</f>
        <v>59295.547780094006</v>
      </c>
      <c r="AQ456" s="94">
        <v>96.012794527489248</v>
      </c>
      <c r="AR456" s="94">
        <v>3.9872054725107677</v>
      </c>
      <c r="AS456" s="94">
        <v>49.610432523158153</v>
      </c>
      <c r="AT456" s="95" t="s">
        <v>94</v>
      </c>
      <c r="AU456" s="97" t="s">
        <v>94</v>
      </c>
      <c r="AV456" s="94">
        <f t="shared" si="19"/>
        <v>5.5549151506072647</v>
      </c>
      <c r="AW456" s="97" t="s">
        <v>94</v>
      </c>
      <c r="AX456" s="98">
        <f>Corrientes!AX456*Constantes!$BA$16</f>
        <v>27.222552628999999</v>
      </c>
      <c r="AZ456" s="118"/>
      <c r="BC456" s="119">
        <f t="shared" si="20"/>
        <v>1.0499000001118475E-2</v>
      </c>
      <c r="BE456" s="68"/>
    </row>
    <row r="457" spans="1:57" x14ac:dyDescent="0.3">
      <c r="A457" s="89">
        <v>2016</v>
      </c>
      <c r="B457" s="90" t="s">
        <v>23</v>
      </c>
      <c r="C457" s="101">
        <f>Corrientes!C457*Constantes!$BA$16</f>
        <v>1781.7222960000001</v>
      </c>
      <c r="D457" s="91">
        <f>Corrientes!D457*Constantes!$BA$16</f>
        <v>2534.7735700000003</v>
      </c>
      <c r="E457" s="92">
        <f>Corrientes!E457*Constantes!$BA$16</f>
        <v>288.93248</v>
      </c>
      <c r="F457" s="92" t="s">
        <v>241</v>
      </c>
      <c r="G457" s="92" t="s">
        <v>241</v>
      </c>
      <c r="H457" s="101">
        <f>Corrientes!H457*Constantes!$BA$16</f>
        <v>4605.4178469999997</v>
      </c>
      <c r="I457" s="101">
        <f>Corrientes!I457*Constantes!$BA$16</f>
        <v>766.30101200000001</v>
      </c>
      <c r="J457" s="91">
        <f>Corrientes!J457*Constantes!$BA$16</f>
        <v>5371.7188590000005</v>
      </c>
      <c r="K457" s="93">
        <f>Corrientes!K457*Constantes!$BA$16</f>
        <v>3417.9284520000001</v>
      </c>
      <c r="L457" s="93">
        <f>Corrientes!L457*Constantes!$BA$16</f>
        <v>1322.3070540000001</v>
      </c>
      <c r="M457" s="93">
        <f>Corrientes!M457*Constantes!$BA$16</f>
        <v>1881.189822</v>
      </c>
      <c r="N457" s="94">
        <f>Corrientes!N457*Constantes!$BA$16</f>
        <v>568.71011194652931</v>
      </c>
      <c r="O457" s="94">
        <f>Corrientes!O457*Constantes!$BA$16</f>
        <v>3986.6487830000001</v>
      </c>
      <c r="P457" s="94">
        <v>38.591958943135729</v>
      </c>
      <c r="Q457" s="94">
        <f>Corrientes!Q457*Constantes!$BA$16</f>
        <v>6554.6411889999999</v>
      </c>
      <c r="R457" s="94">
        <f>Corrientes!R457*Constantes!$BA$16</f>
        <v>1905.4110149999999</v>
      </c>
      <c r="S457" s="94">
        <f>Corrientes!S457*Constantes!$BA$16</f>
        <v>87.498666000000014</v>
      </c>
      <c r="T457" s="94">
        <f>Corrientes!T457*Constantes!$BA$16</f>
        <v>0</v>
      </c>
      <c r="U457" s="92" t="s">
        <v>241</v>
      </c>
      <c r="V457" s="96">
        <f>Corrientes!V457*Constantes!$BA$16</f>
        <v>8547.5508699999991</v>
      </c>
      <c r="W457" s="94">
        <f>Corrientes!W457*Constantes!$BA$16</f>
        <v>5141.3183040000004</v>
      </c>
      <c r="X457" s="94">
        <f>Corrientes!X457*Constantes!$BA$16</f>
        <v>3399.030252</v>
      </c>
      <c r="Y457" s="94">
        <f>Corrientes!Y457*Constantes!$BA$16</f>
        <v>4652.7578380000004</v>
      </c>
      <c r="Z457" s="94">
        <f>Corrientes!Z457*Constantes!$BA$16</f>
        <v>20863.555723891277</v>
      </c>
      <c r="AA457" s="94">
        <f>Corrientes!AA457*Constantes!$BA$16</f>
        <v>13919.269729</v>
      </c>
      <c r="AB457" s="94">
        <f>Corrientes!AB457*Constantes!$BA$16</f>
        <v>4624.4210370000001</v>
      </c>
      <c r="AC457" s="92" t="s">
        <v>94</v>
      </c>
      <c r="AD457" s="94">
        <v>20.462160278726206</v>
      </c>
      <c r="AE457" s="94">
        <v>3.0715116704682686</v>
      </c>
      <c r="AF457" s="95" t="s">
        <v>94</v>
      </c>
      <c r="AG457" s="95" t="s">
        <v>94</v>
      </c>
      <c r="AH457" s="95">
        <f>Corrientes!AH457*Constantes!$BA$16</f>
        <v>682.21452099999999</v>
      </c>
      <c r="AI457" s="95" t="s">
        <v>241</v>
      </c>
      <c r="AJ457" s="95" t="s">
        <v>241</v>
      </c>
      <c r="AK457" s="95" t="s">
        <v>94</v>
      </c>
      <c r="AL457" s="95" t="s">
        <v>241</v>
      </c>
      <c r="AM457" s="95" t="s">
        <v>241</v>
      </c>
      <c r="AN457" s="97" t="s">
        <v>94</v>
      </c>
      <c r="AO457" s="94">
        <f>Corrientes!AO457*Constantes!$BA$16</f>
        <v>451355.537664</v>
      </c>
      <c r="AP457" s="94">
        <f>Corrientes!AP457*Constantes!$BA$16</f>
        <v>68024.449325955997</v>
      </c>
      <c r="AQ457" s="94">
        <v>85.734528702742736</v>
      </c>
      <c r="AR457" s="94">
        <v>14.265471297257257</v>
      </c>
      <c r="AS457" s="94">
        <v>61.408041056864271</v>
      </c>
      <c r="AT457" s="95" t="s">
        <v>94</v>
      </c>
      <c r="AU457" s="97" t="s">
        <v>94</v>
      </c>
      <c r="AV457" s="94">
        <f t="shared" si="19"/>
        <v>1.1424343541794668</v>
      </c>
      <c r="AW457" s="97" t="s">
        <v>94</v>
      </c>
      <c r="AX457" s="98">
        <f>Corrientes!AX457*Constantes!$BA$16</f>
        <v>105.27665419700001</v>
      </c>
      <c r="AZ457" s="118"/>
      <c r="BC457" s="119">
        <f t="shared" si="20"/>
        <v>-1.0499000001232162E-2</v>
      </c>
      <c r="BE457" s="68"/>
    </row>
    <row r="458" spans="1:57" x14ac:dyDescent="0.3">
      <c r="A458" s="89">
        <v>2016</v>
      </c>
      <c r="B458" s="90" t="s">
        <v>24</v>
      </c>
      <c r="C458" s="101">
        <f>Corrientes!C458*Constantes!$BA$16</f>
        <v>1511.1525670000001</v>
      </c>
      <c r="D458" s="91">
        <f>Corrientes!D458*Constantes!$BA$16</f>
        <v>2348.2798330000001</v>
      </c>
      <c r="E458" s="92">
        <f>Corrientes!E458*Constantes!$BA$16</f>
        <v>4.8400390000000009</v>
      </c>
      <c r="F458" s="92" t="s">
        <v>241</v>
      </c>
      <c r="G458" s="92" t="s">
        <v>241</v>
      </c>
      <c r="H458" s="101">
        <f>Corrientes!H458*Constantes!$BA$16</f>
        <v>3864.2619400000003</v>
      </c>
      <c r="I458" s="101">
        <f>Corrientes!I458*Constantes!$BA$16</f>
        <v>1256.3943320000001</v>
      </c>
      <c r="J458" s="91">
        <f>Corrientes!J458*Constantes!$BA$16</f>
        <v>5120.6562720000002</v>
      </c>
      <c r="K458" s="93">
        <f>Corrientes!K458*Constantes!$BA$16</f>
        <v>3278.617221</v>
      </c>
      <c r="L458" s="93">
        <f>Corrientes!L458*Constantes!$BA$16</f>
        <v>1282.127381</v>
      </c>
      <c r="M458" s="93">
        <f>Corrientes!M458*Constantes!$BA$16</f>
        <v>1992.3847310000001</v>
      </c>
      <c r="N458" s="94">
        <f>Corrientes!N458*Constantes!$BA$16</f>
        <v>1065.9822318496285</v>
      </c>
      <c r="O458" s="94">
        <f>Corrientes!O458*Constantes!$BA$16</f>
        <v>4344.6016890000001</v>
      </c>
      <c r="P458" s="94">
        <v>24.184891484154029</v>
      </c>
      <c r="Q458" s="94">
        <f>Corrientes!Q458*Constantes!$BA$16</f>
        <v>8804.6923779999997</v>
      </c>
      <c r="R458" s="94">
        <f>Corrientes!R458*Constantes!$BA$16</f>
        <v>1109.6078129999999</v>
      </c>
      <c r="S458" s="94">
        <f>Corrientes!S458*Constantes!$BA$16</f>
        <v>6.5198790000000004</v>
      </c>
      <c r="T458" s="94">
        <f>Corrientes!T458*Constantes!$BA$16</f>
        <v>6131.489493</v>
      </c>
      <c r="U458" s="92" t="s">
        <v>241</v>
      </c>
      <c r="V458" s="96">
        <f>Corrientes!V458*Constantes!$BA$16</f>
        <v>16052.309562999999</v>
      </c>
      <c r="W458" s="94">
        <f>Corrientes!W458*Constantes!$BA$16</f>
        <v>8947.9932289999997</v>
      </c>
      <c r="X458" s="94">
        <f>Corrientes!X458*Constantes!$BA$16</f>
        <v>4794.3893480000006</v>
      </c>
      <c r="Y458" s="94">
        <f>Corrientes!Y458*Constantes!$BA$16</f>
        <v>4568.4718660000008</v>
      </c>
      <c r="Z458" s="94">
        <f>Corrientes!Z458*Constantes!$BA$16</f>
        <v>1429.5128887914016</v>
      </c>
      <c r="AA458" s="94">
        <f>Corrientes!AA458*Constantes!$BA$16</f>
        <v>21172.955335999999</v>
      </c>
      <c r="AB458" s="94">
        <f>Corrientes!AB458*Constantes!$BA$16</f>
        <v>7122.7525780000005</v>
      </c>
      <c r="AC458" s="92" t="s">
        <v>94</v>
      </c>
      <c r="AD458" s="94">
        <v>29.664143422657759</v>
      </c>
      <c r="AE458" s="94">
        <v>3.0902326009968353</v>
      </c>
      <c r="AF458" s="95" t="s">
        <v>94</v>
      </c>
      <c r="AG458" s="95" t="s">
        <v>94</v>
      </c>
      <c r="AH458" s="95">
        <f>Corrientes!AH458*Constantes!$BA$16</f>
        <v>1253.843075</v>
      </c>
      <c r="AI458" s="95" t="s">
        <v>241</v>
      </c>
      <c r="AJ458" s="95" t="s">
        <v>241</v>
      </c>
      <c r="AK458" s="95" t="s">
        <v>94</v>
      </c>
      <c r="AL458" s="95" t="s">
        <v>241</v>
      </c>
      <c r="AM458" s="95" t="s">
        <v>241</v>
      </c>
      <c r="AN458" s="97" t="s">
        <v>94</v>
      </c>
      <c r="AO458" s="94">
        <f>Corrientes!AO458*Constantes!$BA$16</f>
        <v>686380.94416000007</v>
      </c>
      <c r="AP458" s="94">
        <f>Corrientes!AP458*Constantes!$BA$16</f>
        <v>71375.580221233991</v>
      </c>
      <c r="AQ458" s="94">
        <v>75.464193156841517</v>
      </c>
      <c r="AR458" s="94">
        <v>24.535806843158483</v>
      </c>
      <c r="AS458" s="94">
        <v>75.8151581026884</v>
      </c>
      <c r="AT458" s="95" t="s">
        <v>94</v>
      </c>
      <c r="AU458" s="97" t="s">
        <v>94</v>
      </c>
      <c r="AV458" s="94">
        <f t="shared" si="19"/>
        <v>3.1764994223019594</v>
      </c>
      <c r="AW458" s="97" t="s">
        <v>94</v>
      </c>
      <c r="AX458" s="98">
        <f>Corrientes!AX458*Constantes!$BA$16</f>
        <v>282.23759316899998</v>
      </c>
      <c r="AZ458" s="118"/>
      <c r="BC458" s="119">
        <f t="shared" si="20"/>
        <v>-2.0998000001782202E-2</v>
      </c>
      <c r="BE458" s="68"/>
    </row>
    <row r="459" spans="1:57" x14ac:dyDescent="0.3">
      <c r="A459" s="89">
        <v>2016</v>
      </c>
      <c r="B459" s="90" t="s">
        <v>25</v>
      </c>
      <c r="C459" s="101">
        <f>Corrientes!C459*Constantes!$BA$16</f>
        <v>2839.3180630000002</v>
      </c>
      <c r="D459" s="91">
        <f>Corrientes!D459*Constantes!$BA$16</f>
        <v>2658.1368200000002</v>
      </c>
      <c r="E459" s="92">
        <f>Corrientes!E459*Constantes!$BA$16</f>
        <v>0</v>
      </c>
      <c r="F459" s="92" t="s">
        <v>241</v>
      </c>
      <c r="G459" s="92" t="s">
        <v>241</v>
      </c>
      <c r="H459" s="101">
        <f>Corrientes!H459*Constantes!$BA$16</f>
        <v>5497.4653820000003</v>
      </c>
      <c r="I459" s="101">
        <f>Corrientes!I459*Constantes!$BA$16</f>
        <v>2951.1744090000002</v>
      </c>
      <c r="J459" s="91">
        <f>Corrientes!J459*Constantes!$BA$16</f>
        <v>8448.6397910000014</v>
      </c>
      <c r="K459" s="93">
        <f>Corrientes!K459*Constantes!$BA$16</f>
        <v>3575.1299790000003</v>
      </c>
      <c r="L459" s="93">
        <f>Corrientes!L459*Constantes!$BA$16</f>
        <v>1846.4801280000001</v>
      </c>
      <c r="M459" s="93">
        <f>Corrientes!M459*Constantes!$BA$16</f>
        <v>1728.6498510000001</v>
      </c>
      <c r="N459" s="94">
        <f>Corrientes!N459*Constantes!$BA$16</f>
        <v>1919.2218633545667</v>
      </c>
      <c r="O459" s="94">
        <f>Corrientes!O459*Constantes!$BA$16</f>
        <v>5494.3576780000003</v>
      </c>
      <c r="P459" s="94">
        <v>63.295580842741309</v>
      </c>
      <c r="Q459" s="94">
        <f>Corrientes!Q459*Constantes!$BA$16</f>
        <v>2455.758096</v>
      </c>
      <c r="R459" s="94">
        <f>Corrientes!R459*Constantes!$BA$16</f>
        <v>497.25363800000002</v>
      </c>
      <c r="S459" s="94">
        <f>Corrientes!S459*Constantes!$BA$16</f>
        <v>1946.2521250000002</v>
      </c>
      <c r="T459" s="94">
        <f>Corrientes!T459*Constantes!$BA$16</f>
        <v>0</v>
      </c>
      <c r="U459" s="92" t="s">
        <v>241</v>
      </c>
      <c r="V459" s="96">
        <f>Corrientes!V459*Constantes!$BA$16</f>
        <v>4899.2638589999997</v>
      </c>
      <c r="W459" s="94">
        <f>Corrientes!W459*Constantes!$BA$16</f>
        <v>5630.2777320000005</v>
      </c>
      <c r="X459" s="94">
        <f>Corrientes!X459*Constantes!$BA$16</f>
        <v>3398.00135</v>
      </c>
      <c r="Y459" s="94">
        <f>Corrientes!Y459*Constantes!$BA$16</f>
        <v>2688.615417</v>
      </c>
      <c r="Z459" s="94">
        <f>Corrientes!Z459*Constantes!$BA$16</f>
        <v>17507.181805548309</v>
      </c>
      <c r="AA459" s="94">
        <f>Corrientes!AA459*Constantes!$BA$16</f>
        <v>13347.914149</v>
      </c>
      <c r="AB459" s="94">
        <f>Corrientes!AB459*Constantes!$BA$16</f>
        <v>5543.4720000000007</v>
      </c>
      <c r="AC459" s="92" t="s">
        <v>94</v>
      </c>
      <c r="AD459" s="94">
        <v>12.123473899033964</v>
      </c>
      <c r="AE459" s="94">
        <v>2.8737135584486073</v>
      </c>
      <c r="AF459" s="95" t="s">
        <v>94</v>
      </c>
      <c r="AG459" s="95" t="s">
        <v>94</v>
      </c>
      <c r="AH459" s="95">
        <f>Corrientes!AH459*Constantes!$BA$16</f>
        <v>297.03770800000001</v>
      </c>
      <c r="AI459" s="95" t="s">
        <v>241</v>
      </c>
      <c r="AJ459" s="95" t="s">
        <v>241</v>
      </c>
      <c r="AK459" s="95" t="s">
        <v>94</v>
      </c>
      <c r="AL459" s="95" t="s">
        <v>241</v>
      </c>
      <c r="AM459" s="95" t="s">
        <v>241</v>
      </c>
      <c r="AN459" s="97" t="s">
        <v>94</v>
      </c>
      <c r="AO459" s="94">
        <f>Corrientes!AO459*Constantes!$BA$16</f>
        <v>471312.44632500003</v>
      </c>
      <c r="AP459" s="94">
        <f>Corrientes!AP459*Constantes!$BA$16</f>
        <v>110099.719684179</v>
      </c>
      <c r="AQ459" s="94">
        <v>65.069236208368494</v>
      </c>
      <c r="AR459" s="94">
        <v>34.930763791631506</v>
      </c>
      <c r="AS459" s="94">
        <v>36.704340500774371</v>
      </c>
      <c r="AT459" s="95" t="s">
        <v>94</v>
      </c>
      <c r="AU459" s="97" t="s">
        <v>94</v>
      </c>
      <c r="AV459" s="94">
        <f t="shared" si="19"/>
        <v>2.668948073154187</v>
      </c>
      <c r="AW459" s="97" t="s">
        <v>94</v>
      </c>
      <c r="AX459" s="98">
        <f>Corrientes!AX459*Constantes!$BA$16</f>
        <v>34.246047660999999</v>
      </c>
      <c r="AZ459" s="118"/>
      <c r="BC459" s="119">
        <f t="shared" si="20"/>
        <v>2.0997999999281092E-2</v>
      </c>
      <c r="BE459" s="68"/>
    </row>
    <row r="460" spans="1:57" x14ac:dyDescent="0.3">
      <c r="A460" s="89">
        <v>2016</v>
      </c>
      <c r="B460" s="90" t="s">
        <v>26</v>
      </c>
      <c r="C460" s="101">
        <f>Corrientes!C460*Constantes!$BA$16</f>
        <v>2798.3509650000001</v>
      </c>
      <c r="D460" s="91">
        <f>Corrientes!D460*Constantes!$BA$16</f>
        <v>2851.2869230000001</v>
      </c>
      <c r="E460" s="92">
        <f>Corrientes!E460*Constantes!$BA$16</f>
        <v>383.23449799999997</v>
      </c>
      <c r="F460" s="92" t="s">
        <v>241</v>
      </c>
      <c r="G460" s="92" t="s">
        <v>241</v>
      </c>
      <c r="H460" s="101">
        <f>Corrientes!H460*Constantes!$BA$16</f>
        <v>6032.8723860000009</v>
      </c>
      <c r="I460" s="101">
        <f>Corrientes!I460*Constantes!$BA$16</f>
        <v>3130.885792</v>
      </c>
      <c r="J460" s="91">
        <f>Corrientes!J460*Constantes!$BA$16</f>
        <v>9163.758178</v>
      </c>
      <c r="K460" s="93">
        <f>Corrientes!K460*Constantes!$BA$16</f>
        <v>3829.1637830000004</v>
      </c>
      <c r="L460" s="93">
        <f>Corrientes!L460*Constantes!$BA$16</f>
        <v>1776.1578260000001</v>
      </c>
      <c r="M460" s="93">
        <f>Corrientes!M460*Constantes!$BA$16</f>
        <v>1809.7651250000001</v>
      </c>
      <c r="N460" s="94">
        <f>Corrientes!N460*Constantes!$BA$16</f>
        <v>1987.2243979144491</v>
      </c>
      <c r="O460" s="94">
        <f>Corrientes!O460*Constantes!$BA$16</f>
        <v>5816.383006</v>
      </c>
      <c r="P460" s="94">
        <v>46.438731735295249</v>
      </c>
      <c r="Q460" s="94">
        <f>Corrientes!Q460*Constantes!$BA$16</f>
        <v>7355.3789210000004</v>
      </c>
      <c r="R460" s="94">
        <f>Corrientes!R460*Constantes!$BA$16</f>
        <v>1416.2416070000002</v>
      </c>
      <c r="S460" s="94">
        <f>Corrientes!S460*Constantes!$BA$16</f>
        <v>1797.6282810000002</v>
      </c>
      <c r="T460" s="94">
        <f>Corrientes!T460*Constantes!$BA$16</f>
        <v>0</v>
      </c>
      <c r="U460" s="92" t="s">
        <v>241</v>
      </c>
      <c r="V460" s="96">
        <f>Corrientes!V460*Constantes!$BA$16</f>
        <v>10569.248809000001</v>
      </c>
      <c r="W460" s="94">
        <f>Corrientes!W460*Constantes!$BA$16</f>
        <v>5264.1251070000008</v>
      </c>
      <c r="X460" s="94">
        <f>Corrientes!X460*Constantes!$BA$16</f>
        <v>3544.5673900000002</v>
      </c>
      <c r="Y460" s="94">
        <f>Corrientes!Y460*Constantes!$BA$16</f>
        <v>3403.1038640000002</v>
      </c>
      <c r="Z460" s="94">
        <f>Corrientes!Z460*Constantes!$BA$16</f>
        <v>20560.947197131391</v>
      </c>
      <c r="AA460" s="94">
        <f>Corrientes!AA460*Constantes!$BA$16</f>
        <v>19733.006987000001</v>
      </c>
      <c r="AB460" s="94">
        <f>Corrientes!AB460*Constantes!$BA$16</f>
        <v>5506.9459790000001</v>
      </c>
      <c r="AC460" s="92" t="s">
        <v>94</v>
      </c>
      <c r="AD460" s="94">
        <v>16.301366811905485</v>
      </c>
      <c r="AE460" s="94">
        <v>3.3697368534664456</v>
      </c>
      <c r="AF460" s="95" t="s">
        <v>94</v>
      </c>
      <c r="AG460" s="95" t="s">
        <v>94</v>
      </c>
      <c r="AH460" s="95">
        <f>Corrientes!AH460*Constantes!$BA$16</f>
        <v>1475.8444300000001</v>
      </c>
      <c r="AI460" s="95" t="s">
        <v>241</v>
      </c>
      <c r="AJ460" s="95" t="s">
        <v>241</v>
      </c>
      <c r="AK460" s="95" t="s">
        <v>94</v>
      </c>
      <c r="AL460" s="95" t="s">
        <v>241</v>
      </c>
      <c r="AM460" s="95" t="s">
        <v>241</v>
      </c>
      <c r="AN460" s="97" t="s">
        <v>94</v>
      </c>
      <c r="AO460" s="94">
        <f>Corrientes!AO460*Constantes!$BA$16</f>
        <v>589032.58881500002</v>
      </c>
      <c r="AP460" s="94">
        <f>Corrientes!AP460*Constantes!$BA$16</f>
        <v>121051.24186022401</v>
      </c>
      <c r="AQ460" s="94">
        <v>65.83404176338361</v>
      </c>
      <c r="AR460" s="94">
        <v>34.165958236616397</v>
      </c>
      <c r="AS460" s="94">
        <v>53.561268264704729</v>
      </c>
      <c r="AT460" s="95" t="s">
        <v>94</v>
      </c>
      <c r="AU460" s="97" t="s">
        <v>94</v>
      </c>
      <c r="AV460" s="94">
        <f t="shared" si="19"/>
        <v>2.1540883328047933</v>
      </c>
      <c r="AW460" s="97" t="s">
        <v>94</v>
      </c>
      <c r="AX460" s="98">
        <f>Corrientes!AX460*Constantes!$BA$16</f>
        <v>89.345251118000007</v>
      </c>
      <c r="AZ460" s="118"/>
      <c r="BC460" s="119">
        <f t="shared" si="20"/>
        <v>-1.9895196601282805E-12</v>
      </c>
      <c r="BE460" s="68"/>
    </row>
    <row r="461" spans="1:57" x14ac:dyDescent="0.3">
      <c r="A461" s="89">
        <v>2016</v>
      </c>
      <c r="B461" s="90" t="s">
        <v>27</v>
      </c>
      <c r="C461" s="101">
        <f>Corrientes!C461*Constantes!$BA$16</f>
        <v>1704.6806340000003</v>
      </c>
      <c r="D461" s="91">
        <f>Corrientes!D461*Constantes!$BA$16</f>
        <v>1477.6607570000001</v>
      </c>
      <c r="E461" s="92">
        <f>Corrientes!E461*Constantes!$BA$16</f>
        <v>3.485668</v>
      </c>
      <c r="F461" s="92" t="s">
        <v>241</v>
      </c>
      <c r="G461" s="92" t="s">
        <v>241</v>
      </c>
      <c r="H461" s="101">
        <f>Corrientes!H461*Constantes!$BA$16</f>
        <v>3185.8270590000002</v>
      </c>
      <c r="I461" s="101">
        <f>Corrientes!I461*Constantes!$BA$16</f>
        <v>319.11710499999998</v>
      </c>
      <c r="J461" s="91">
        <f>Corrientes!J461*Constantes!$BA$16</f>
        <v>3504.9441640000005</v>
      </c>
      <c r="K461" s="93">
        <f>Corrientes!K461*Constantes!$BA$16</f>
        <v>3541.7116620000002</v>
      </c>
      <c r="L461" s="93">
        <f>Corrientes!L461*Constantes!$BA$16</f>
        <v>1895.100997</v>
      </c>
      <c r="M461" s="93">
        <f>Corrientes!M461*Constantes!$BA$16</f>
        <v>1642.7260350000001</v>
      </c>
      <c r="N461" s="94">
        <f>Corrientes!N461*Constantes!$BA$16</f>
        <v>354.76451055342977</v>
      </c>
      <c r="O461" s="94">
        <f>Corrientes!O461*Constantes!$BA$16</f>
        <v>3896.4728720000003</v>
      </c>
      <c r="P461" s="94">
        <v>64.221461275056754</v>
      </c>
      <c r="Q461" s="94">
        <f>Corrientes!Q461*Constantes!$BA$16</f>
        <v>1529.0323639999999</v>
      </c>
      <c r="R461" s="94">
        <f>Corrientes!R461*Constantes!$BA$16</f>
        <v>423.61365200000006</v>
      </c>
      <c r="S461" s="94">
        <f>Corrientes!S461*Constantes!$BA$16</f>
        <v>0</v>
      </c>
      <c r="T461" s="94">
        <f>Corrientes!T461*Constantes!$BA$16</f>
        <v>0</v>
      </c>
      <c r="U461" s="92" t="s">
        <v>241</v>
      </c>
      <c r="V461" s="96">
        <f>Corrientes!V461*Constantes!$BA$16</f>
        <v>1952.6460159999999</v>
      </c>
      <c r="W461" s="94">
        <f>Corrientes!W461*Constantes!$BA$16</f>
        <v>4927.653155</v>
      </c>
      <c r="X461" s="94">
        <f>Corrientes!X461*Constantes!$BA$16</f>
        <v>3736.457613</v>
      </c>
      <c r="Y461" s="94">
        <f>Corrientes!Y461*Constantes!$BA$16</f>
        <v>3040.5208990000006</v>
      </c>
      <c r="Z461" s="94">
        <f>Corrientes!Z461*Constantes!$BA$16</f>
        <v>0</v>
      </c>
      <c r="AA461" s="94">
        <f>Corrientes!AA461*Constantes!$BA$16</f>
        <v>5457.5901800000001</v>
      </c>
      <c r="AB461" s="94">
        <f>Corrientes!AB461*Constantes!$BA$16</f>
        <v>4211.8208359999999</v>
      </c>
      <c r="AC461" s="92" t="s">
        <v>94</v>
      </c>
      <c r="AD461" s="94">
        <v>25.393295410908962</v>
      </c>
      <c r="AE461" s="94">
        <v>4.7240128492567885</v>
      </c>
      <c r="AF461" s="95" t="s">
        <v>94</v>
      </c>
      <c r="AG461" s="95" t="s">
        <v>94</v>
      </c>
      <c r="AH461" s="95">
        <f>Corrientes!AH461*Constantes!$BA$16</f>
        <v>41.880511000000006</v>
      </c>
      <c r="AI461" s="95" t="s">
        <v>241</v>
      </c>
      <c r="AJ461" s="95" t="s">
        <v>241</v>
      </c>
      <c r="AK461" s="95" t="s">
        <v>94</v>
      </c>
      <c r="AL461" s="95" t="s">
        <v>241</v>
      </c>
      <c r="AM461" s="95" t="s">
        <v>241</v>
      </c>
      <c r="AN461" s="97" t="s">
        <v>94</v>
      </c>
      <c r="AO461" s="94">
        <f>Corrientes!AO461*Constantes!$BA$16</f>
        <v>115807.823133</v>
      </c>
      <c r="AP461" s="94">
        <f>Corrientes!AP461*Constantes!$BA$16</f>
        <v>21492.264362720005</v>
      </c>
      <c r="AQ461" s="94">
        <v>90.89522999317029</v>
      </c>
      <c r="AR461" s="94">
        <v>9.1047700068296997</v>
      </c>
      <c r="AS461" s="94">
        <v>35.778538724943246</v>
      </c>
      <c r="AT461" s="95" t="s">
        <v>94</v>
      </c>
      <c r="AU461" s="97" t="s">
        <v>94</v>
      </c>
      <c r="AV461" s="94">
        <f t="shared" si="19"/>
        <v>-2.010399301420962</v>
      </c>
      <c r="AW461" s="97" t="s">
        <v>94</v>
      </c>
      <c r="AX461" s="98">
        <f>Corrientes!AX461*Constantes!$BA$16</f>
        <v>10.259622800000001</v>
      </c>
      <c r="AZ461" s="118"/>
      <c r="BC461" s="119">
        <f t="shared" si="20"/>
        <v>-2.517985819849855E-13</v>
      </c>
      <c r="BE461" s="68"/>
    </row>
    <row r="462" spans="1:57" x14ac:dyDescent="0.3">
      <c r="A462" s="89">
        <v>2016</v>
      </c>
      <c r="B462" s="90" t="s">
        <v>28</v>
      </c>
      <c r="C462" s="101">
        <f>Corrientes!C462*Constantes!$BA$16</f>
        <v>8443.3272969999998</v>
      </c>
      <c r="D462" s="91">
        <f>Corrientes!D462*Constantes!$BA$16</f>
        <v>5894.9260250000007</v>
      </c>
      <c r="E462" s="92">
        <f>Corrientes!E462*Constantes!$BA$16</f>
        <v>1373.9726330000001</v>
      </c>
      <c r="F462" s="92" t="s">
        <v>241</v>
      </c>
      <c r="G462" s="92" t="s">
        <v>241</v>
      </c>
      <c r="H462" s="101">
        <f>Corrientes!H462*Constantes!$BA$16</f>
        <v>15712.225955000002</v>
      </c>
      <c r="I462" s="101">
        <f>Corrientes!I462*Constantes!$BA$16</f>
        <v>2157.0405479999999</v>
      </c>
      <c r="J462" s="91">
        <f>Corrientes!J462*Constantes!$BA$16</f>
        <v>17869.266503000003</v>
      </c>
      <c r="K462" s="93">
        <f>Corrientes!K462*Constantes!$BA$16</f>
        <v>2997.7899689999999</v>
      </c>
      <c r="L462" s="93">
        <f>Corrientes!L462*Constantes!$BA$16</f>
        <v>1610.9350629999999</v>
      </c>
      <c r="M462" s="93">
        <f>Corrientes!M462*Constantes!$BA$16</f>
        <v>1124.715874</v>
      </c>
      <c r="N462" s="94">
        <f>Corrientes!N462*Constantes!$BA$16</f>
        <v>266.09931329395084</v>
      </c>
      <c r="O462" s="94">
        <f>Corrientes!O462*Constantes!$BA$16</f>
        <v>3409.3402700000001</v>
      </c>
      <c r="P462" s="94">
        <v>51.484772640786289</v>
      </c>
      <c r="Q462" s="94">
        <f>Corrientes!Q462*Constantes!$BA$16</f>
        <v>11458.913071000001</v>
      </c>
      <c r="R462" s="94">
        <f>Corrientes!R462*Constantes!$BA$16</f>
        <v>2001.6133520000001</v>
      </c>
      <c r="S462" s="94">
        <f>Corrientes!S462*Constantes!$BA$16</f>
        <v>3378.0742480000004</v>
      </c>
      <c r="T462" s="94">
        <f>Corrientes!T462*Constantes!$BA$16</f>
        <v>0</v>
      </c>
      <c r="U462" s="92" t="s">
        <v>241</v>
      </c>
      <c r="V462" s="96">
        <f>Corrientes!V462*Constantes!$BA$16</f>
        <v>16838.600671</v>
      </c>
      <c r="W462" s="94">
        <f>Corrientes!W462*Constantes!$BA$16</f>
        <v>5877.634172</v>
      </c>
      <c r="X462" s="94">
        <f>Corrientes!X462*Constantes!$BA$16</f>
        <v>4169.9823210000004</v>
      </c>
      <c r="Y462" s="94">
        <f>Corrientes!Y462*Constantes!$BA$16</f>
        <v>3565.3134140000002</v>
      </c>
      <c r="Z462" s="94">
        <f>Corrientes!Z462*Constantes!$BA$16</f>
        <v>15491.07758296571</v>
      </c>
      <c r="AA462" s="94">
        <f>Corrientes!AA462*Constantes!$BA$16</f>
        <v>34707.867174000006</v>
      </c>
      <c r="AB462" s="94">
        <f>Corrientes!AB462*Constantes!$BA$16</f>
        <v>4281.6811820000003</v>
      </c>
      <c r="AC462" s="92" t="s">
        <v>94</v>
      </c>
      <c r="AD462" s="94">
        <v>16.11739644687654</v>
      </c>
      <c r="AE462" s="94">
        <v>3.7316382559135901</v>
      </c>
      <c r="AF462" s="95" t="s">
        <v>94</v>
      </c>
      <c r="AG462" s="95" t="s">
        <v>94</v>
      </c>
      <c r="AH462" s="95">
        <f>Corrientes!AH462*Constantes!$BA$16</f>
        <v>686.55060800000001</v>
      </c>
      <c r="AI462" s="95" t="s">
        <v>241</v>
      </c>
      <c r="AJ462" s="95" t="s">
        <v>241</v>
      </c>
      <c r="AK462" s="95" t="s">
        <v>94</v>
      </c>
      <c r="AL462" s="95" t="s">
        <v>241</v>
      </c>
      <c r="AM462" s="95" t="s">
        <v>241</v>
      </c>
      <c r="AN462" s="97" t="s">
        <v>94</v>
      </c>
      <c r="AO462" s="94">
        <f>Corrientes!AO462*Constantes!$BA$16</f>
        <v>927975.900425</v>
      </c>
      <c r="AP462" s="94">
        <f>Corrientes!AP462*Constantes!$BA$16</f>
        <v>215344.14137373402</v>
      </c>
      <c r="AQ462" s="94">
        <v>87.928768382082922</v>
      </c>
      <c r="AR462" s="94">
        <v>12.07123161791707</v>
      </c>
      <c r="AS462" s="94">
        <v>48.515227359213704</v>
      </c>
      <c r="AT462" s="95" t="s">
        <v>94</v>
      </c>
      <c r="AU462" s="97" t="s">
        <v>94</v>
      </c>
      <c r="AV462" s="94">
        <f t="shared" si="19"/>
        <v>0.89944534004624543</v>
      </c>
      <c r="AW462" s="97" t="s">
        <v>94</v>
      </c>
      <c r="AX462" s="98">
        <f>Corrientes!AX462*Constantes!$BA$16</f>
        <v>148.04686095599999</v>
      </c>
      <c r="AZ462" s="118"/>
      <c r="BC462" s="119">
        <f t="shared" si="20"/>
        <v>3.4106051316484809E-12</v>
      </c>
      <c r="BE462" s="68"/>
    </row>
    <row r="463" spans="1:57" x14ac:dyDescent="0.3">
      <c r="A463" s="89">
        <v>2016</v>
      </c>
      <c r="B463" s="90" t="s">
        <v>29</v>
      </c>
      <c r="C463" s="101">
        <f>Corrientes!C463*Constantes!$BA$16</f>
        <v>2034.5907110000003</v>
      </c>
      <c r="D463" s="91">
        <f>Corrientes!D463*Constantes!$BA$16</f>
        <v>1874.974414</v>
      </c>
      <c r="E463" s="92">
        <f>Corrientes!E463*Constantes!$BA$16</f>
        <v>496.45571400000006</v>
      </c>
      <c r="F463" s="92" t="s">
        <v>241</v>
      </c>
      <c r="G463" s="92" t="s">
        <v>241</v>
      </c>
      <c r="H463" s="101">
        <f>Corrientes!H463*Constantes!$BA$16</f>
        <v>4406.0103400000007</v>
      </c>
      <c r="I463" s="101">
        <f>Corrientes!I463*Constantes!$BA$16</f>
        <v>1545.8517620000002</v>
      </c>
      <c r="J463" s="91">
        <f>Corrientes!J463*Constantes!$BA$16</f>
        <v>5951.872601</v>
      </c>
      <c r="K463" s="93">
        <f>Corrientes!K463*Constantes!$BA$16</f>
        <v>4140.627117</v>
      </c>
      <c r="L463" s="93">
        <f>Corrientes!L463*Constantes!$BA$16</f>
        <v>1912.0358840000001</v>
      </c>
      <c r="M463" s="93">
        <f>Corrientes!M463*Constantes!$BA$16</f>
        <v>1762.0366710000001</v>
      </c>
      <c r="N463" s="94">
        <f>Corrientes!N463*Constantes!$BA$16</f>
        <v>1452.7424450815013</v>
      </c>
      <c r="O463" s="94">
        <f>Corrientes!O463*Constantes!$BA$16</f>
        <v>5593.3632480000006</v>
      </c>
      <c r="P463" s="94">
        <v>46.299163853103408</v>
      </c>
      <c r="Q463" s="94">
        <f>Corrientes!Q463*Constantes!$BA$16</f>
        <v>5307.2025040000008</v>
      </c>
      <c r="R463" s="94">
        <f>Corrientes!R463*Constantes!$BA$16</f>
        <v>1219.0808860000002</v>
      </c>
      <c r="S463" s="94">
        <f>Corrientes!S463*Constantes!$BA$16</f>
        <v>2.7717360000000002</v>
      </c>
      <c r="T463" s="94">
        <f>Corrientes!T463*Constantes!$BA$16</f>
        <v>374.32084700000001</v>
      </c>
      <c r="U463" s="92" t="s">
        <v>241</v>
      </c>
      <c r="V463" s="96">
        <f>Corrientes!V463*Constantes!$BA$16</f>
        <v>6903.3759730000011</v>
      </c>
      <c r="W463" s="94">
        <f>Corrientes!W463*Constantes!$BA$16</f>
        <v>6381.4811820000004</v>
      </c>
      <c r="X463" s="94">
        <f>Corrientes!X463*Constantes!$BA$16</f>
        <v>4452.8778759999996</v>
      </c>
      <c r="Y463" s="94">
        <f>Corrientes!Y463*Constantes!$BA$16</f>
        <v>6796.3806640000003</v>
      </c>
      <c r="Z463" s="94">
        <f>Corrientes!Z463*Constantes!$BA$16</f>
        <v>325.88220077537602</v>
      </c>
      <c r="AA463" s="94">
        <f>Corrientes!AA463*Constantes!$BA$16</f>
        <v>12855.248574000001</v>
      </c>
      <c r="AB463" s="94">
        <f>Corrientes!AB463*Constantes!$BA$16</f>
        <v>5990.6664060000003</v>
      </c>
      <c r="AC463" s="92" t="s">
        <v>94</v>
      </c>
      <c r="AD463" s="94">
        <v>23.330468693235861</v>
      </c>
      <c r="AE463" s="94">
        <v>4.3806057186491358</v>
      </c>
      <c r="AF463" s="95" t="s">
        <v>94</v>
      </c>
      <c r="AG463" s="95" t="s">
        <v>94</v>
      </c>
      <c r="AH463" s="95">
        <f>Corrientes!AH463*Constantes!$BA$16</f>
        <v>792.23354200000006</v>
      </c>
      <c r="AI463" s="95" t="s">
        <v>241</v>
      </c>
      <c r="AJ463" s="95" t="s">
        <v>241</v>
      </c>
      <c r="AK463" s="95" t="s">
        <v>94</v>
      </c>
      <c r="AL463" s="95" t="s">
        <v>241</v>
      </c>
      <c r="AM463" s="95" t="s">
        <v>241</v>
      </c>
      <c r="AN463" s="97" t="s">
        <v>94</v>
      </c>
      <c r="AO463" s="94">
        <f>Corrientes!AO463*Constantes!$BA$16</f>
        <v>289085.30344400002</v>
      </c>
      <c r="AP463" s="94">
        <f>Corrientes!AP463*Constantes!$BA$16</f>
        <v>55100.677737079001</v>
      </c>
      <c r="AQ463" s="94">
        <v>74.027295867517864</v>
      </c>
      <c r="AR463" s="94">
        <v>25.972527734217209</v>
      </c>
      <c r="AS463" s="94">
        <v>53.700836146896592</v>
      </c>
      <c r="AT463" s="95" t="s">
        <v>94</v>
      </c>
      <c r="AU463" s="97" t="s">
        <v>94</v>
      </c>
      <c r="AV463" s="94">
        <f t="shared" si="19"/>
        <v>-2.6621804685062367</v>
      </c>
      <c r="AW463" s="97" t="s">
        <v>94</v>
      </c>
      <c r="AX463" s="98">
        <f>Corrientes!AX463*Constantes!$BA$16</f>
        <v>45.288685880999999</v>
      </c>
      <c r="AZ463" s="118"/>
      <c r="BC463" s="119">
        <f t="shared" si="20"/>
        <v>-1.1937117960769683E-12</v>
      </c>
      <c r="BE463" s="68"/>
    </row>
    <row r="464" spans="1:57" ht="15" thickBot="1" x14ac:dyDescent="0.35">
      <c r="A464" s="103">
        <v>2016</v>
      </c>
      <c r="B464" s="104" t="s">
        <v>30</v>
      </c>
      <c r="C464" s="105">
        <f>Corrientes!C464*Constantes!$BA$16</f>
        <v>1267.6912560000001</v>
      </c>
      <c r="D464" s="106">
        <f>Corrientes!D464*Constantes!$BA$16</f>
        <v>2119.11816</v>
      </c>
      <c r="E464" s="107">
        <f>Corrientes!E464*Constantes!$BA$16</f>
        <v>498.41902700000003</v>
      </c>
      <c r="F464" s="107" t="s">
        <v>241</v>
      </c>
      <c r="G464" s="107" t="s">
        <v>241</v>
      </c>
      <c r="H464" s="105">
        <f>Corrientes!H464*Constantes!$BA$16</f>
        <v>3885.217944</v>
      </c>
      <c r="I464" s="105">
        <f>Corrientes!I464*Constantes!$BA$16</f>
        <v>420.07548900000006</v>
      </c>
      <c r="J464" s="106">
        <f>Corrientes!J464*Constantes!$BA$16</f>
        <v>4305.3039320000007</v>
      </c>
      <c r="K464" s="108">
        <f>Corrientes!K464*Constantes!$BA$16</f>
        <v>3940.0752190000003</v>
      </c>
      <c r="L464" s="108">
        <f>Corrientes!L464*Constantes!$BA$16</f>
        <v>1285.5815520000001</v>
      </c>
      <c r="M464" s="108">
        <f>Corrientes!M464*Constantes!$BA$16</f>
        <v>2149.0403100000003</v>
      </c>
      <c r="N464" s="109">
        <f>Corrientes!N464*Constantes!$BA$16</f>
        <v>426.00909186909337</v>
      </c>
      <c r="O464" s="109">
        <f>Corrientes!O464*Constantes!$BA$16</f>
        <v>4366.0931419999997</v>
      </c>
      <c r="P464" s="109">
        <v>61.081378184456028</v>
      </c>
      <c r="Q464" s="109">
        <f>Corrientes!Q464*Constantes!$BA$16</f>
        <v>2129.3441860000003</v>
      </c>
      <c r="R464" s="109">
        <f>Corrientes!R464*Constantes!$BA$16</f>
        <v>613.82403499999998</v>
      </c>
      <c r="S464" s="109">
        <f>Corrientes!S464*Constantes!$BA$16</f>
        <v>0</v>
      </c>
      <c r="T464" s="109">
        <f>Corrientes!T464*Constantes!$BA$16</f>
        <v>0</v>
      </c>
      <c r="U464" s="107" t="s">
        <v>241</v>
      </c>
      <c r="V464" s="110">
        <f>Corrientes!V464*Constantes!$BA$16</f>
        <v>2743.1682209999999</v>
      </c>
      <c r="W464" s="109">
        <f>Corrientes!W464*Constantes!$BA$16</f>
        <v>4554.1722280000004</v>
      </c>
      <c r="X464" s="109">
        <f>Corrientes!X464*Constantes!$BA$16</f>
        <v>3151.421836</v>
      </c>
      <c r="Y464" s="109">
        <f>Corrientes!Y464*Constantes!$BA$16</f>
        <v>3416.7630629999999</v>
      </c>
      <c r="Z464" s="109">
        <f>Corrientes!Z464*Constantes!$BA$16</f>
        <v>0</v>
      </c>
      <c r="AA464" s="109">
        <f>Corrientes!AA464*Constantes!$BA$16</f>
        <v>7048.4721530000006</v>
      </c>
      <c r="AB464" s="109">
        <f>Corrientes!AB464*Constantes!$BA$16</f>
        <v>4437.4128490000003</v>
      </c>
      <c r="AC464" s="107" t="s">
        <v>94</v>
      </c>
      <c r="AD464" s="109">
        <v>21.830196711111554</v>
      </c>
      <c r="AE464" s="109">
        <v>3.6437124834608854</v>
      </c>
      <c r="AF464" s="111" t="s">
        <v>94</v>
      </c>
      <c r="AG464" s="111" t="s">
        <v>94</v>
      </c>
      <c r="AH464" s="111">
        <f>Corrientes!AH464*Constantes!$BA$16</f>
        <v>68.936434000000006</v>
      </c>
      <c r="AI464" s="111" t="s">
        <v>241</v>
      </c>
      <c r="AJ464" s="111" t="s">
        <v>241</v>
      </c>
      <c r="AK464" s="111" t="s">
        <v>94</v>
      </c>
      <c r="AL464" s="111" t="s">
        <v>241</v>
      </c>
      <c r="AM464" s="111" t="s">
        <v>241</v>
      </c>
      <c r="AN464" s="112" t="s">
        <v>94</v>
      </c>
      <c r="AO464" s="109">
        <f>Corrientes!AO464*Constantes!$BA$16</f>
        <v>191837.42352899999</v>
      </c>
      <c r="AP464" s="109">
        <f>Corrientes!AP464*Constantes!$BA$16</f>
        <v>32287.695249518001</v>
      </c>
      <c r="AQ464" s="109">
        <v>90.242593911253735</v>
      </c>
      <c r="AR464" s="109">
        <v>9.7571622267526354</v>
      </c>
      <c r="AS464" s="109">
        <v>38.918621815543972</v>
      </c>
      <c r="AT464" s="111" t="s">
        <v>94</v>
      </c>
      <c r="AU464" s="112" t="s">
        <v>94</v>
      </c>
      <c r="AV464" s="109">
        <f t="shared" si="19"/>
        <v>-0.76694330001397804</v>
      </c>
      <c r="AW464" s="112" t="s">
        <v>94</v>
      </c>
      <c r="AX464" s="113">
        <f>Corrientes!AX464*Constantes!$BA$16</f>
        <v>35.982855235000002</v>
      </c>
      <c r="AZ464" s="118"/>
      <c r="BC464" s="119">
        <f t="shared" si="20"/>
        <v>4.5474735088646412E-13</v>
      </c>
      <c r="BE464" s="68"/>
    </row>
    <row r="465" spans="1:57" x14ac:dyDescent="0.3">
      <c r="A465" s="89">
        <v>2017</v>
      </c>
      <c r="B465" s="99" t="s">
        <v>205</v>
      </c>
      <c r="C465" s="101">
        <f>Corrientes!C465*Constantes!$BA$17</f>
        <v>132186.17000000001</v>
      </c>
      <c r="D465" s="91">
        <f>Corrientes!D465*Constantes!$BA$17</f>
        <v>91775.82</v>
      </c>
      <c r="E465" s="91">
        <f>Corrientes!E465*Constantes!$BA$17</f>
        <v>12768.76</v>
      </c>
      <c r="F465" s="92">
        <f>Corrientes!F465*Constantes!$BA$17</f>
        <v>7103.19</v>
      </c>
      <c r="G465" s="92">
        <f>Corrientes!G465*Constantes!$BA$17</f>
        <v>2224.21</v>
      </c>
      <c r="H465" s="101">
        <f>Corrientes!H465*Constantes!$BA$17</f>
        <v>246058.15</v>
      </c>
      <c r="I465" s="101">
        <f>Corrientes!I465*Constantes!$BA$17</f>
        <v>43651.17</v>
      </c>
      <c r="J465" s="94">
        <f>Corrientes!J465*Constantes!$BA$17</f>
        <v>289709.33</v>
      </c>
      <c r="K465" s="93">
        <f>Corrientes!K465*Constantes!$BA$17</f>
        <v>3642.8442388155022</v>
      </c>
      <c r="L465" s="93">
        <f>Corrientes!L465*Constantes!$BA$17</f>
        <v>1956.9912032039388</v>
      </c>
      <c r="M465" s="93">
        <f>Corrientes!M465*Constantes!$BA$17</f>
        <v>1358.7235938261867</v>
      </c>
      <c r="N465" s="94">
        <f>Corrientes!N465*Constantes!$BA$17</f>
        <v>646.24729140448255</v>
      </c>
      <c r="O465" s="94">
        <f>Corrientes!O465*Constantes!$BA$17</f>
        <v>4289.0915302199855</v>
      </c>
      <c r="P465" s="94">
        <v>45.87500569762728</v>
      </c>
      <c r="Q465" s="94">
        <f>Corrientes!Q465*Constantes!$BA$17</f>
        <v>244856.03</v>
      </c>
      <c r="R465" s="94">
        <f>Corrientes!R465*Constantes!$BA$17</f>
        <v>52176.6</v>
      </c>
      <c r="S465" s="94">
        <f>Corrientes!S465*Constantes!$BA$17</f>
        <v>13227.24</v>
      </c>
      <c r="T465" s="94">
        <f>Corrientes!T465*Constantes!$BA$17</f>
        <v>19726.91</v>
      </c>
      <c r="U465" s="95">
        <f>Corrientes!U465*Constantes!$BA$17</f>
        <v>3241.29</v>
      </c>
      <c r="V465" s="96">
        <f>Corrientes!V465*Constantes!$BA$17</f>
        <v>333228.07</v>
      </c>
      <c r="W465" s="94">
        <f>Corrientes!W465*Constantes!$BA$17</f>
        <v>5953.4081807122348</v>
      </c>
      <c r="X465" s="94">
        <f>Corrientes!X465*Constantes!$BA$17</f>
        <v>3705.0676921222475</v>
      </c>
      <c r="Y465" s="94">
        <f>Corrientes!Y465*Constantes!$BA$17</f>
        <v>3935.9015363085291</v>
      </c>
      <c r="Z465" s="94">
        <f>Corrientes!Z465*Constantes!$BA$17</f>
        <v>18967.514651623333</v>
      </c>
      <c r="AA465" s="94">
        <f>Corrientes!AA465*Constantes!$BA$17</f>
        <v>622937.4</v>
      </c>
      <c r="AB465" s="94">
        <f>Corrientes!AB465*Constantes!$BA$17</f>
        <v>5043.2813639102724</v>
      </c>
      <c r="AC465" s="94">
        <v>53.042373939776596</v>
      </c>
      <c r="AD465" s="94">
        <v>14.126002234340953</v>
      </c>
      <c r="AE465" s="94">
        <v>2.9449005221803635</v>
      </c>
      <c r="AF465" s="95">
        <f>Corrientes!AF465*Constantes!$BA$17</f>
        <v>492548.51</v>
      </c>
      <c r="AG465" s="95">
        <f>Corrientes!AG465*Constantes!$BA$17</f>
        <v>20303.41</v>
      </c>
      <c r="AH465" s="94">
        <f>Corrientes!AH465*Constantes!$BA$17</f>
        <v>66817.42</v>
      </c>
      <c r="AI465" s="95">
        <f>Corrientes!AI465*Constantes!$BA$17</f>
        <v>586357.17000000004</v>
      </c>
      <c r="AJ465" s="95">
        <f>Corrientes!AJ465*Constantes!$BA$17</f>
        <v>4747.129003760675</v>
      </c>
      <c r="AK465" s="102">
        <v>2.6070767055431801</v>
      </c>
      <c r="AL465" s="95">
        <f>Corrientes!AL465*Constantes!$BA$17</f>
        <v>1209294.57</v>
      </c>
      <c r="AM465" s="95">
        <f>Corrientes!AM465*Constantes!$BA$17</f>
        <v>9790.4103676709456</v>
      </c>
      <c r="AN465" s="95">
        <v>5.5519772277235422</v>
      </c>
      <c r="AO465" s="94">
        <f>Corrientes!AO465*Constantes!$BA$17</f>
        <v>21921241.899999999</v>
      </c>
      <c r="AP465" s="94">
        <f>Corrientes!AP465*Constantes!$BA$17</f>
        <v>3931021.6</v>
      </c>
      <c r="AQ465" s="94">
        <v>84.822439701826781</v>
      </c>
      <c r="AR465" s="94">
        <v>15.177560298173216</v>
      </c>
      <c r="AS465" s="94">
        <v>54.124994302372698</v>
      </c>
      <c r="AT465" s="95">
        <v>48.487538482869397</v>
      </c>
      <c r="AU465" s="95">
        <v>41.283270626113868</v>
      </c>
      <c r="AV465" s="94">
        <f t="shared" ref="AV465:AV497" si="21">((AA465/AA432)-1)*100</f>
        <v>0.23942062131516728</v>
      </c>
      <c r="AW465" s="85">
        <f>((AI465/AI432)-1)*100</f>
        <v>3.8355593001406785</v>
      </c>
      <c r="AX465" s="98">
        <f>Corrientes!AX465*Constantes!$BA$17</f>
        <v>6687.84</v>
      </c>
      <c r="BC465" s="119">
        <f>AA465-C465-D465-F465-I465-Q465-R465-S465-U465-E465-G465-T465</f>
        <v>9.9999999911233317E-3</v>
      </c>
      <c r="BE465" s="68"/>
    </row>
    <row r="466" spans="1:57" x14ac:dyDescent="0.3">
      <c r="A466" s="89">
        <v>2017</v>
      </c>
      <c r="B466" s="90" t="s">
        <v>0</v>
      </c>
      <c r="C466" s="101">
        <f>Corrientes!C466*Constantes!$BA$17</f>
        <v>771.67</v>
      </c>
      <c r="D466" s="91">
        <f>Corrientes!D466*Constantes!$BA$17</f>
        <v>1493.3</v>
      </c>
      <c r="E466" s="92">
        <f>Corrientes!E466*Constantes!$BA$17</f>
        <v>0</v>
      </c>
      <c r="F466" s="92" t="s">
        <v>241</v>
      </c>
      <c r="G466" s="92" t="s">
        <v>241</v>
      </c>
      <c r="H466" s="101">
        <f>Corrientes!H466*Constantes!$BA$17</f>
        <v>2264.96</v>
      </c>
      <c r="I466" s="101">
        <f>Corrientes!I466*Constantes!$BA$17</f>
        <v>597.97</v>
      </c>
      <c r="J466" s="91">
        <f>Corrientes!J466*Constantes!$BA$17</f>
        <v>2862.93</v>
      </c>
      <c r="K466" s="93">
        <f>Corrientes!K466*Constantes!$BA$17</f>
        <v>3757.0318161407577</v>
      </c>
      <c r="L466" s="93">
        <f>Corrientes!L466*Constantes!$BA$17</f>
        <v>1280.0076314212529</v>
      </c>
      <c r="M466" s="93">
        <f>Corrientes!M466*Constantes!$BA$17</f>
        <v>2477.0241847195048</v>
      </c>
      <c r="N466" s="94">
        <f>Corrientes!N466*Constantes!$BA$17</f>
        <v>991.88911189994292</v>
      </c>
      <c r="O466" s="94">
        <f>Corrientes!O466*Constantes!$BA$17</f>
        <v>4748.9209280407003</v>
      </c>
      <c r="P466" s="94">
        <v>41.00904660425855</v>
      </c>
      <c r="Q466" s="94">
        <f>Corrientes!Q466*Constantes!$BA$17</f>
        <v>3970.6</v>
      </c>
      <c r="R466" s="94">
        <f>Corrientes!R466*Constantes!$BA$17</f>
        <v>511.66</v>
      </c>
      <c r="S466" s="94">
        <f>Corrientes!S466*Constantes!$BA$17</f>
        <v>2.08</v>
      </c>
      <c r="T466" s="94">
        <f>Corrientes!T466*Constantes!$BA$17</f>
        <v>0</v>
      </c>
      <c r="U466" s="92" t="s">
        <v>241</v>
      </c>
      <c r="V466" s="96">
        <f>Corrientes!V466*Constantes!$BA$17</f>
        <v>4484.34</v>
      </c>
      <c r="W466" s="94">
        <f>Corrientes!W466*Constantes!$BA$17</f>
        <v>6240.4469289291701</v>
      </c>
      <c r="X466" s="94">
        <f>Corrientes!X466*Constantes!$BA$17</f>
        <v>3748.5832606388803</v>
      </c>
      <c r="Y466" s="94">
        <f>Corrientes!Y466*Constantes!$BA$17</f>
        <v>3412.4387917753215</v>
      </c>
      <c r="Z466" s="94">
        <f>Corrientes!Z466*Constantes!$BA$17</f>
        <v>1710.0904605263161</v>
      </c>
      <c r="AA466" s="94">
        <f>Corrientes!AA466*Constantes!$BA$17</f>
        <v>7347.28</v>
      </c>
      <c r="AB466" s="94">
        <f>Corrientes!AB466*Constantes!$BA$17</f>
        <v>5559.9979346057844</v>
      </c>
      <c r="AC466" s="92" t="s">
        <v>94</v>
      </c>
      <c r="AD466" s="94">
        <v>21.339527260472572</v>
      </c>
      <c r="AE466" s="94">
        <v>2.6318583618352962</v>
      </c>
      <c r="AF466" s="95" t="s">
        <v>94</v>
      </c>
      <c r="AG466" s="95" t="s">
        <v>94</v>
      </c>
      <c r="AH466" s="95">
        <f>Corrientes!AH466*Constantes!$BA$17</f>
        <v>681.74</v>
      </c>
      <c r="AI466" s="95" t="s">
        <v>241</v>
      </c>
      <c r="AJ466" s="95" t="s">
        <v>241</v>
      </c>
      <c r="AK466" s="95" t="s">
        <v>94</v>
      </c>
      <c r="AL466" s="95" t="s">
        <v>241</v>
      </c>
      <c r="AM466" s="95" t="s">
        <v>241</v>
      </c>
      <c r="AN466" s="97" t="s">
        <v>94</v>
      </c>
      <c r="AO466" s="94">
        <f>Corrientes!AO466*Constantes!$BA$17</f>
        <v>283072.73</v>
      </c>
      <c r="AP466" s="94">
        <f>Corrientes!AP466*Constantes!$BA$17</f>
        <v>27608.71</v>
      </c>
      <c r="AQ466" s="94">
        <v>77.912838309744998</v>
      </c>
      <c r="AR466" s="94">
        <v>22.087161690255016</v>
      </c>
      <c r="AS466" s="94">
        <v>58.990804993440626</v>
      </c>
      <c r="AT466" s="95" t="s">
        <v>94</v>
      </c>
      <c r="AU466" s="97" t="s">
        <v>94</v>
      </c>
      <c r="AV466" s="94">
        <f t="shared" si="21"/>
        <v>3.8530580852361052</v>
      </c>
      <c r="AW466" s="97" t="s">
        <v>94</v>
      </c>
      <c r="AX466" s="98">
        <f>Corrientes!AX466*Constantes!$BA$17</f>
        <v>239.82</v>
      </c>
      <c r="BC466" s="119">
        <f>AA466-C466-D466-I466-Q466-R466-S466-E466-T466</f>
        <v>-6.9810823788429843E-13</v>
      </c>
      <c r="BE466" s="68"/>
    </row>
    <row r="467" spans="1:57" x14ac:dyDescent="0.3">
      <c r="A467" s="89">
        <v>2017</v>
      </c>
      <c r="B467" s="90" t="s">
        <v>1</v>
      </c>
      <c r="C467" s="101">
        <f>Corrientes!C467*Constantes!$BA$17</f>
        <v>2018.97</v>
      </c>
      <c r="D467" s="91">
        <f>Corrientes!D467*Constantes!$BA$17</f>
        <v>2057.4499999999998</v>
      </c>
      <c r="E467" s="92">
        <f>Corrientes!E467*Constantes!$BA$17</f>
        <v>104.48</v>
      </c>
      <c r="F467" s="92" t="s">
        <v>241</v>
      </c>
      <c r="G467" s="92" t="s">
        <v>241</v>
      </c>
      <c r="H467" s="101">
        <f>Corrientes!H467*Constantes!$BA$17</f>
        <v>4180.91</v>
      </c>
      <c r="I467" s="101">
        <f>Corrientes!I467*Constantes!$BA$17</f>
        <v>524.28</v>
      </c>
      <c r="J467" s="91">
        <f>Corrientes!J467*Constantes!$BA$17</f>
        <v>4705.1899999999996</v>
      </c>
      <c r="K467" s="93">
        <f>Corrientes!K467*Constantes!$BA$17</f>
        <v>3065.7527215141645</v>
      </c>
      <c r="L467" s="93">
        <f>Corrientes!L467*Constantes!$BA$17</f>
        <v>1480.461604253326</v>
      </c>
      <c r="M467" s="93">
        <f>Corrientes!M467*Constantes!$BA$17</f>
        <v>1508.6781189459034</v>
      </c>
      <c r="N467" s="94">
        <f>Corrientes!N467*Constantes!$BA$17</f>
        <v>384.4419635327987</v>
      </c>
      <c r="O467" s="94">
        <f>Corrientes!O467*Constantes!$BA$17</f>
        <v>3450.1946850469635</v>
      </c>
      <c r="P467" s="94">
        <v>25.85005202565193</v>
      </c>
      <c r="Q467" s="94">
        <f>Corrientes!Q467*Constantes!$BA$17</f>
        <v>9371.74</v>
      </c>
      <c r="R467" s="94">
        <f>Corrientes!R467*Constantes!$BA$17</f>
        <v>1006.37</v>
      </c>
      <c r="S467" s="94">
        <f>Corrientes!S467*Constantes!$BA$17</f>
        <v>2.4500000000000002</v>
      </c>
      <c r="T467" s="94">
        <f>Corrientes!T467*Constantes!$BA$17</f>
        <v>2214.5</v>
      </c>
      <c r="U467" s="92" t="s">
        <v>241</v>
      </c>
      <c r="V467" s="96">
        <f>Corrientes!V467*Constantes!$BA$17</f>
        <v>12595.06</v>
      </c>
      <c r="W467" s="94">
        <f>Corrientes!W467*Constantes!$BA$17</f>
        <v>5671.2566804105982</v>
      </c>
      <c r="X467" s="94">
        <f>Corrientes!X467*Constantes!$BA$17</f>
        <v>3638.4520580227349</v>
      </c>
      <c r="Y467" s="94">
        <f>Corrientes!Y467*Constantes!$BA$17</f>
        <v>5263.676951320931</v>
      </c>
      <c r="Z467" s="94">
        <f>Corrientes!Z467*Constantes!$BA$17</f>
        <v>738.38399037014756</v>
      </c>
      <c r="AA467" s="94">
        <f>Corrientes!AA467*Constantes!$BA$17</f>
        <v>17300.25</v>
      </c>
      <c r="AB467" s="94">
        <f>Corrientes!AB467*Constantes!$BA$17</f>
        <v>4826.2641604734854</v>
      </c>
      <c r="AC467" s="92" t="s">
        <v>94</v>
      </c>
      <c r="AD467" s="94">
        <v>21.990234220595013</v>
      </c>
      <c r="AE467" s="94">
        <v>2.5580286893462802</v>
      </c>
      <c r="AF467" s="95" t="s">
        <v>94</v>
      </c>
      <c r="AG467" s="95" t="s">
        <v>94</v>
      </c>
      <c r="AH467" s="95">
        <f>Corrientes!AH467*Constantes!$BA$17</f>
        <v>1640.2</v>
      </c>
      <c r="AI467" s="95" t="s">
        <v>241</v>
      </c>
      <c r="AJ467" s="95" t="s">
        <v>241</v>
      </c>
      <c r="AK467" s="95" t="s">
        <v>94</v>
      </c>
      <c r="AL467" s="95" t="s">
        <v>241</v>
      </c>
      <c r="AM467" s="95" t="s">
        <v>241</v>
      </c>
      <c r="AN467" s="97" t="s">
        <v>94</v>
      </c>
      <c r="AO467" s="94">
        <f>Corrientes!AO467*Constantes!$BA$17</f>
        <v>695758.76</v>
      </c>
      <c r="AP467" s="94">
        <f>Corrientes!AP467*Constantes!$BA$17</f>
        <v>70880.09</v>
      </c>
      <c r="AQ467" s="94">
        <v>95.959220389805097</v>
      </c>
      <c r="AR467" s="94">
        <v>4.0410194902548726</v>
      </c>
      <c r="AS467" s="94">
        <v>74.149947974348066</v>
      </c>
      <c r="AT467" s="95" t="s">
        <v>94</v>
      </c>
      <c r="AU467" s="97" t="s">
        <v>94</v>
      </c>
      <c r="AV467" s="94">
        <f t="shared" si="21"/>
        <v>2.1786154390452728</v>
      </c>
      <c r="AW467" s="97" t="s">
        <v>94</v>
      </c>
      <c r="AX467" s="98">
        <f>Corrientes!AX467*Constantes!$BA$17</f>
        <v>171.39</v>
      </c>
      <c r="BC467" s="119">
        <f t="shared" ref="BC467:BC497" si="22">AA467-C467-D467-I467-Q467-R467-S467-E467-T467</f>
        <v>1.0000000001582521E-2</v>
      </c>
      <c r="BE467" s="68"/>
    </row>
    <row r="468" spans="1:57" x14ac:dyDescent="0.3">
      <c r="A468" s="89">
        <v>2017</v>
      </c>
      <c r="B468" s="90" t="s">
        <v>2</v>
      </c>
      <c r="C468" s="101">
        <f>Corrientes!C468*Constantes!$BA$17</f>
        <v>342.56</v>
      </c>
      <c r="D468" s="91">
        <f>Corrientes!D468*Constantes!$BA$17</f>
        <v>941.38</v>
      </c>
      <c r="E468" s="92">
        <f>Corrientes!E468*Constantes!$BA$17</f>
        <v>4.7</v>
      </c>
      <c r="F468" s="92" t="s">
        <v>241</v>
      </c>
      <c r="G468" s="92" t="s">
        <v>241</v>
      </c>
      <c r="H468" s="101">
        <f>Corrientes!H468*Constantes!$BA$17</f>
        <v>1288.6400000000001</v>
      </c>
      <c r="I468" s="101">
        <f>Corrientes!I468*Constantes!$BA$17</f>
        <v>316.06</v>
      </c>
      <c r="J468" s="91">
        <f>Corrientes!J468*Constantes!$BA$17</f>
        <v>1604.7</v>
      </c>
      <c r="K468" s="93">
        <f>Corrientes!K468*Constantes!$BA$17</f>
        <v>4045.773549628434</v>
      </c>
      <c r="L468" s="93">
        <f>Corrientes!L468*Constantes!$BA$17</f>
        <v>1075.4782417151478</v>
      </c>
      <c r="M468" s="93">
        <f>Corrientes!M468*Constantes!$BA$17</f>
        <v>2955.5383262954656</v>
      </c>
      <c r="N468" s="94">
        <f>Corrientes!N468*Constantes!$BA$17</f>
        <v>992.29276486193783</v>
      </c>
      <c r="O468" s="94">
        <f>Corrientes!O468*Constantes!$BA$17</f>
        <v>5038.066314490371</v>
      </c>
      <c r="P468" s="94">
        <v>30.917292343073594</v>
      </c>
      <c r="Q468" s="94">
        <f>Corrientes!Q468*Constantes!$BA$17</f>
        <v>2645.45</v>
      </c>
      <c r="R468" s="94">
        <f>Corrientes!R468*Constantes!$BA$17</f>
        <v>949</v>
      </c>
      <c r="S468" s="94">
        <f>Corrientes!S468*Constantes!$BA$17</f>
        <v>0</v>
      </c>
      <c r="T468" s="94">
        <f>Corrientes!T468*Constantes!$BA$17</f>
        <v>0</v>
      </c>
      <c r="U468" s="92" t="s">
        <v>241</v>
      </c>
      <c r="V468" s="96">
        <f>Corrientes!V468*Constantes!$BA$17</f>
        <v>3594.45</v>
      </c>
      <c r="W468" s="94">
        <f>Corrientes!W468*Constantes!$BA$17</f>
        <v>7315.9237398182049</v>
      </c>
      <c r="X468" s="94">
        <f>Corrientes!X468*Constantes!$BA$17</f>
        <v>5166.1240518985478</v>
      </c>
      <c r="Y468" s="94">
        <f>Corrientes!Y468*Constantes!$BA$17</f>
        <v>6099.5788770053477</v>
      </c>
      <c r="Z468" s="94">
        <f>Corrientes!Z468*Constantes!$BA$17</f>
        <v>0</v>
      </c>
      <c r="AA468" s="94">
        <f>Corrientes!AA468*Constantes!$BA$17</f>
        <v>5199.1400000000003</v>
      </c>
      <c r="AB468" s="94">
        <f>Corrientes!AB468*Constantes!$BA$17</f>
        <v>6420.0208094260188</v>
      </c>
      <c r="AC468" s="92" t="s">
        <v>94</v>
      </c>
      <c r="AD468" s="94">
        <v>15.945764522717626</v>
      </c>
      <c r="AE468" s="94">
        <v>3.0712889367808311</v>
      </c>
      <c r="AF468" s="95" t="s">
        <v>94</v>
      </c>
      <c r="AG468" s="95" t="s">
        <v>94</v>
      </c>
      <c r="AH468" s="95">
        <f>Corrientes!AH468*Constantes!$BA$17</f>
        <v>200.13</v>
      </c>
      <c r="AI468" s="95" t="s">
        <v>241</v>
      </c>
      <c r="AJ468" s="95" t="s">
        <v>241</v>
      </c>
      <c r="AK468" s="95" t="s">
        <v>94</v>
      </c>
      <c r="AL468" s="95" t="s">
        <v>241</v>
      </c>
      <c r="AM468" s="95" t="s">
        <v>241</v>
      </c>
      <c r="AN468" s="97" t="s">
        <v>94</v>
      </c>
      <c r="AO468" s="94">
        <f>Corrientes!AO468*Constantes!$BA$17</f>
        <v>187236.71</v>
      </c>
      <c r="AP468" s="94">
        <f>Corrientes!AP468*Constantes!$BA$17</f>
        <v>25685.98</v>
      </c>
      <c r="AQ468" s="94">
        <v>81.887109786279794</v>
      </c>
      <c r="AR468" s="94">
        <v>18.11289021372021</v>
      </c>
      <c r="AS468" s="94">
        <v>69.082919034090892</v>
      </c>
      <c r="AT468" s="95" t="s">
        <v>94</v>
      </c>
      <c r="AU468" s="97" t="s">
        <v>94</v>
      </c>
      <c r="AV468" s="94">
        <f t="shared" si="21"/>
        <v>4.6746805457456464</v>
      </c>
      <c r="AW468" s="97" t="s">
        <v>94</v>
      </c>
      <c r="AX468" s="98">
        <f>Corrientes!AX468*Constantes!$BA$17</f>
        <v>59.5</v>
      </c>
      <c r="BC468" s="119">
        <f t="shared" si="22"/>
        <v>-9.999999999945608E-3</v>
      </c>
      <c r="BE468" s="68"/>
    </row>
    <row r="469" spans="1:57" x14ac:dyDescent="0.3">
      <c r="A469" s="89">
        <v>2017</v>
      </c>
      <c r="B469" s="90" t="s">
        <v>3</v>
      </c>
      <c r="C469" s="101">
        <f>Corrientes!C469*Constantes!$BA$17</f>
        <v>729.33</v>
      </c>
      <c r="D469" s="91">
        <f>Corrientes!D469*Constantes!$BA$17</f>
        <v>1508.04</v>
      </c>
      <c r="E469" s="92">
        <f>Corrientes!E469*Constantes!$BA$17</f>
        <v>194.33</v>
      </c>
      <c r="F469" s="92" t="s">
        <v>241</v>
      </c>
      <c r="G469" s="92" t="s">
        <v>241</v>
      </c>
      <c r="H469" s="101">
        <f>Corrientes!H469*Constantes!$BA$17</f>
        <v>2431.6999999999998</v>
      </c>
      <c r="I469" s="101">
        <f>Corrientes!I469*Constantes!$BA$17</f>
        <v>367.24</v>
      </c>
      <c r="J469" s="91">
        <f>Corrientes!J469*Constantes!$BA$17</f>
        <v>2798.94</v>
      </c>
      <c r="K469" s="93">
        <f>Corrientes!K469*Constantes!$BA$17</f>
        <v>4975.6191380425498</v>
      </c>
      <c r="L469" s="93">
        <f>Corrientes!L469*Constantes!$BA$17</f>
        <v>1492.3168993511028</v>
      </c>
      <c r="M469" s="93">
        <f>Corrientes!M469*Constantes!$BA$17</f>
        <v>3085.6742981197935</v>
      </c>
      <c r="N469" s="94">
        <f>Corrientes!N469*Constantes!$BA$17</f>
        <v>751.42360805609724</v>
      </c>
      <c r="O469" s="94">
        <f>Corrientes!O469*Constantes!$BA$17</f>
        <v>5727.0427460986466</v>
      </c>
      <c r="P469" s="94">
        <v>49.518252470028685</v>
      </c>
      <c r="Q469" s="94">
        <f>Corrientes!Q469*Constantes!$BA$17</f>
        <v>1600.4</v>
      </c>
      <c r="R469" s="94">
        <f>Corrientes!R469*Constantes!$BA$17</f>
        <v>425.07</v>
      </c>
      <c r="S469" s="94">
        <f>Corrientes!S469*Constantes!$BA$17</f>
        <v>678.54</v>
      </c>
      <c r="T469" s="94">
        <f>Corrientes!T469*Constantes!$BA$17</f>
        <v>4.3</v>
      </c>
      <c r="U469" s="92" t="s">
        <v>241</v>
      </c>
      <c r="V469" s="96">
        <f>Corrientes!V469*Constantes!$BA$17</f>
        <v>2708.31</v>
      </c>
      <c r="W469" s="94">
        <f>Corrientes!W469*Constantes!$BA$17</f>
        <v>6068.0448060153676</v>
      </c>
      <c r="X469" s="94">
        <f>Corrientes!X469*Constantes!$BA$17</f>
        <v>3822.3866526865945</v>
      </c>
      <c r="Y469" s="94">
        <f>Corrientes!Y469*Constantes!$BA$17</f>
        <v>3978.7070022557727</v>
      </c>
      <c r="Z469" s="94">
        <f>Corrientes!Z469*Constantes!$BA$17</f>
        <v>27087.341716566876</v>
      </c>
      <c r="AA469" s="94">
        <f>Corrientes!AA469*Constantes!$BA$17</f>
        <v>5507.25</v>
      </c>
      <c r="AB469" s="94">
        <f>Corrientes!AB469*Constantes!$BA$17</f>
        <v>5889.8125356282326</v>
      </c>
      <c r="AC469" s="92" t="s">
        <v>94</v>
      </c>
      <c r="AD469" s="94">
        <v>2.6445048512365066</v>
      </c>
      <c r="AE469" s="94">
        <v>1.29371222365955</v>
      </c>
      <c r="AF469" s="95" t="s">
        <v>94</v>
      </c>
      <c r="AG469" s="95" t="s">
        <v>94</v>
      </c>
      <c r="AH469" s="95">
        <f>Corrientes!AH469*Constantes!$BA$17</f>
        <v>131.59</v>
      </c>
      <c r="AI469" s="95" t="s">
        <v>241</v>
      </c>
      <c r="AJ469" s="95" t="s">
        <v>241</v>
      </c>
      <c r="AK469" s="95" t="s">
        <v>94</v>
      </c>
      <c r="AL469" s="95" t="s">
        <v>241</v>
      </c>
      <c r="AM469" s="95" t="s">
        <v>241</v>
      </c>
      <c r="AN469" s="97" t="s">
        <v>94</v>
      </c>
      <c r="AO469" s="94">
        <f>Corrientes!AO469*Constantes!$BA$17</f>
        <v>494277.88</v>
      </c>
      <c r="AP469" s="94">
        <f>Corrientes!AP469*Constantes!$BA$17</f>
        <v>142255.78</v>
      </c>
      <c r="AQ469" s="94">
        <v>87.672046737300718</v>
      </c>
      <c r="AR469" s="94">
        <v>12.327953262699278</v>
      </c>
      <c r="AS469" s="94">
        <v>50.481936117769308</v>
      </c>
      <c r="AT469" s="95" t="s">
        <v>94</v>
      </c>
      <c r="AU469" s="97" t="s">
        <v>94</v>
      </c>
      <c r="AV469" s="94">
        <f t="shared" si="21"/>
        <v>-1.0762786462460427</v>
      </c>
      <c r="AW469" s="97" t="s">
        <v>94</v>
      </c>
      <c r="AX469" s="98">
        <f>Corrientes!AX469*Constantes!$BA$17</f>
        <v>32.54</v>
      </c>
      <c r="BC469" s="119">
        <f t="shared" si="22"/>
        <v>3.2418512319054571E-13</v>
      </c>
      <c r="BE469" s="68"/>
    </row>
    <row r="470" spans="1:57" x14ac:dyDescent="0.3">
      <c r="A470" s="89">
        <v>2017</v>
      </c>
      <c r="B470" s="90" t="s">
        <v>4</v>
      </c>
      <c r="C470" s="101">
        <f>Corrientes!C470*Constantes!$BA$17</f>
        <v>2311.6999999999998</v>
      </c>
      <c r="D470" s="91">
        <f>Corrientes!D470*Constantes!$BA$17</f>
        <v>1862.44</v>
      </c>
      <c r="E470" s="92">
        <f>Corrientes!E470*Constantes!$BA$17</f>
        <v>288.26</v>
      </c>
      <c r="F470" s="92" t="s">
        <v>241</v>
      </c>
      <c r="G470" s="92" t="s">
        <v>241</v>
      </c>
      <c r="H470" s="101">
        <f>Corrientes!H470*Constantes!$BA$17</f>
        <v>4462.3999999999996</v>
      </c>
      <c r="I470" s="101">
        <f>Corrientes!I470*Constantes!$BA$17</f>
        <v>348.8</v>
      </c>
      <c r="J470" s="91">
        <f>Corrientes!J470*Constantes!$BA$17</f>
        <v>4811.2</v>
      </c>
      <c r="K470" s="93">
        <f>Corrientes!K470*Constantes!$BA$17</f>
        <v>4886.0418896897818</v>
      </c>
      <c r="L470" s="93">
        <f>Corrientes!L470*Constantes!$BA$17</f>
        <v>2531.1591738093721</v>
      </c>
      <c r="M470" s="93">
        <f>Corrientes!M470*Constantes!$BA$17</f>
        <v>2039.2538883931256</v>
      </c>
      <c r="N470" s="94">
        <f>Corrientes!N470*Constantes!$BA$17</f>
        <v>381.91121160194683</v>
      </c>
      <c r="O470" s="94">
        <f>Corrientes!O470*Constantes!$BA$17</f>
        <v>5267.9531012917287</v>
      </c>
      <c r="P470" s="94">
        <v>32.927188857515567</v>
      </c>
      <c r="Q470" s="94">
        <f>Corrientes!Q470*Constantes!$BA$17</f>
        <v>8813.16</v>
      </c>
      <c r="R470" s="94">
        <f>Corrientes!R470*Constantes!$BA$17</f>
        <v>1311.59</v>
      </c>
      <c r="S470" s="94">
        <f>Corrientes!S470*Constantes!$BA$17</f>
        <v>3.53</v>
      </c>
      <c r="T470" s="94">
        <f>Corrientes!T470*Constantes!$BA$17</f>
        <v>514.88</v>
      </c>
      <c r="U470" s="92" t="s">
        <v>241</v>
      </c>
      <c r="V470" s="96">
        <f>Corrientes!V470*Constantes!$BA$17</f>
        <v>10643.15</v>
      </c>
      <c r="W470" s="94">
        <f>Corrientes!W470*Constantes!$BA$17</f>
        <v>5028.7876698898253</v>
      </c>
      <c r="X470" s="94">
        <f>Corrientes!X470*Constantes!$BA$17</f>
        <v>3528.9541860786267</v>
      </c>
      <c r="Y470" s="94">
        <f>Corrientes!Y470*Constantes!$BA$17</f>
        <v>3783.740058100791</v>
      </c>
      <c r="Z470" s="94">
        <f>Corrientes!Z470*Constantes!$BA$17</f>
        <v>2032.9469434832758</v>
      </c>
      <c r="AA470" s="94">
        <f>Corrientes!AA470*Constantes!$BA$17</f>
        <v>15454.35</v>
      </c>
      <c r="AB470" s="94">
        <f>Corrientes!AB470*Constantes!$BA$17</f>
        <v>5100.8825006912148</v>
      </c>
      <c r="AC470" s="92" t="s">
        <v>94</v>
      </c>
      <c r="AD470" s="94">
        <v>22.620110273441131</v>
      </c>
      <c r="AE470" s="94">
        <v>2.1680622357451771</v>
      </c>
      <c r="AF470" s="95" t="s">
        <v>94</v>
      </c>
      <c r="AG470" s="95" t="s">
        <v>94</v>
      </c>
      <c r="AH470" s="95">
        <f>Corrientes!AH470*Constantes!$BA$17</f>
        <v>2101.75</v>
      </c>
      <c r="AI470" s="95" t="s">
        <v>241</v>
      </c>
      <c r="AJ470" s="95" t="s">
        <v>241</v>
      </c>
      <c r="AK470" s="95" t="s">
        <v>94</v>
      </c>
      <c r="AL470" s="95" t="s">
        <v>241</v>
      </c>
      <c r="AM470" s="95" t="s">
        <v>241</v>
      </c>
      <c r="AN470" s="97" t="s">
        <v>94</v>
      </c>
      <c r="AO470" s="94">
        <f>Corrientes!AO470*Constantes!$BA$17</f>
        <v>774610.37</v>
      </c>
      <c r="AP470" s="94">
        <f>Corrientes!AP470*Constantes!$BA$17</f>
        <v>70016.33</v>
      </c>
      <c r="AQ470" s="94">
        <v>85.06585279676402</v>
      </c>
      <c r="AR470" s="94">
        <v>14.934147203235987</v>
      </c>
      <c r="AS470" s="94">
        <v>67.072878004879612</v>
      </c>
      <c r="AT470" s="95" t="s">
        <v>94</v>
      </c>
      <c r="AU470" s="97" t="s">
        <v>94</v>
      </c>
      <c r="AV470" s="94">
        <f t="shared" si="21"/>
        <v>-1.5796878726738517</v>
      </c>
      <c r="AW470" s="97" t="s">
        <v>94</v>
      </c>
      <c r="AX470" s="98">
        <f>Corrientes!AX470*Constantes!$BA$17</f>
        <v>289.44</v>
      </c>
      <c r="BC470" s="119">
        <f t="shared" si="22"/>
        <v>-9.9999999980582288E-3</v>
      </c>
      <c r="BE470" s="68"/>
    </row>
    <row r="471" spans="1:57" x14ac:dyDescent="0.3">
      <c r="A471" s="89">
        <v>2017</v>
      </c>
      <c r="B471" s="90" t="s">
        <v>5</v>
      </c>
      <c r="C471" s="101">
        <f>Corrientes!C471*Constantes!$BA$17</f>
        <v>420.25</v>
      </c>
      <c r="D471" s="91">
        <f>Corrientes!D471*Constantes!$BA$17</f>
        <v>1337.13</v>
      </c>
      <c r="E471" s="92">
        <f>Corrientes!E471*Constantes!$BA$17</f>
        <v>0</v>
      </c>
      <c r="F471" s="92" t="s">
        <v>241</v>
      </c>
      <c r="G471" s="92" t="s">
        <v>241</v>
      </c>
      <c r="H471" s="101">
        <f>Corrientes!H471*Constantes!$BA$17</f>
        <v>1757.38</v>
      </c>
      <c r="I471" s="101">
        <f>Corrientes!I471*Constantes!$BA$17</f>
        <v>151.19999999999999</v>
      </c>
      <c r="J471" s="91">
        <f>Corrientes!J471*Constantes!$BA$17</f>
        <v>1908.58</v>
      </c>
      <c r="K471" s="93">
        <f>Corrientes!K471*Constantes!$BA$17</f>
        <v>5391.3182246635797</v>
      </c>
      <c r="L471" s="93">
        <f>Corrientes!L471*Constantes!$BA$17</f>
        <v>1289.2407010030636</v>
      </c>
      <c r="M471" s="93">
        <f>Corrientes!M471*Constantes!$BA$17</f>
        <v>4102.077523660515</v>
      </c>
      <c r="N471" s="94">
        <f>Corrientes!N471*Constantes!$BA$17</f>
        <v>463.85093491632568</v>
      </c>
      <c r="O471" s="94">
        <f>Corrientes!O471*Constantes!$BA$17</f>
        <v>5855.1691595799048</v>
      </c>
      <c r="P471" s="94">
        <v>45.189490246881782</v>
      </c>
      <c r="Q471" s="94">
        <f>Corrientes!Q471*Constantes!$BA$17</f>
        <v>2073.7399999999998</v>
      </c>
      <c r="R471" s="94">
        <f>Corrientes!R471*Constantes!$BA$17</f>
        <v>569.28</v>
      </c>
      <c r="S471" s="94">
        <f>Corrientes!S471*Constantes!$BA$17</f>
        <v>0</v>
      </c>
      <c r="T471" s="94">
        <f>Corrientes!T471*Constantes!$BA$17</f>
        <v>0</v>
      </c>
      <c r="U471" s="92" t="s">
        <v>241</v>
      </c>
      <c r="V471" s="96">
        <f>Corrientes!V471*Constantes!$BA$17</f>
        <v>2643.01</v>
      </c>
      <c r="W471" s="94">
        <f>Corrientes!W471*Constantes!$BA$17</f>
        <v>6265.4982742108332</v>
      </c>
      <c r="X471" s="94">
        <f>Corrientes!X471*Constantes!$BA$17</f>
        <v>4607.0024459763599</v>
      </c>
      <c r="Y471" s="94">
        <f>Corrientes!Y471*Constantes!$BA$17</f>
        <v>6689.1866422259827</v>
      </c>
      <c r="Z471" s="94">
        <f>Corrientes!Z471*Constantes!$BA$17</f>
        <v>0</v>
      </c>
      <c r="AA471" s="94">
        <f>Corrientes!AA471*Constantes!$BA$17</f>
        <v>4551.59</v>
      </c>
      <c r="AB471" s="94">
        <f>Corrientes!AB471*Constantes!$BA$17</f>
        <v>6086.6366120163857</v>
      </c>
      <c r="AC471" s="92" t="s">
        <v>94</v>
      </c>
      <c r="AD471" s="94">
        <v>12.5677248465791</v>
      </c>
      <c r="AE471" s="94">
        <v>3.4264203853816149</v>
      </c>
      <c r="AF471" s="95" t="s">
        <v>94</v>
      </c>
      <c r="AG471" s="95" t="s">
        <v>94</v>
      </c>
      <c r="AH471" s="95">
        <f>Corrientes!AH471*Constantes!$BA$17</f>
        <v>206.66</v>
      </c>
      <c r="AI471" s="95" t="s">
        <v>241</v>
      </c>
      <c r="AJ471" s="95" t="s">
        <v>241</v>
      </c>
      <c r="AK471" s="95" t="s">
        <v>94</v>
      </c>
      <c r="AL471" s="95" t="s">
        <v>241</v>
      </c>
      <c r="AM471" s="95" t="s">
        <v>241</v>
      </c>
      <c r="AN471" s="97" t="s">
        <v>94</v>
      </c>
      <c r="AO471" s="94">
        <f>Corrientes!AO471*Constantes!$BA$17</f>
        <v>127814.1</v>
      </c>
      <c r="AP471" s="94">
        <f>Corrientes!AP471*Constantes!$BA$17</f>
        <v>36529.71</v>
      </c>
      <c r="AQ471" s="94">
        <v>92.81836548120225</v>
      </c>
      <c r="AR471" s="94">
        <v>7.1816345187977566</v>
      </c>
      <c r="AS471" s="94">
        <v>54.810509753118218</v>
      </c>
      <c r="AT471" s="95" t="s">
        <v>94</v>
      </c>
      <c r="AU471" s="97" t="s">
        <v>94</v>
      </c>
      <c r="AV471" s="94">
        <f t="shared" si="21"/>
        <v>10.556433972322887</v>
      </c>
      <c r="AW471" s="97" t="s">
        <v>94</v>
      </c>
      <c r="AX471" s="98">
        <f>Corrientes!AX471*Constantes!$BA$17</f>
        <v>15.01</v>
      </c>
      <c r="BC471" s="119">
        <f t="shared" si="22"/>
        <v>-9.9999999995361577E-3</v>
      </c>
      <c r="BE471" s="68"/>
    </row>
    <row r="472" spans="1:57" x14ac:dyDescent="0.3">
      <c r="A472" s="89">
        <v>2017</v>
      </c>
      <c r="B472" s="90" t="s">
        <v>6</v>
      </c>
      <c r="C472" s="101">
        <f>Corrientes!C472*Constantes!$BA$17</f>
        <v>6935.08</v>
      </c>
      <c r="D472" s="91">
        <f>Corrientes!D472*Constantes!$BA$17</f>
        <v>4158.79</v>
      </c>
      <c r="E472" s="92">
        <f>Corrientes!E472*Constantes!$BA$17</f>
        <v>1729.06</v>
      </c>
      <c r="F472" s="92" t="s">
        <v>241</v>
      </c>
      <c r="G472" s="92" t="s">
        <v>241</v>
      </c>
      <c r="H472" s="101">
        <f>Corrientes!H472*Constantes!$BA$17</f>
        <v>12822.93</v>
      </c>
      <c r="I472" s="101">
        <f>Corrientes!I472*Constantes!$BA$17</f>
        <v>122.81</v>
      </c>
      <c r="J472" s="91">
        <f>Corrientes!J472*Constantes!$BA$17</f>
        <v>12945.74</v>
      </c>
      <c r="K472" s="93">
        <f>Corrientes!K472*Constantes!$BA$17</f>
        <v>3051.3724157963184</v>
      </c>
      <c r="L472" s="93">
        <f>Corrientes!L472*Constantes!$BA$17</f>
        <v>1650.2870918501162</v>
      </c>
      <c r="M472" s="93">
        <f>Corrientes!M472*Constantes!$BA$17</f>
        <v>989.6354586446771</v>
      </c>
      <c r="N472" s="94">
        <f>Corrientes!N472*Constantes!$BA$17</f>
        <v>29.22337483155254</v>
      </c>
      <c r="O472" s="94">
        <f>Corrientes!O472*Constantes!$BA$17</f>
        <v>3080.5957906278709</v>
      </c>
      <c r="P472" s="94">
        <v>69.072997921499208</v>
      </c>
      <c r="Q472" s="94">
        <f>Corrientes!Q472*Constantes!$BA$17</f>
        <v>3151.74</v>
      </c>
      <c r="R472" s="94">
        <f>Corrientes!R472*Constantes!$BA$17</f>
        <v>999.61</v>
      </c>
      <c r="S472" s="94">
        <f>Corrientes!S472*Constantes!$BA$17</f>
        <v>90.64</v>
      </c>
      <c r="T472" s="94">
        <f>Corrientes!T472*Constantes!$BA$17</f>
        <v>1037.23</v>
      </c>
      <c r="U472" s="92" t="s">
        <v>241</v>
      </c>
      <c r="V472" s="96">
        <f>Corrientes!V472*Constantes!$BA$17</f>
        <v>5279.21</v>
      </c>
      <c r="W472" s="94">
        <f>Corrientes!W472*Constantes!$BA$17</f>
        <v>4474.914277286236</v>
      </c>
      <c r="X472" s="94">
        <f>Corrientes!X472*Constantes!$BA$17</f>
        <v>3436.0734260016361</v>
      </c>
      <c r="Y472" s="94">
        <f>Corrientes!Y472*Constantes!$BA$17</f>
        <v>2684.3599583223677</v>
      </c>
      <c r="Z472" s="94">
        <f>Corrientes!Z472*Constantes!$BA$17</f>
        <v>9117.5515541696022</v>
      </c>
      <c r="AA472" s="94">
        <f>Corrientes!AA472*Constantes!$BA$17</f>
        <v>18224.95</v>
      </c>
      <c r="AB472" s="94">
        <f>Corrientes!AB472*Constantes!$BA$17</f>
        <v>3386.2255859207748</v>
      </c>
      <c r="AC472" s="92" t="s">
        <v>94</v>
      </c>
      <c r="AD472" s="94">
        <v>18.141391255301595</v>
      </c>
      <c r="AE472" s="94">
        <v>5.3835435348754341</v>
      </c>
      <c r="AF472" s="95" t="s">
        <v>94</v>
      </c>
      <c r="AG472" s="95" t="s">
        <v>94</v>
      </c>
      <c r="AH472" s="95">
        <f>Corrientes!AH472*Constantes!$BA$17</f>
        <v>256.91000000000003</v>
      </c>
      <c r="AI472" s="95" t="s">
        <v>241</v>
      </c>
      <c r="AJ472" s="95" t="s">
        <v>241</v>
      </c>
      <c r="AK472" s="95" t="s">
        <v>94</v>
      </c>
      <c r="AL472" s="95" t="s">
        <v>241</v>
      </c>
      <c r="AM472" s="95" t="s">
        <v>241</v>
      </c>
      <c r="AN472" s="97" t="s">
        <v>94</v>
      </c>
      <c r="AO472" s="94">
        <f>Corrientes!AO472*Constantes!$BA$17</f>
        <v>332091.61</v>
      </c>
      <c r="AP472" s="94">
        <f>Corrientes!AP472*Constantes!$BA$17</f>
        <v>94081.49</v>
      </c>
      <c r="AQ472" s="94">
        <v>99.492575337499915</v>
      </c>
      <c r="AR472" s="94">
        <v>0.50742466250008389</v>
      </c>
      <c r="AS472" s="94">
        <v>30.927002078500788</v>
      </c>
      <c r="AT472" s="95" t="s">
        <v>94</v>
      </c>
      <c r="AU472" s="97" t="s">
        <v>94</v>
      </c>
      <c r="AV472" s="94">
        <f t="shared" si="21"/>
        <v>0.61397761197037326</v>
      </c>
      <c r="AW472" s="97" t="s">
        <v>94</v>
      </c>
      <c r="AX472" s="98">
        <f>Corrientes!AX472*Constantes!$BA$17</f>
        <v>0.96</v>
      </c>
      <c r="BC472" s="119">
        <f t="shared" si="22"/>
        <v>-9.999999999308784E-3</v>
      </c>
      <c r="BE472" s="68"/>
    </row>
    <row r="473" spans="1:57" x14ac:dyDescent="0.3">
      <c r="A473" s="89">
        <v>2017</v>
      </c>
      <c r="B473" s="90" t="s">
        <v>7</v>
      </c>
      <c r="C473" s="101">
        <f>Corrientes!C473*Constantes!$BA$17</f>
        <v>2589.4899999999998</v>
      </c>
      <c r="D473" s="91">
        <f>Corrientes!D473*Constantes!$BA$17</f>
        <v>2683.59</v>
      </c>
      <c r="E473" s="92">
        <f>Corrientes!E473*Constantes!$BA$17</f>
        <v>417.8</v>
      </c>
      <c r="F473" s="92" t="s">
        <v>241</v>
      </c>
      <c r="G473" s="92" t="s">
        <v>241</v>
      </c>
      <c r="H473" s="101">
        <f>Corrientes!H473*Constantes!$BA$17</f>
        <v>5690.89</v>
      </c>
      <c r="I473" s="101">
        <f>Corrientes!I473*Constantes!$BA$17</f>
        <v>1018.67</v>
      </c>
      <c r="J473" s="91">
        <f>Corrientes!J473*Constantes!$BA$17</f>
        <v>6709.56</v>
      </c>
      <c r="K473" s="93">
        <f>Corrientes!K473*Constantes!$BA$17</f>
        <v>3723.3144994413365</v>
      </c>
      <c r="L473" s="93">
        <f>Corrientes!L473*Constantes!$BA$17</f>
        <v>1694.2006478561329</v>
      </c>
      <c r="M473" s="93">
        <f>Corrientes!M473*Constantes!$BA$17</f>
        <v>1755.7648618269786</v>
      </c>
      <c r="N473" s="94">
        <f>Corrientes!N473*Constantes!$BA$17</f>
        <v>666.47508646036533</v>
      </c>
      <c r="O473" s="94">
        <f>Corrientes!O473*Constantes!$BA$17</f>
        <v>4389.7895859017017</v>
      </c>
      <c r="P473" s="94">
        <v>36.764714666106009</v>
      </c>
      <c r="Q473" s="94">
        <f>Corrientes!Q473*Constantes!$BA$17</f>
        <v>9858.25</v>
      </c>
      <c r="R473" s="94">
        <f>Corrientes!R473*Constantes!$BA$17</f>
        <v>1210.53</v>
      </c>
      <c r="S473" s="94">
        <f>Corrientes!S473*Constantes!$BA$17</f>
        <v>43.13</v>
      </c>
      <c r="T473" s="94">
        <f>Corrientes!T473*Constantes!$BA$17</f>
        <v>0</v>
      </c>
      <c r="U473" s="92" t="s">
        <v>241</v>
      </c>
      <c r="V473" s="96">
        <f>Corrientes!V473*Constantes!$BA$17</f>
        <v>11111.91</v>
      </c>
      <c r="W473" s="94">
        <f>Corrientes!W473*Constantes!$BA$17</f>
        <v>4930.7989804630006</v>
      </c>
      <c r="X473" s="94">
        <f>Corrientes!X473*Constantes!$BA$17</f>
        <v>3611.0339057799843</v>
      </c>
      <c r="Y473" s="94">
        <f>Corrientes!Y473*Constantes!$BA$17</f>
        <v>3953.9351903265629</v>
      </c>
      <c r="Z473" s="94">
        <f>Corrientes!Z473*Constantes!$BA$17</f>
        <v>10747.338649389483</v>
      </c>
      <c r="AA473" s="94">
        <f>Corrientes!AA473*Constantes!$BA$17</f>
        <v>17821.47</v>
      </c>
      <c r="AB473" s="94">
        <f>Corrientes!AB473*Constantes!$BA$17</f>
        <v>4712.1581265380228</v>
      </c>
      <c r="AC473" s="92" t="s">
        <v>94</v>
      </c>
      <c r="AD473" s="94">
        <v>22.535563671780004</v>
      </c>
      <c r="AE473" s="94">
        <v>2.5987919301159863</v>
      </c>
      <c r="AF473" s="95" t="s">
        <v>94</v>
      </c>
      <c r="AG473" s="95" t="s">
        <v>94</v>
      </c>
      <c r="AH473" s="95">
        <f>Corrientes!AH473*Constantes!$BA$17</f>
        <v>2116.2800000000002</v>
      </c>
      <c r="AI473" s="95" t="s">
        <v>241</v>
      </c>
      <c r="AJ473" s="95" t="s">
        <v>241</v>
      </c>
      <c r="AK473" s="95" t="s">
        <v>94</v>
      </c>
      <c r="AL473" s="95" t="s">
        <v>241</v>
      </c>
      <c r="AM473" s="95" t="s">
        <v>241</v>
      </c>
      <c r="AN473" s="97" t="s">
        <v>94</v>
      </c>
      <c r="AO473" s="94">
        <f>Corrientes!AO473*Constantes!$BA$17</f>
        <v>706772.62</v>
      </c>
      <c r="AP473" s="94">
        <f>Corrientes!AP473*Constantes!$BA$17</f>
        <v>73441.38</v>
      </c>
      <c r="AQ473" s="94">
        <v>84.955809721861186</v>
      </c>
      <c r="AR473" s="94">
        <v>15.04419027813881</v>
      </c>
      <c r="AS473" s="94">
        <v>63.235285333893984</v>
      </c>
      <c r="AT473" s="95" t="s">
        <v>94</v>
      </c>
      <c r="AU473" s="97" t="s">
        <v>94</v>
      </c>
      <c r="AV473" s="94">
        <f t="shared" si="21"/>
        <v>1.3875477403470393</v>
      </c>
      <c r="AW473" s="97" t="s">
        <v>94</v>
      </c>
      <c r="AX473" s="98">
        <f>Corrientes!AX473*Constantes!$BA$17</f>
        <v>22.17</v>
      </c>
      <c r="BC473" s="119">
        <f t="shared" si="22"/>
        <v>1.0000000001184617E-2</v>
      </c>
      <c r="BE473" s="68"/>
    </row>
    <row r="474" spans="1:57" x14ac:dyDescent="0.3">
      <c r="A474" s="89">
        <v>2017</v>
      </c>
      <c r="B474" s="90" t="s">
        <v>250</v>
      </c>
      <c r="C474" s="101">
        <f>Corrientes!C474*Constantes!$BA$17</f>
        <v>17128.21</v>
      </c>
      <c r="D474" s="91">
        <f>Corrientes!D474*Constantes!$BA$17</f>
        <v>4186.01</v>
      </c>
      <c r="E474" s="92">
        <f>Corrientes!E474*Constantes!$BA$17</f>
        <v>910.18</v>
      </c>
      <c r="F474" s="92" t="s">
        <v>241</v>
      </c>
      <c r="G474" s="92" t="s">
        <v>241</v>
      </c>
      <c r="H474" s="101">
        <f>Corrientes!H474*Constantes!$BA$17</f>
        <v>22224.41</v>
      </c>
      <c r="I474" s="101">
        <f>Corrientes!I474*Constantes!$BA$17</f>
        <v>7893</v>
      </c>
      <c r="J474" s="91">
        <f>Corrientes!J474*Constantes!$BA$17</f>
        <v>30117.41</v>
      </c>
      <c r="K474" s="93">
        <f>Corrientes!K474*Constantes!$BA$17</f>
        <v>5780.2193053592264</v>
      </c>
      <c r="L474" s="93">
        <f>Corrientes!L474*Constantes!$BA$17</f>
        <v>4454.7796939459977</v>
      </c>
      <c r="M474" s="93">
        <f>Corrientes!M474*Constantes!$BA$17</f>
        <v>1088.7165463299896</v>
      </c>
      <c r="N474" s="94">
        <f>Corrientes!N474*Constantes!$BA$17</f>
        <v>2052.845842565242</v>
      </c>
      <c r="O474" s="94">
        <f>Corrientes!O474*Constantes!$BA$17</f>
        <v>7833.0651479244689</v>
      </c>
      <c r="P474" s="94">
        <v>29.489899762335092</v>
      </c>
      <c r="Q474" s="94">
        <f>Corrientes!Q474*Constantes!$BA$17</f>
        <v>48515.62</v>
      </c>
      <c r="R474" s="94">
        <f>Corrientes!R474*Constantes!$BA$17</f>
        <v>17502.150000000001</v>
      </c>
      <c r="S474" s="94">
        <f>Corrientes!S474*Constantes!$BA$17</f>
        <v>3003.3</v>
      </c>
      <c r="T474" s="94">
        <f>Corrientes!T474*Constantes!$BA$17</f>
        <v>0</v>
      </c>
      <c r="U474" s="92" t="s">
        <v>241</v>
      </c>
      <c r="V474" s="96">
        <f>Corrientes!V474*Constantes!$BA$17</f>
        <v>69021.070000000007</v>
      </c>
      <c r="W474" s="94">
        <f>Corrientes!W474*Constantes!$BA$17</f>
        <v>13897.720215151583</v>
      </c>
      <c r="X474" s="94">
        <f>Corrientes!X474*Constantes!$BA$17</f>
        <v>4719.6614660094347</v>
      </c>
      <c r="Y474" s="94">
        <f>Corrientes!Y474*Constantes!$BA$17</f>
        <v>5195.0027797277262</v>
      </c>
      <c r="Z474" s="94">
        <f>Corrientes!Z474*Constantes!$BA$17</f>
        <v>39886.094133896426</v>
      </c>
      <c r="AA474" s="94">
        <f>Corrientes!AA474*Constantes!$BA$17</f>
        <v>99138.47</v>
      </c>
      <c r="AB474" s="94">
        <f>Corrientes!AB474*Constantes!$BA$17</f>
        <v>11251.331521339933</v>
      </c>
      <c r="AC474" s="92" t="s">
        <v>94</v>
      </c>
      <c r="AD474" s="94">
        <v>5.8261355825911947</v>
      </c>
      <c r="AE474" s="94">
        <v>3.0019839162074033</v>
      </c>
      <c r="AF474" s="95" t="s">
        <v>94</v>
      </c>
      <c r="AG474" s="95" t="s">
        <v>94</v>
      </c>
      <c r="AH474" s="95">
        <f>Corrientes!AH474*Constantes!$BA$17</f>
        <v>26046.37</v>
      </c>
      <c r="AI474" s="95" t="s">
        <v>241</v>
      </c>
      <c r="AJ474" s="95" t="s">
        <v>241</v>
      </c>
      <c r="AK474" s="95" t="s">
        <v>94</v>
      </c>
      <c r="AL474" s="95" t="s">
        <v>241</v>
      </c>
      <c r="AM474" s="95" t="s">
        <v>241</v>
      </c>
      <c r="AN474" s="97" t="s">
        <v>94</v>
      </c>
      <c r="AO474" s="94">
        <f>Corrientes!AO474*Constantes!$BA$17</f>
        <v>3409015.97</v>
      </c>
      <c r="AP474" s="94">
        <f>Corrientes!AP474*Constantes!$BA$17</f>
        <v>1455639.25</v>
      </c>
      <c r="AQ474" s="94">
        <v>74.023292251872874</v>
      </c>
      <c r="AR474" s="94">
        <v>25.976707748127136</v>
      </c>
      <c r="AS474" s="94">
        <v>70.510100237664915</v>
      </c>
      <c r="AT474" s="95" t="s">
        <v>94</v>
      </c>
      <c r="AU474" s="97" t="s">
        <v>94</v>
      </c>
      <c r="AV474" s="94">
        <f t="shared" si="21"/>
        <v>-1.6224563081411847</v>
      </c>
      <c r="AW474" s="97" t="s">
        <v>94</v>
      </c>
      <c r="AX474" s="98">
        <f>Corrientes!AX474*Constantes!$BA$17</f>
        <v>11.48</v>
      </c>
      <c r="BC474" s="119">
        <f t="shared" si="22"/>
        <v>1.0345502232667059E-11</v>
      </c>
      <c r="BE474" s="68"/>
    </row>
    <row r="475" spans="1:57" x14ac:dyDescent="0.3">
      <c r="A475" s="89">
        <v>2017</v>
      </c>
      <c r="B475" s="90" t="s">
        <v>8</v>
      </c>
      <c r="C475" s="101">
        <f>Corrientes!C475*Constantes!$BA$17</f>
        <v>1132.2</v>
      </c>
      <c r="D475" s="91">
        <f>Corrientes!D475*Constantes!$BA$17</f>
        <v>2115.37</v>
      </c>
      <c r="E475" s="92">
        <f>Corrientes!E475*Constantes!$BA$17</f>
        <v>405.36</v>
      </c>
      <c r="F475" s="92" t="s">
        <v>241</v>
      </c>
      <c r="G475" s="92" t="s">
        <v>241</v>
      </c>
      <c r="H475" s="101">
        <f>Corrientes!H475*Constantes!$BA$17</f>
        <v>3652.93</v>
      </c>
      <c r="I475" s="101">
        <f>Corrientes!I475*Constantes!$BA$17</f>
        <v>1178.54</v>
      </c>
      <c r="J475" s="91">
        <f>Corrientes!J475*Constantes!$BA$17</f>
        <v>4831.47</v>
      </c>
      <c r="K475" s="93">
        <f>Corrientes!K475*Constantes!$BA$17</f>
        <v>4409.3863087511963</v>
      </c>
      <c r="L475" s="93">
        <f>Corrientes!L475*Constantes!$BA$17</f>
        <v>1366.6527745593864</v>
      </c>
      <c r="M475" s="93">
        <f>Corrientes!M475*Constantes!$BA$17</f>
        <v>2553.4268701324418</v>
      </c>
      <c r="N475" s="94">
        <f>Corrientes!N475*Constantes!$BA$17</f>
        <v>1422.5938023571903</v>
      </c>
      <c r="O475" s="94">
        <f>Corrientes!O475*Constantes!$BA$17</f>
        <v>5831.9801111083871</v>
      </c>
      <c r="P475" s="94">
        <v>46.549923279127199</v>
      </c>
      <c r="Q475" s="94">
        <f>Corrientes!Q475*Constantes!$BA$17</f>
        <v>3546.04</v>
      </c>
      <c r="R475" s="94">
        <f>Corrientes!R475*Constantes!$BA$17</f>
        <v>944.36</v>
      </c>
      <c r="S475" s="94">
        <f>Corrientes!S475*Constantes!$BA$17</f>
        <v>2.83</v>
      </c>
      <c r="T475" s="94">
        <f>Corrientes!T475*Constantes!$BA$17</f>
        <v>0</v>
      </c>
      <c r="U475" s="92" t="s">
        <v>241</v>
      </c>
      <c r="V475" s="96">
        <f>Corrientes!V475*Constantes!$BA$17</f>
        <v>4493.22</v>
      </c>
      <c r="W475" s="94">
        <f>Corrientes!W475*Constantes!$BA$17</f>
        <v>4628.0098591375254</v>
      </c>
      <c r="X475" s="94">
        <f>Corrientes!X475*Constantes!$BA$17</f>
        <v>3943.1606226259041</v>
      </c>
      <c r="Y475" s="94">
        <f>Corrientes!Y475*Constantes!$BA$17</f>
        <v>2624.5094671546844</v>
      </c>
      <c r="Z475" s="94">
        <f>Corrientes!Z475*Constantes!$BA$17</f>
        <v>1380.76171875</v>
      </c>
      <c r="AA475" s="94">
        <f>Corrientes!AA475*Constantes!$BA$17</f>
        <v>9324.69</v>
      </c>
      <c r="AB475" s="94">
        <f>Corrientes!AB475*Constantes!$BA$17</f>
        <v>5182.3425689522046</v>
      </c>
      <c r="AC475" s="92" t="s">
        <v>94</v>
      </c>
      <c r="AD475" s="94">
        <v>17.76559018934255</v>
      </c>
      <c r="AE475" s="94">
        <v>3.4378098268429449</v>
      </c>
      <c r="AF475" s="95" t="s">
        <v>94</v>
      </c>
      <c r="AG475" s="95" t="s">
        <v>94</v>
      </c>
      <c r="AH475" s="95">
        <f>Corrientes!AH475*Constantes!$BA$17</f>
        <v>337.99</v>
      </c>
      <c r="AI475" s="95" t="s">
        <v>241</v>
      </c>
      <c r="AJ475" s="95" t="s">
        <v>241</v>
      </c>
      <c r="AK475" s="95" t="s">
        <v>94</v>
      </c>
      <c r="AL475" s="95" t="s">
        <v>241</v>
      </c>
      <c r="AM475" s="95" t="s">
        <v>241</v>
      </c>
      <c r="AN475" s="97" t="s">
        <v>94</v>
      </c>
      <c r="AO475" s="94">
        <f>Corrientes!AO475*Constantes!$BA$17</f>
        <v>249246.66</v>
      </c>
      <c r="AP475" s="94">
        <f>Corrientes!AP475*Constantes!$BA$17</f>
        <v>47523.77</v>
      </c>
      <c r="AQ475" s="94">
        <v>91.270458194096065</v>
      </c>
      <c r="AR475" s="94">
        <v>8.7295418059039278</v>
      </c>
      <c r="AS475" s="94">
        <v>53.449828030847499</v>
      </c>
      <c r="AT475" s="95" t="s">
        <v>94</v>
      </c>
      <c r="AU475" s="97" t="s">
        <v>94</v>
      </c>
      <c r="AV475" s="94">
        <f t="shared" si="21"/>
        <v>10.437060288502064</v>
      </c>
      <c r="AW475" s="97" t="s">
        <v>94</v>
      </c>
      <c r="AX475" s="98">
        <f>Corrientes!AX475*Constantes!$BA$17</f>
        <v>50.22</v>
      </c>
      <c r="BC475" s="119">
        <f t="shared" si="22"/>
        <v>-1.0000000000047748E-2</v>
      </c>
      <c r="BE475" s="68"/>
    </row>
    <row r="476" spans="1:57" x14ac:dyDescent="0.3">
      <c r="A476" s="89">
        <v>2017</v>
      </c>
      <c r="B476" s="90" t="s">
        <v>9</v>
      </c>
      <c r="C476" s="101">
        <f>Corrientes!C476*Constantes!$BA$17</f>
        <v>7545.05</v>
      </c>
      <c r="D476" s="91">
        <f>Corrientes!D476*Constantes!$BA$17</f>
        <v>3249.38</v>
      </c>
      <c r="E476" s="92">
        <f>Corrientes!E476*Constantes!$BA$17</f>
        <v>6.77</v>
      </c>
      <c r="F476" s="92" t="s">
        <v>241</v>
      </c>
      <c r="G476" s="92" t="s">
        <v>241</v>
      </c>
      <c r="H476" s="101">
        <f>Corrientes!H476*Constantes!$BA$17</f>
        <v>10801.19</v>
      </c>
      <c r="I476" s="101">
        <f>Corrientes!I476*Constantes!$BA$17</f>
        <v>2919.83</v>
      </c>
      <c r="J476" s="91">
        <f>Corrientes!J476*Constantes!$BA$17</f>
        <v>13721.02</v>
      </c>
      <c r="K476" s="93">
        <f>Corrientes!K476*Constantes!$BA$17</f>
        <v>3061.5474155262959</v>
      </c>
      <c r="L476" s="93">
        <f>Corrientes!L476*Constantes!$BA$17</f>
        <v>2138.6085824824549</v>
      </c>
      <c r="M476" s="93">
        <f>Corrientes!M476*Constantes!$BA$17</f>
        <v>921.02109514242568</v>
      </c>
      <c r="N476" s="94">
        <f>Corrientes!N476*Constantes!$BA$17</f>
        <v>827.61334699162353</v>
      </c>
      <c r="O476" s="94">
        <f>Corrientes!O476*Constantes!$BA$17</f>
        <v>3889.1607625179195</v>
      </c>
      <c r="P476" s="94">
        <v>54.339082008723473</v>
      </c>
      <c r="Q476" s="94">
        <f>Corrientes!Q476*Constantes!$BA$17</f>
        <v>8848.76</v>
      </c>
      <c r="R476" s="94">
        <f>Corrientes!R476*Constantes!$BA$17</f>
        <v>1460.28</v>
      </c>
      <c r="S476" s="94">
        <f>Corrientes!S476*Constantes!$BA$17</f>
        <v>710.62</v>
      </c>
      <c r="T476" s="94">
        <f>Corrientes!T476*Constantes!$BA$17</f>
        <v>0</v>
      </c>
      <c r="U476" s="92" t="s">
        <v>241</v>
      </c>
      <c r="V476" s="96">
        <f>Corrientes!V476*Constantes!$BA$17</f>
        <v>11019.65</v>
      </c>
      <c r="W476" s="94">
        <f>Corrientes!W476*Constantes!$BA$17</f>
        <v>4628.4940623623088</v>
      </c>
      <c r="X476" s="94">
        <f>Corrientes!X476*Constantes!$BA$17</f>
        <v>2704.4187541240508</v>
      </c>
      <c r="Y476" s="94">
        <f>Corrientes!Y476*Constantes!$BA$17</f>
        <v>2886.9996559986716</v>
      </c>
      <c r="Z476" s="94">
        <f>Corrientes!Z476*Constantes!$BA$17</f>
        <v>21954.26717745922</v>
      </c>
      <c r="AA476" s="94">
        <f>Corrientes!AA476*Constantes!$BA$17</f>
        <v>24740.67</v>
      </c>
      <c r="AB476" s="94">
        <f>Corrientes!AB476*Constantes!$BA$17</f>
        <v>4187.0575868440301</v>
      </c>
      <c r="AC476" s="92" t="s">
        <v>94</v>
      </c>
      <c r="AD476" s="94">
        <v>25.339078945686321</v>
      </c>
      <c r="AE476" s="94">
        <v>2.8225290089469617</v>
      </c>
      <c r="AF476" s="95" t="s">
        <v>94</v>
      </c>
      <c r="AG476" s="95" t="s">
        <v>94</v>
      </c>
      <c r="AH476" s="95">
        <f>Corrientes!AH476*Constantes!$BA$17</f>
        <v>1671.01</v>
      </c>
      <c r="AI476" s="95" t="s">
        <v>241</v>
      </c>
      <c r="AJ476" s="95" t="s">
        <v>241</v>
      </c>
      <c r="AK476" s="95" t="s">
        <v>94</v>
      </c>
      <c r="AL476" s="95" t="s">
        <v>241</v>
      </c>
      <c r="AM476" s="95" t="s">
        <v>241</v>
      </c>
      <c r="AN476" s="97" t="s">
        <v>94</v>
      </c>
      <c r="AO476" s="94">
        <f>Corrientes!AO476*Constantes!$BA$17</f>
        <v>914368.2</v>
      </c>
      <c r="AP476" s="94">
        <f>Corrientes!AP476*Constantes!$BA$17</f>
        <v>92407.76</v>
      </c>
      <c r="AQ476" s="94">
        <v>80.784176766881785</v>
      </c>
      <c r="AR476" s="94">
        <v>19.215741250852613</v>
      </c>
      <c r="AS476" s="94">
        <v>45.66091799127652</v>
      </c>
      <c r="AT476" s="95" t="s">
        <v>94</v>
      </c>
      <c r="AU476" s="97" t="s">
        <v>94</v>
      </c>
      <c r="AV476" s="94">
        <f t="shared" si="21"/>
        <v>4.977381090639077</v>
      </c>
      <c r="AW476" s="97" t="s">
        <v>94</v>
      </c>
      <c r="AX476" s="98">
        <f>Corrientes!AX476*Constantes!$BA$17</f>
        <v>32.409999999999997</v>
      </c>
      <c r="BC476" s="119">
        <f t="shared" si="22"/>
        <v>-2.0000000002159624E-2</v>
      </c>
      <c r="BE476" s="68"/>
    </row>
    <row r="477" spans="1:57" x14ac:dyDescent="0.3">
      <c r="A477" s="89">
        <v>2017</v>
      </c>
      <c r="B477" s="90" t="s">
        <v>10</v>
      </c>
      <c r="C477" s="101">
        <f>Corrientes!C477*Constantes!$BA$17</f>
        <v>4895.8900000000003</v>
      </c>
      <c r="D477" s="91">
        <f>Corrientes!D477*Constantes!$BA$17</f>
        <v>4705.47</v>
      </c>
      <c r="E477" s="92">
        <f>Corrientes!E477*Constantes!$BA$17</f>
        <v>296.39999999999998</v>
      </c>
      <c r="F477" s="92" t="s">
        <v>241</v>
      </c>
      <c r="G477" s="92" t="s">
        <v>241</v>
      </c>
      <c r="H477" s="101">
        <f>Corrientes!H477*Constantes!$BA$17</f>
        <v>9897.76</v>
      </c>
      <c r="I477" s="101">
        <f>Corrientes!I477*Constantes!$BA$17</f>
        <v>52.08</v>
      </c>
      <c r="J477" s="91">
        <f>Corrientes!J477*Constantes!$BA$17</f>
        <v>9949.84</v>
      </c>
      <c r="K477" s="93">
        <f>Corrientes!K477*Constantes!$BA$17</f>
        <v>3566.4809560132044</v>
      </c>
      <c r="L477" s="93">
        <f>Corrientes!L477*Constantes!$BA$17</f>
        <v>1764.1469475374709</v>
      </c>
      <c r="M477" s="93">
        <f>Corrientes!M477*Constantes!$BA$17</f>
        <v>1695.5323637755175</v>
      </c>
      <c r="N477" s="94">
        <f>Corrientes!N477*Constantes!$BA$17</f>
        <v>18.767462148005002</v>
      </c>
      <c r="O477" s="94">
        <f>Corrientes!O477*Constantes!$BA$17</f>
        <v>3585.2484181612094</v>
      </c>
      <c r="P477" s="94">
        <v>66.637085668580823</v>
      </c>
      <c r="Q477" s="94">
        <f>Corrientes!Q477*Constantes!$BA$17</f>
        <v>3551.25</v>
      </c>
      <c r="R477" s="94">
        <f>Corrientes!R477*Constantes!$BA$17</f>
        <v>1444.88</v>
      </c>
      <c r="S477" s="94">
        <f>Corrientes!S477*Constantes!$BA$17</f>
        <v>0</v>
      </c>
      <c r="T477" s="94">
        <f>Corrientes!T477*Constantes!$BA$17</f>
        <v>0</v>
      </c>
      <c r="U477" s="92" t="s">
        <v>241</v>
      </c>
      <c r="V477" s="96">
        <f>Corrientes!V477*Constantes!$BA$17</f>
        <v>4996.13</v>
      </c>
      <c r="W477" s="94">
        <f>Corrientes!W477*Constantes!$BA$17</f>
        <v>6005.0129508301134</v>
      </c>
      <c r="X477" s="94">
        <f>Corrientes!X477*Constantes!$BA$17</f>
        <v>5059.8811701745663</v>
      </c>
      <c r="Y477" s="94">
        <f>Corrientes!Y477*Constantes!$BA$17</f>
        <v>2410.835969619307</v>
      </c>
      <c r="Z477" s="94">
        <f>Corrientes!Z477*Constantes!$BA$17</f>
        <v>0</v>
      </c>
      <c r="AA477" s="94">
        <f>Corrientes!AA477*Constantes!$BA$17</f>
        <v>14945.97</v>
      </c>
      <c r="AB477" s="94">
        <f>Corrientes!AB477*Constantes!$BA$17</f>
        <v>4143.3604085440256</v>
      </c>
      <c r="AC477" s="92" t="s">
        <v>94</v>
      </c>
      <c r="AD477" s="94">
        <v>18.934360523614981</v>
      </c>
      <c r="AE477" s="94">
        <v>5.1563924027850234</v>
      </c>
      <c r="AF477" s="95" t="s">
        <v>94</v>
      </c>
      <c r="AG477" s="95" t="s">
        <v>94</v>
      </c>
      <c r="AH477" s="95">
        <f>Corrientes!AH477*Constantes!$BA$17</f>
        <v>146.27000000000001</v>
      </c>
      <c r="AI477" s="95" t="s">
        <v>241</v>
      </c>
      <c r="AJ477" s="95" t="s">
        <v>241</v>
      </c>
      <c r="AK477" s="95" t="s">
        <v>94</v>
      </c>
      <c r="AL477" s="95" t="s">
        <v>241</v>
      </c>
      <c r="AM477" s="95" t="s">
        <v>241</v>
      </c>
      <c r="AN477" s="97" t="s">
        <v>94</v>
      </c>
      <c r="AO477" s="94">
        <f>Corrientes!AO477*Constantes!$BA$17</f>
        <v>287625.17</v>
      </c>
      <c r="AP477" s="94">
        <f>Corrientes!AP477*Constantes!$BA$17</f>
        <v>85074.48</v>
      </c>
      <c r="AQ477" s="94">
        <v>98.453203923664361</v>
      </c>
      <c r="AR477" s="94">
        <v>1.5467960763356146</v>
      </c>
      <c r="AS477" s="94">
        <v>33.362914331419177</v>
      </c>
      <c r="AT477" s="95" t="s">
        <v>94</v>
      </c>
      <c r="AU477" s="97" t="s">
        <v>94</v>
      </c>
      <c r="AV477" s="94">
        <f t="shared" si="21"/>
        <v>2.2096209720356308</v>
      </c>
      <c r="AW477" s="97" t="s">
        <v>94</v>
      </c>
      <c r="AX477" s="98">
        <f>Corrientes!AX477*Constantes!$BA$17</f>
        <v>11.31</v>
      </c>
      <c r="BC477" s="119">
        <f t="shared" si="22"/>
        <v>-2.1600499167107046E-12</v>
      </c>
      <c r="BE477" s="68"/>
    </row>
    <row r="478" spans="1:57" x14ac:dyDescent="0.3">
      <c r="A478" s="89">
        <v>2017</v>
      </c>
      <c r="B478" s="90" t="s">
        <v>11</v>
      </c>
      <c r="C478" s="101">
        <f>Corrientes!C478*Constantes!$BA$17</f>
        <v>3304.96</v>
      </c>
      <c r="D478" s="91">
        <f>Corrientes!D478*Constantes!$BA$17</f>
        <v>2820.27</v>
      </c>
      <c r="E478" s="92">
        <f>Corrientes!E478*Constantes!$BA$17</f>
        <v>640.1</v>
      </c>
      <c r="F478" s="92" t="s">
        <v>241</v>
      </c>
      <c r="G478" s="92" t="s">
        <v>241</v>
      </c>
      <c r="H478" s="101">
        <f>Corrientes!H478*Constantes!$BA$17</f>
        <v>6765.33</v>
      </c>
      <c r="I478" s="101">
        <f>Corrientes!I478*Constantes!$BA$17</f>
        <v>707.38</v>
      </c>
      <c r="J478" s="91">
        <f>Corrientes!J478*Constantes!$BA$17</f>
        <v>7472.71</v>
      </c>
      <c r="K478" s="93">
        <f>Corrientes!K478*Constantes!$BA$17</f>
        <v>3465.3533959561746</v>
      </c>
      <c r="L478" s="93">
        <f>Corrientes!L478*Constantes!$BA$17</f>
        <v>1692.8761975243931</v>
      </c>
      <c r="M478" s="93">
        <f>Corrientes!M478*Constantes!$BA$17</f>
        <v>1444.6035400696012</v>
      </c>
      <c r="N478" s="94">
        <f>Corrientes!N478*Constantes!$BA$17</f>
        <v>362.33454456793544</v>
      </c>
      <c r="O478" s="94">
        <f>Corrientes!O478*Constantes!$BA$17</f>
        <v>3827.6879405241098</v>
      </c>
      <c r="P478" s="94">
        <v>62.609493416284181</v>
      </c>
      <c r="Q478" s="94">
        <f>Corrientes!Q478*Constantes!$BA$17</f>
        <v>3236.6</v>
      </c>
      <c r="R478" s="94">
        <f>Corrientes!R478*Constantes!$BA$17</f>
        <v>802.56</v>
      </c>
      <c r="S478" s="94">
        <f>Corrientes!S478*Constantes!$BA$17</f>
        <v>450.77</v>
      </c>
      <c r="T478" s="94">
        <f>Corrientes!T478*Constantes!$BA$17</f>
        <v>0</v>
      </c>
      <c r="U478" s="92" t="s">
        <v>241</v>
      </c>
      <c r="V478" s="96">
        <f>Corrientes!V478*Constantes!$BA$17</f>
        <v>4489.93</v>
      </c>
      <c r="W478" s="94">
        <f>Corrientes!W478*Constantes!$BA$17</f>
        <v>4512.8191989772222</v>
      </c>
      <c r="X478" s="94">
        <f>Corrientes!X478*Constantes!$BA$17</f>
        <v>3434.4680699796054</v>
      </c>
      <c r="Y478" s="94">
        <f>Corrientes!Y478*Constantes!$BA$17</f>
        <v>2448.4447285085816</v>
      </c>
      <c r="Z478" s="94">
        <f>Corrientes!Z478*Constantes!$BA$17</f>
        <v>21957.676457693997</v>
      </c>
      <c r="AA478" s="94">
        <f>Corrientes!AA478*Constantes!$BA$17</f>
        <v>11962.64</v>
      </c>
      <c r="AB478" s="94">
        <f>Corrientes!AB478*Constantes!$BA$17</f>
        <v>4058.976921582861</v>
      </c>
      <c r="AC478" s="92" t="s">
        <v>94</v>
      </c>
      <c r="AD478" s="94">
        <v>16.701569359409092</v>
      </c>
      <c r="AE478" s="94">
        <v>3.7688074732858006</v>
      </c>
      <c r="AF478" s="95" t="s">
        <v>94</v>
      </c>
      <c r="AG478" s="95" t="s">
        <v>94</v>
      </c>
      <c r="AH478" s="95">
        <f>Corrientes!AH478*Constantes!$BA$17</f>
        <v>285.92</v>
      </c>
      <c r="AI478" s="95" t="s">
        <v>241</v>
      </c>
      <c r="AJ478" s="95" t="s">
        <v>241</v>
      </c>
      <c r="AK478" s="95" t="s">
        <v>94</v>
      </c>
      <c r="AL478" s="95" t="s">
        <v>241</v>
      </c>
      <c r="AM478" s="95" t="s">
        <v>241</v>
      </c>
      <c r="AN478" s="97" t="s">
        <v>94</v>
      </c>
      <c r="AO478" s="94">
        <f>Corrientes!AO478*Constantes!$BA$17</f>
        <v>338705.68</v>
      </c>
      <c r="AP478" s="94">
        <f>Corrientes!AP478*Constantes!$BA$17</f>
        <v>72108.59</v>
      </c>
      <c r="AQ478" s="94">
        <v>93.248228452371421</v>
      </c>
      <c r="AR478" s="94">
        <v>6.7517715476285876</v>
      </c>
      <c r="AS478" s="94">
        <v>37.390506583715819</v>
      </c>
      <c r="AT478" s="95" t="s">
        <v>94</v>
      </c>
      <c r="AU478" s="97" t="s">
        <v>94</v>
      </c>
      <c r="AV478" s="94">
        <f t="shared" si="21"/>
        <v>2.0825419427997316</v>
      </c>
      <c r="AW478" s="97" t="s">
        <v>94</v>
      </c>
      <c r="AX478" s="98">
        <f>Corrientes!AX478*Constantes!$BA$17</f>
        <v>275.29000000000002</v>
      </c>
      <c r="BC478" s="119">
        <f t="shared" si="22"/>
        <v>-1.1368683772161603E-13</v>
      </c>
      <c r="BE478" s="68"/>
    </row>
    <row r="479" spans="1:57" x14ac:dyDescent="0.3">
      <c r="A479" s="89">
        <v>2017</v>
      </c>
      <c r="B479" s="90" t="s">
        <v>12</v>
      </c>
      <c r="C479" s="101">
        <f>Corrientes!C479*Constantes!$BA$17</f>
        <v>6035.76</v>
      </c>
      <c r="D479" s="91">
        <f>Corrientes!D479*Constantes!$BA$17</f>
        <v>4938.2</v>
      </c>
      <c r="E479" s="92">
        <f>Corrientes!E479*Constantes!$BA$17</f>
        <v>6.37</v>
      </c>
      <c r="F479" s="92" t="s">
        <v>241</v>
      </c>
      <c r="G479" s="92" t="s">
        <v>241</v>
      </c>
      <c r="H479" s="101">
        <f>Corrientes!H479*Constantes!$BA$17</f>
        <v>10980.34</v>
      </c>
      <c r="I479" s="101">
        <f>Corrientes!I479*Constantes!$BA$17</f>
        <v>4389.95</v>
      </c>
      <c r="J479" s="91">
        <f>Corrientes!J479*Constantes!$BA$17</f>
        <v>15370.29</v>
      </c>
      <c r="K479" s="93">
        <f>Corrientes!K479*Constantes!$BA$17</f>
        <v>2768.4906632043389</v>
      </c>
      <c r="L479" s="93">
        <f>Corrientes!L479*Constantes!$BA$17</f>
        <v>1521.8067843505703</v>
      </c>
      <c r="M479" s="93">
        <f>Corrientes!M479*Constantes!$BA$17</f>
        <v>1245.0767287028175</v>
      </c>
      <c r="N479" s="94">
        <f>Corrientes!N479*Constantes!$BA$17</f>
        <v>1106.8460726209739</v>
      </c>
      <c r="O479" s="94">
        <f>Corrientes!O479*Constantes!$BA$17</f>
        <v>3875.3367358253131</v>
      </c>
      <c r="P479" s="94">
        <v>39.026607199779725</v>
      </c>
      <c r="Q479" s="94">
        <f>Corrientes!Q479*Constantes!$BA$17</f>
        <v>19317.91</v>
      </c>
      <c r="R479" s="94">
        <f>Corrientes!R479*Constantes!$BA$17</f>
        <v>1756.44</v>
      </c>
      <c r="S479" s="94">
        <f>Corrientes!S479*Constantes!$BA$17</f>
        <v>146.93</v>
      </c>
      <c r="T479" s="94">
        <f>Corrientes!T479*Constantes!$BA$17</f>
        <v>0</v>
      </c>
      <c r="U479" s="92" t="s">
        <v>241</v>
      </c>
      <c r="V479" s="96">
        <f>Corrientes!V479*Constantes!$BA$17</f>
        <v>21221.279999999999</v>
      </c>
      <c r="W479" s="94">
        <f>Corrientes!W479*Constantes!$BA$17</f>
        <v>5120.0239603683012</v>
      </c>
      <c r="X479" s="94">
        <f>Corrientes!X479*Constantes!$BA$17</f>
        <v>3470.8781516402446</v>
      </c>
      <c r="Y479" s="94">
        <f>Corrientes!Y479*Constantes!$BA$17</f>
        <v>4327.8</v>
      </c>
      <c r="Z479" s="94">
        <f>Corrientes!Z479*Constantes!$BA$17</f>
        <v>26709.025631703327</v>
      </c>
      <c r="AA479" s="94">
        <f>Corrientes!AA479*Constantes!$BA$17</f>
        <v>36591.57</v>
      </c>
      <c r="AB479" s="94">
        <f>Corrientes!AB479*Constantes!$BA$17</f>
        <v>4511.3825156420407</v>
      </c>
      <c r="AC479" s="92" t="s">
        <v>94</v>
      </c>
      <c r="AD479" s="94">
        <v>26.46988103880102</v>
      </c>
      <c r="AE479" s="94">
        <v>2.466069430221725</v>
      </c>
      <c r="AF479" s="95" t="s">
        <v>94</v>
      </c>
      <c r="AG479" s="95" t="s">
        <v>94</v>
      </c>
      <c r="AH479" s="95">
        <f>Corrientes!AH479*Constantes!$BA$17</f>
        <v>5098.7</v>
      </c>
      <c r="AI479" s="95" t="s">
        <v>241</v>
      </c>
      <c r="AJ479" s="95" t="s">
        <v>241</v>
      </c>
      <c r="AK479" s="95" t="s">
        <v>94</v>
      </c>
      <c r="AL479" s="95" t="s">
        <v>241</v>
      </c>
      <c r="AM479" s="95" t="s">
        <v>241</v>
      </c>
      <c r="AN479" s="97" t="s">
        <v>94</v>
      </c>
      <c r="AO479" s="94">
        <f>Corrientes!AO479*Constantes!$BA$17</f>
        <v>1466415.69</v>
      </c>
      <c r="AP479" s="94">
        <f>Corrientes!AP479*Constantes!$BA$17</f>
        <v>132520.94</v>
      </c>
      <c r="AQ479" s="94">
        <v>76.494375180629419</v>
      </c>
      <c r="AR479" s="94">
        <v>23.505624819370581</v>
      </c>
      <c r="AS479" s="94">
        <v>60.973392800220275</v>
      </c>
      <c r="AT479" s="95" t="s">
        <v>94</v>
      </c>
      <c r="AU479" s="97" t="s">
        <v>94</v>
      </c>
      <c r="AV479" s="94">
        <f t="shared" si="21"/>
        <v>5.106788474771573</v>
      </c>
      <c r="AW479" s="97" t="s">
        <v>94</v>
      </c>
      <c r="AX479" s="98">
        <f>Corrientes!AX479*Constantes!$BA$17</f>
        <v>92.66</v>
      </c>
      <c r="BC479" s="119">
        <f t="shared" si="22"/>
        <v>9.9999999963005237E-3</v>
      </c>
      <c r="BE479" s="68"/>
    </row>
    <row r="480" spans="1:57" x14ac:dyDescent="0.3">
      <c r="A480" s="89">
        <v>2017</v>
      </c>
      <c r="B480" s="90" t="s">
        <v>13</v>
      </c>
      <c r="C480" s="101">
        <f>Corrientes!C480*Constantes!$BA$17</f>
        <v>23867.279999999999</v>
      </c>
      <c r="D480" s="91">
        <f>Corrientes!D480*Constantes!$BA$17</f>
        <v>9597.9599999999991</v>
      </c>
      <c r="E480" s="92">
        <f>Corrientes!E480*Constantes!$BA$17</f>
        <v>404.26</v>
      </c>
      <c r="F480" s="92" t="s">
        <v>241</v>
      </c>
      <c r="G480" s="92" t="s">
        <v>241</v>
      </c>
      <c r="H480" s="101">
        <f>Corrientes!H480*Constantes!$BA$17</f>
        <v>33869.5</v>
      </c>
      <c r="I480" s="101">
        <f>Corrientes!I480*Constantes!$BA$17</f>
        <v>4551.01</v>
      </c>
      <c r="J480" s="91">
        <f>Corrientes!J480*Constantes!$BA$17</f>
        <v>38420.51</v>
      </c>
      <c r="K480" s="93">
        <f>Corrientes!K480*Constantes!$BA$17</f>
        <v>3492.8979747873059</v>
      </c>
      <c r="L480" s="93">
        <f>Corrientes!L480*Constantes!$BA$17</f>
        <v>2461.387931551872</v>
      </c>
      <c r="M480" s="93">
        <f>Corrientes!M480*Constantes!$BA$17</f>
        <v>989.81936696657669</v>
      </c>
      <c r="N480" s="94">
        <f>Corrientes!N480*Constantes!$BA$17</f>
        <v>469.33662731434964</v>
      </c>
      <c r="O480" s="94">
        <f>Corrientes!O480*Constantes!$BA$17</f>
        <v>3962.2346021016551</v>
      </c>
      <c r="P480" s="94">
        <v>55.845720391419547</v>
      </c>
      <c r="Q480" s="94">
        <f>Corrientes!Q480*Constantes!$BA$17</f>
        <v>20711.53</v>
      </c>
      <c r="R480" s="94">
        <f>Corrientes!R480*Constantes!$BA$17</f>
        <v>2307.23</v>
      </c>
      <c r="S480" s="94">
        <f>Corrientes!S480*Constantes!$BA$17</f>
        <v>64.8</v>
      </c>
      <c r="T480" s="94">
        <f>Corrientes!T480*Constantes!$BA$17</f>
        <v>11487.12</v>
      </c>
      <c r="U480" s="92" t="s">
        <v>241</v>
      </c>
      <c r="V480" s="96">
        <f>Corrientes!V480*Constantes!$BA$17</f>
        <v>34570.67</v>
      </c>
      <c r="W480" s="94">
        <f>Corrientes!W480*Constantes!$BA$17</f>
        <v>4509.1919794550831</v>
      </c>
      <c r="X480" s="94">
        <f>Corrientes!X480*Constantes!$BA$17</f>
        <v>3504.2999175340556</v>
      </c>
      <c r="Y480" s="94">
        <f>Corrientes!Y480*Constantes!$BA$17</f>
        <v>2255.7426553763457</v>
      </c>
      <c r="Z480" s="94">
        <f>Corrientes!Z480*Constantes!$BA$17</f>
        <v>3766.0428895217046</v>
      </c>
      <c r="AA480" s="94">
        <f>Corrientes!AA480*Constantes!$BA$17</f>
        <v>72991.179999999993</v>
      </c>
      <c r="AB480" s="94">
        <f>Corrientes!AB480*Constantes!$BA$17</f>
        <v>4203.7407173248366</v>
      </c>
      <c r="AC480" s="92" t="s">
        <v>94</v>
      </c>
      <c r="AD480" s="94">
        <v>27.322619036717839</v>
      </c>
      <c r="AE480" s="94">
        <v>4.2837284309748984</v>
      </c>
      <c r="AF480" s="95" t="s">
        <v>94</v>
      </c>
      <c r="AG480" s="95" t="s">
        <v>94</v>
      </c>
      <c r="AH480" s="95">
        <f>Corrientes!AH480*Constantes!$BA$17</f>
        <v>4859.24</v>
      </c>
      <c r="AI480" s="95" t="s">
        <v>241</v>
      </c>
      <c r="AJ480" s="95" t="s">
        <v>241</v>
      </c>
      <c r="AK480" s="95" t="s">
        <v>94</v>
      </c>
      <c r="AL480" s="95" t="s">
        <v>241</v>
      </c>
      <c r="AM480" s="95" t="s">
        <v>241</v>
      </c>
      <c r="AN480" s="97" t="s">
        <v>94</v>
      </c>
      <c r="AO480" s="94">
        <f>Corrientes!AO480*Constantes!$BA$17</f>
        <v>1855140.23</v>
      </c>
      <c r="AP480" s="94">
        <f>Corrientes!AP480*Constantes!$BA$17</f>
        <v>248953.77</v>
      </c>
      <c r="AQ480" s="94">
        <v>79.374667137858424</v>
      </c>
      <c r="AR480" s="94">
        <v>20.625332862141562</v>
      </c>
      <c r="AS480" s="94">
        <v>44.154293506842954</v>
      </c>
      <c r="AT480" s="95" t="s">
        <v>94</v>
      </c>
      <c r="AU480" s="97" t="s">
        <v>94</v>
      </c>
      <c r="AV480" s="94">
        <f t="shared" si="21"/>
        <v>-3.3764568581427068</v>
      </c>
      <c r="AW480" s="97" t="s">
        <v>94</v>
      </c>
      <c r="AX480" s="98">
        <f>Corrientes!AX480*Constantes!$BA$17</f>
        <v>195.36</v>
      </c>
      <c r="BC480" s="119">
        <f t="shared" si="22"/>
        <v>-1.0000000005675247E-2</v>
      </c>
      <c r="BE480" s="68"/>
    </row>
    <row r="481" spans="1:57" x14ac:dyDescent="0.3">
      <c r="A481" s="89">
        <v>2017</v>
      </c>
      <c r="B481" s="90" t="s">
        <v>14</v>
      </c>
      <c r="C481" s="101">
        <f>Corrientes!C481*Constantes!$BA$17</f>
        <v>5211.41</v>
      </c>
      <c r="D481" s="91">
        <f>Corrientes!D481*Constantes!$BA$17</f>
        <v>3286.48</v>
      </c>
      <c r="E481" s="92">
        <f>Corrientes!E481*Constantes!$BA$17</f>
        <v>939.56</v>
      </c>
      <c r="F481" s="92" t="s">
        <v>241</v>
      </c>
      <c r="G481" s="92" t="s">
        <v>241</v>
      </c>
      <c r="H481" s="101">
        <f>Corrientes!H481*Constantes!$BA$17</f>
        <v>9437.4500000000007</v>
      </c>
      <c r="I481" s="101">
        <f>Corrientes!I481*Constantes!$BA$17</f>
        <v>358.87</v>
      </c>
      <c r="J481" s="91">
        <f>Corrientes!J481*Constantes!$BA$17</f>
        <v>9796.32</v>
      </c>
      <c r="K481" s="93">
        <f>Corrientes!K481*Constantes!$BA$17</f>
        <v>3000.4877818083555</v>
      </c>
      <c r="L481" s="93">
        <f>Corrientes!L481*Constantes!$BA$17</f>
        <v>1656.8864553869121</v>
      </c>
      <c r="M481" s="93">
        <f>Corrientes!M481*Constantes!$BA$17</f>
        <v>1044.8833165623046</v>
      </c>
      <c r="N481" s="94">
        <f>Corrientes!N481*Constantes!$BA$17</f>
        <v>114.09684911320205</v>
      </c>
      <c r="O481" s="94">
        <f>Corrientes!O481*Constantes!$BA$17</f>
        <v>3114.5846309215581</v>
      </c>
      <c r="P481" s="94">
        <v>55.640195780869931</v>
      </c>
      <c r="Q481" s="94">
        <f>Corrientes!Q481*Constantes!$BA$17</f>
        <v>5714.98</v>
      </c>
      <c r="R481" s="94">
        <f>Corrientes!R481*Constantes!$BA$17</f>
        <v>1850.14</v>
      </c>
      <c r="S481" s="94">
        <f>Corrientes!S481*Constantes!$BA$17</f>
        <v>2.93</v>
      </c>
      <c r="T481" s="94">
        <f>Corrientes!T481*Constantes!$BA$17</f>
        <v>0</v>
      </c>
      <c r="U481" s="92" t="s">
        <v>241</v>
      </c>
      <c r="V481" s="96">
        <f>Corrientes!V481*Constantes!$BA$17</f>
        <v>7568.05</v>
      </c>
      <c r="W481" s="94">
        <f>Corrientes!W481*Constantes!$BA$17</f>
        <v>5002.4997851742473</v>
      </c>
      <c r="X481" s="94">
        <f>Corrientes!X481*Constantes!$BA$17</f>
        <v>3376.7916290727717</v>
      </c>
      <c r="Y481" s="94">
        <f>Corrientes!Y481*Constantes!$BA$17</f>
        <v>4241.2048689911289</v>
      </c>
      <c r="Z481" s="94">
        <f>Corrientes!Z481*Constantes!$BA$17</f>
        <v>1066.9566800145619</v>
      </c>
      <c r="AA481" s="94">
        <f>Corrientes!AA481*Constantes!$BA$17</f>
        <v>17364.37</v>
      </c>
      <c r="AB481" s="94">
        <f>Corrientes!AB481*Constantes!$BA$17</f>
        <v>3727.7324416278475</v>
      </c>
      <c r="AC481" s="92" t="s">
        <v>94</v>
      </c>
      <c r="AD481" s="94">
        <v>22.661211770462391</v>
      </c>
      <c r="AE481" s="94">
        <v>3.5572469059675345</v>
      </c>
      <c r="AF481" s="95" t="s">
        <v>94</v>
      </c>
      <c r="AG481" s="95" t="s">
        <v>94</v>
      </c>
      <c r="AH481" s="95">
        <f>Corrientes!AH481*Constantes!$BA$17</f>
        <v>468.24</v>
      </c>
      <c r="AI481" s="95" t="s">
        <v>241</v>
      </c>
      <c r="AJ481" s="95" t="s">
        <v>241</v>
      </c>
      <c r="AK481" s="95" t="s">
        <v>94</v>
      </c>
      <c r="AL481" s="95" t="s">
        <v>241</v>
      </c>
      <c r="AM481" s="95" t="s">
        <v>241</v>
      </c>
      <c r="AN481" s="97" t="s">
        <v>94</v>
      </c>
      <c r="AO481" s="94">
        <f>Corrientes!AO481*Constantes!$BA$17</f>
        <v>526910.48</v>
      </c>
      <c r="AP481" s="94">
        <f>Corrientes!AP481*Constantes!$BA$17</f>
        <v>74584.679999999993</v>
      </c>
      <c r="AQ481" s="94">
        <v>97.201485399078024</v>
      </c>
      <c r="AR481" s="94">
        <v>2.7985146009219797</v>
      </c>
      <c r="AS481" s="94">
        <v>44.359865043309853</v>
      </c>
      <c r="AT481" s="95" t="s">
        <v>94</v>
      </c>
      <c r="AU481" s="97" t="s">
        <v>94</v>
      </c>
      <c r="AV481" s="94">
        <f t="shared" si="21"/>
        <v>0.59753910025202028</v>
      </c>
      <c r="AW481" s="97" t="s">
        <v>94</v>
      </c>
      <c r="AX481" s="98">
        <f>Corrientes!AX481*Constantes!$BA$17</f>
        <v>29.35</v>
      </c>
      <c r="BC481" s="119">
        <f t="shared" si="22"/>
        <v>-7.9580786405131221E-13</v>
      </c>
      <c r="BE481" s="68"/>
    </row>
    <row r="482" spans="1:57" x14ac:dyDescent="0.3">
      <c r="A482" s="89">
        <v>2017</v>
      </c>
      <c r="B482" s="90" t="s">
        <v>15</v>
      </c>
      <c r="C482" s="101">
        <f>Corrientes!C482*Constantes!$BA$17</f>
        <v>2170.1999999999998</v>
      </c>
      <c r="D482" s="91">
        <f>Corrientes!D482*Constantes!$BA$17</f>
        <v>1596.25</v>
      </c>
      <c r="E482" s="92">
        <f>Corrientes!E482*Constantes!$BA$17</f>
        <v>8.58</v>
      </c>
      <c r="F482" s="92" t="s">
        <v>241</v>
      </c>
      <c r="G482" s="92" t="s">
        <v>241</v>
      </c>
      <c r="H482" s="101">
        <f>Corrientes!H482*Constantes!$BA$17</f>
        <v>3775.03</v>
      </c>
      <c r="I482" s="101">
        <f>Corrientes!I482*Constantes!$BA$17</f>
        <v>302.35000000000002</v>
      </c>
      <c r="J482" s="91">
        <f>Corrientes!J482*Constantes!$BA$17</f>
        <v>4077.38</v>
      </c>
      <c r="K482" s="93">
        <f>Corrientes!K482*Constantes!$BA$17</f>
        <v>3243.6805902491637</v>
      </c>
      <c r="L482" s="93">
        <f>Corrientes!L482*Constantes!$BA$17</f>
        <v>1864.7332268026935</v>
      </c>
      <c r="M482" s="93">
        <f>Corrientes!M482*Constantes!$BA$17</f>
        <v>1371.5727124077703</v>
      </c>
      <c r="N482" s="94">
        <f>Corrientes!N482*Constantes!$BA$17</f>
        <v>259.78876295205998</v>
      </c>
      <c r="O482" s="94">
        <f>Corrientes!O482*Constantes!$BA$17</f>
        <v>3503.4693532012238</v>
      </c>
      <c r="P482" s="94">
        <v>46.27335702491294</v>
      </c>
      <c r="Q482" s="94">
        <f>Corrientes!Q482*Constantes!$BA$17</f>
        <v>3206.36</v>
      </c>
      <c r="R482" s="94">
        <f>Corrientes!R482*Constantes!$BA$17</f>
        <v>1348.93</v>
      </c>
      <c r="S482" s="94">
        <f>Corrientes!S482*Constantes!$BA$17</f>
        <v>2.09</v>
      </c>
      <c r="T482" s="94">
        <f>Corrientes!T482*Constantes!$BA$17</f>
        <v>0</v>
      </c>
      <c r="U482" s="92" t="s">
        <v>241</v>
      </c>
      <c r="V482" s="96">
        <f>Corrientes!V482*Constantes!$BA$17</f>
        <v>4557.37</v>
      </c>
      <c r="W482" s="94">
        <f>Corrientes!W482*Constantes!$BA$17</f>
        <v>5684.8076280192927</v>
      </c>
      <c r="X482" s="94">
        <f>Corrientes!X482*Constantes!$BA$17</f>
        <v>4079.1686725222298</v>
      </c>
      <c r="Y482" s="94">
        <f>Corrientes!Y482*Constantes!$BA$17</f>
        <v>5815.7185108538661</v>
      </c>
      <c r="Z482" s="94">
        <f>Corrientes!Z482*Constantes!$BA$17</f>
        <v>1285.3013530135302</v>
      </c>
      <c r="AA482" s="94">
        <f>Corrientes!AA482*Constantes!$BA$17</f>
        <v>8634.75</v>
      </c>
      <c r="AB482" s="94">
        <f>Corrientes!AB482*Constantes!$BA$17</f>
        <v>4393.1860202679864</v>
      </c>
      <c r="AC482" s="92" t="s">
        <v>94</v>
      </c>
      <c r="AD482" s="94">
        <v>22.17608719858703</v>
      </c>
      <c r="AE482" s="94">
        <v>3.7587067834432926</v>
      </c>
      <c r="AF482" s="95" t="s">
        <v>94</v>
      </c>
      <c r="AG482" s="95" t="s">
        <v>94</v>
      </c>
      <c r="AH482" s="95">
        <f>Corrientes!AH482*Constantes!$BA$17</f>
        <v>496.59</v>
      </c>
      <c r="AI482" s="95" t="s">
        <v>241</v>
      </c>
      <c r="AJ482" s="95" t="s">
        <v>241</v>
      </c>
      <c r="AK482" s="95" t="s">
        <v>94</v>
      </c>
      <c r="AL482" s="95" t="s">
        <v>241</v>
      </c>
      <c r="AM482" s="95" t="s">
        <v>241</v>
      </c>
      <c r="AN482" s="97" t="s">
        <v>94</v>
      </c>
      <c r="AO482" s="94">
        <f>Corrientes!AO482*Constantes!$BA$17</f>
        <v>241632.62</v>
      </c>
      <c r="AP482" s="94">
        <f>Corrientes!AP482*Constantes!$BA$17</f>
        <v>38091.07</v>
      </c>
      <c r="AQ482" s="94">
        <v>94.374801313976903</v>
      </c>
      <c r="AR482" s="94">
        <v>5.6251986860230998</v>
      </c>
      <c r="AS482" s="94">
        <v>53.726520390163287</v>
      </c>
      <c r="AT482" s="95" t="s">
        <v>94</v>
      </c>
      <c r="AU482" s="97" t="s">
        <v>94</v>
      </c>
      <c r="AV482" s="94">
        <f t="shared" si="21"/>
        <v>0.81818940164657405</v>
      </c>
      <c r="AW482" s="97" t="s">
        <v>94</v>
      </c>
      <c r="AX482" s="98">
        <f>Corrientes!AX482*Constantes!$BA$17</f>
        <v>24.63</v>
      </c>
      <c r="BC482" s="119">
        <f t="shared" si="22"/>
        <v>-1.0000000000372822E-2</v>
      </c>
      <c r="BE482" s="68"/>
    </row>
    <row r="483" spans="1:57" x14ac:dyDescent="0.3">
      <c r="A483" s="89">
        <v>2017</v>
      </c>
      <c r="B483" s="90" t="s">
        <v>16</v>
      </c>
      <c r="C483" s="101">
        <f>Corrientes!C483*Constantes!$BA$17</f>
        <v>891.55</v>
      </c>
      <c r="D483" s="91">
        <f>Corrientes!D483*Constantes!$BA$17</f>
        <v>1601.88</v>
      </c>
      <c r="E483" s="92">
        <f>Corrientes!E483*Constantes!$BA$17</f>
        <v>202.02</v>
      </c>
      <c r="F483" s="92" t="s">
        <v>241</v>
      </c>
      <c r="G483" s="92" t="s">
        <v>241</v>
      </c>
      <c r="H483" s="101">
        <f>Corrientes!H483*Constantes!$BA$17</f>
        <v>2695.45</v>
      </c>
      <c r="I483" s="101">
        <f>Corrientes!I483*Constantes!$BA$17</f>
        <v>380.57</v>
      </c>
      <c r="J483" s="91">
        <f>Corrientes!J483*Constantes!$BA$17</f>
        <v>3076.01</v>
      </c>
      <c r="K483" s="93">
        <f>Corrientes!K483*Constantes!$BA$17</f>
        <v>4014.2757245841435</v>
      </c>
      <c r="L483" s="93">
        <f>Corrientes!L483*Constantes!$BA$17</f>
        <v>1327.7616248172153</v>
      </c>
      <c r="M483" s="93">
        <f>Corrientes!M483*Constantes!$BA$17</f>
        <v>2385.644672469899</v>
      </c>
      <c r="N483" s="94">
        <f>Corrientes!N483*Constantes!$BA$17</f>
        <v>566.77149218499835</v>
      </c>
      <c r="O483" s="94">
        <f>Corrientes!O483*Constantes!$BA$17</f>
        <v>4581.0472167691423</v>
      </c>
      <c r="P483" s="94">
        <v>51.843200112274268</v>
      </c>
      <c r="Q483" s="94">
        <f>Corrientes!Q483*Constantes!$BA$17</f>
        <v>2292.59</v>
      </c>
      <c r="R483" s="94">
        <f>Corrientes!R483*Constantes!$BA$17</f>
        <v>761.82</v>
      </c>
      <c r="S483" s="94">
        <f>Corrientes!S483*Constantes!$BA$17</f>
        <v>0</v>
      </c>
      <c r="T483" s="94">
        <f>Corrientes!T483*Constantes!$BA$17</f>
        <v>0</v>
      </c>
      <c r="U483" s="92" t="s">
        <v>241</v>
      </c>
      <c r="V483" s="96">
        <f>Corrientes!V483*Constantes!$BA$17</f>
        <v>3054.42</v>
      </c>
      <c r="W483" s="94">
        <f>Corrientes!W483*Constantes!$BA$17</f>
        <v>5116.3173560917594</v>
      </c>
      <c r="X483" s="94">
        <f>Corrientes!X483*Constantes!$BA$17</f>
        <v>4386.0000535672943</v>
      </c>
      <c r="Y483" s="94">
        <f>Corrientes!Y483*Constantes!$BA$17</f>
        <v>3918.7617024341062</v>
      </c>
      <c r="Z483" s="94">
        <f>Corrientes!Z483*Constantes!$BA$17</f>
        <v>0</v>
      </c>
      <c r="AA483" s="94">
        <f>Corrientes!AA483*Constantes!$BA$17</f>
        <v>6130.43</v>
      </c>
      <c r="AB483" s="94">
        <f>Corrientes!AB483*Constantes!$BA$17</f>
        <v>4832.9697029531017</v>
      </c>
      <c r="AC483" s="92" t="s">
        <v>94</v>
      </c>
      <c r="AD483" s="94">
        <v>20.340046338403251</v>
      </c>
      <c r="AE483" s="94">
        <v>4.0058188826110905</v>
      </c>
      <c r="AF483" s="95" t="s">
        <v>94</v>
      </c>
      <c r="AG483" s="95" t="s">
        <v>94</v>
      </c>
      <c r="AH483" s="95">
        <f>Corrientes!AH483*Constantes!$BA$17</f>
        <v>130.16</v>
      </c>
      <c r="AI483" s="95" t="s">
        <v>241</v>
      </c>
      <c r="AJ483" s="95" t="s">
        <v>241</v>
      </c>
      <c r="AK483" s="95" t="s">
        <v>94</v>
      </c>
      <c r="AL483" s="95" t="s">
        <v>241</v>
      </c>
      <c r="AM483" s="95" t="s">
        <v>241</v>
      </c>
      <c r="AN483" s="97" t="s">
        <v>94</v>
      </c>
      <c r="AO483" s="94">
        <f>Corrientes!AO483*Constantes!$BA$17</f>
        <v>150505.88</v>
      </c>
      <c r="AP483" s="94">
        <f>Corrientes!AP483*Constantes!$BA$17</f>
        <v>25983.14</v>
      </c>
      <c r="AQ483" s="94">
        <v>90.731868906880578</v>
      </c>
      <c r="AR483" s="94">
        <v>9.2681310931194272</v>
      </c>
      <c r="AS483" s="94">
        <v>48.156984549360971</v>
      </c>
      <c r="AT483" s="95" t="s">
        <v>94</v>
      </c>
      <c r="AU483" s="97" t="s">
        <v>94</v>
      </c>
      <c r="AV483" s="94">
        <f t="shared" si="21"/>
        <v>7.8250527290095517</v>
      </c>
      <c r="AW483" s="97" t="s">
        <v>94</v>
      </c>
      <c r="AX483" s="98">
        <f>Corrientes!AX483*Constantes!$BA$17</f>
        <v>20.68</v>
      </c>
      <c r="BC483" s="119">
        <f t="shared" si="22"/>
        <v>-3.694822225952521E-13</v>
      </c>
      <c r="BE483" s="68"/>
    </row>
    <row r="484" spans="1:57" x14ac:dyDescent="0.3">
      <c r="A484" s="89">
        <v>2017</v>
      </c>
      <c r="B484" s="90" t="s">
        <v>17</v>
      </c>
      <c r="C484" s="101">
        <f>Corrientes!C484*Constantes!$BA$17</f>
        <v>2216.7600000000002</v>
      </c>
      <c r="D484" s="91">
        <f>Corrientes!D484*Constantes!$BA$17</f>
        <v>2573.91</v>
      </c>
      <c r="E484" s="92">
        <f>Corrientes!E484*Constantes!$BA$17</f>
        <v>2</v>
      </c>
      <c r="F484" s="92" t="s">
        <v>241</v>
      </c>
      <c r="G484" s="92" t="s">
        <v>241</v>
      </c>
      <c r="H484" s="101">
        <f>Corrientes!H484*Constantes!$BA$17</f>
        <v>4792.67</v>
      </c>
      <c r="I484" s="101">
        <f>Corrientes!I484*Constantes!$BA$17</f>
        <v>722.92</v>
      </c>
      <c r="J484" s="91">
        <f>Corrientes!J484*Constantes!$BA$17</f>
        <v>5515.59</v>
      </c>
      <c r="K484" s="93">
        <f>Corrientes!K484*Constantes!$BA$17</f>
        <v>2985.5498577103949</v>
      </c>
      <c r="L484" s="93">
        <f>Corrientes!L484*Constantes!$BA$17</f>
        <v>1380.9083943975588</v>
      </c>
      <c r="M484" s="93">
        <f>Corrientes!M484*Constantes!$BA$17</f>
        <v>1603.3954945184321</v>
      </c>
      <c r="N484" s="94">
        <f>Corrientes!N484*Constantes!$BA$17</f>
        <v>450.33740342081683</v>
      </c>
      <c r="O484" s="94">
        <f>Corrientes!O484*Constantes!$BA$17</f>
        <v>3435.8872611312117</v>
      </c>
      <c r="P484" s="94">
        <v>20.809337349141252</v>
      </c>
      <c r="Q484" s="94">
        <f>Corrientes!Q484*Constantes!$BA$17</f>
        <v>15859.78</v>
      </c>
      <c r="R484" s="94">
        <f>Corrientes!R484*Constantes!$BA$17</f>
        <v>1285.6400000000001</v>
      </c>
      <c r="S484" s="94">
        <f>Corrientes!S484*Constantes!$BA$17</f>
        <v>438.64</v>
      </c>
      <c r="T484" s="94">
        <f>Corrientes!T484*Constantes!$BA$17</f>
        <v>1636.23</v>
      </c>
      <c r="U484" s="92" t="s">
        <v>241</v>
      </c>
      <c r="V484" s="96">
        <f>Corrientes!V484*Constantes!$BA$17</f>
        <v>19220.3</v>
      </c>
      <c r="W484" s="94">
        <f>Corrientes!W484*Constantes!$BA$17</f>
        <v>5303.3173886782743</v>
      </c>
      <c r="X484" s="94">
        <f>Corrientes!X484*Constantes!$BA$17</f>
        <v>3286.7380585225533</v>
      </c>
      <c r="Y484" s="94">
        <f>Corrientes!Y484*Constantes!$BA$17</f>
        <v>4716.1222056741226</v>
      </c>
      <c r="Z484" s="94">
        <f>Corrientes!Z484*Constantes!$BA$17</f>
        <v>18289.781928866287</v>
      </c>
      <c r="AA484" s="94">
        <f>Corrientes!AA484*Constantes!$BA$17</f>
        <v>24735.89</v>
      </c>
      <c r="AB484" s="94">
        <f>Corrientes!AB484*Constantes!$BA$17</f>
        <v>4730.0752760562664</v>
      </c>
      <c r="AC484" s="92" t="s">
        <v>94</v>
      </c>
      <c r="AD484" s="94">
        <v>22.585426756340716</v>
      </c>
      <c r="AE484" s="94">
        <v>1.7012483545748456</v>
      </c>
      <c r="AF484" s="95" t="s">
        <v>94</v>
      </c>
      <c r="AG484" s="95" t="s">
        <v>94</v>
      </c>
      <c r="AH484" s="95">
        <f>Corrientes!AH484*Constantes!$BA$17</f>
        <v>9276.2199999999993</v>
      </c>
      <c r="AI484" s="95" t="s">
        <v>241</v>
      </c>
      <c r="AJ484" s="95" t="s">
        <v>241</v>
      </c>
      <c r="AK484" s="95" t="s">
        <v>94</v>
      </c>
      <c r="AL484" s="95" t="s">
        <v>241</v>
      </c>
      <c r="AM484" s="95" t="s">
        <v>241</v>
      </c>
      <c r="AN484" s="97" t="s">
        <v>94</v>
      </c>
      <c r="AO484" s="94">
        <f>Corrientes!AO484*Constantes!$BA$17</f>
        <v>1559139.27</v>
      </c>
      <c r="AP484" s="94">
        <f>Corrientes!AP484*Constantes!$BA$17</f>
        <v>105415.45</v>
      </c>
      <c r="AQ484" s="94">
        <v>92.380819951373013</v>
      </c>
      <c r="AR484" s="94">
        <v>7.6193845354774474</v>
      </c>
      <c r="AS484" s="94">
        <v>79.190620098500204</v>
      </c>
      <c r="AT484" s="95" t="s">
        <v>94</v>
      </c>
      <c r="AU484" s="97" t="s">
        <v>94</v>
      </c>
      <c r="AV484" s="94">
        <f t="shared" si="21"/>
        <v>0.2543537787317085</v>
      </c>
      <c r="AW484" s="97" t="s">
        <v>94</v>
      </c>
      <c r="AX484" s="98">
        <f>Corrientes!AX484*Constantes!$BA$17</f>
        <v>93</v>
      </c>
      <c r="BC484" s="119">
        <f t="shared" si="22"/>
        <v>9.9999999983992893E-3</v>
      </c>
      <c r="BE484" s="68"/>
    </row>
    <row r="485" spans="1:57" x14ac:dyDescent="0.3">
      <c r="A485" s="89">
        <v>2017</v>
      </c>
      <c r="B485" s="90" t="s">
        <v>18</v>
      </c>
      <c r="C485" s="101">
        <f>Corrientes!C485*Constantes!$BA$17</f>
        <v>5838.43</v>
      </c>
      <c r="D485" s="91">
        <f>Corrientes!D485*Constantes!$BA$17</f>
        <v>4163.1499999999996</v>
      </c>
      <c r="E485" s="92">
        <f>Corrientes!E485*Constantes!$BA$17</f>
        <v>1464.75</v>
      </c>
      <c r="F485" s="92" t="s">
        <v>241</v>
      </c>
      <c r="G485" s="92" t="s">
        <v>241</v>
      </c>
      <c r="H485" s="101">
        <f>Corrientes!H485*Constantes!$BA$17</f>
        <v>11466.33</v>
      </c>
      <c r="I485" s="101">
        <f>Corrientes!I485*Constantes!$BA$17</f>
        <v>72.569999999999993</v>
      </c>
      <c r="J485" s="91">
        <f>Corrientes!J485*Constantes!$BA$17</f>
        <v>11538.9</v>
      </c>
      <c r="K485" s="93">
        <f>Corrientes!K485*Constantes!$BA$17</f>
        <v>3852.8524860879729</v>
      </c>
      <c r="L485" s="93">
        <f>Corrientes!L485*Constantes!$BA$17</f>
        <v>1961.7963756977997</v>
      </c>
      <c r="M485" s="93">
        <f>Corrientes!M485*Constantes!$BA$17</f>
        <v>1398.8782155748099</v>
      </c>
      <c r="N485" s="94">
        <f>Corrientes!N485*Constantes!$BA$17</f>
        <v>24.385694921678368</v>
      </c>
      <c r="O485" s="94">
        <f>Corrientes!O485*Constantes!$BA$17</f>
        <v>3877.2381810096508</v>
      </c>
      <c r="P485" s="94">
        <v>73.374419994688438</v>
      </c>
      <c r="Q485" s="94">
        <f>Corrientes!Q485*Constantes!$BA$17</f>
        <v>2481.5</v>
      </c>
      <c r="R485" s="94">
        <f>Corrientes!R485*Constantes!$BA$17</f>
        <v>1408.53</v>
      </c>
      <c r="S485" s="94">
        <f>Corrientes!S485*Constantes!$BA$17</f>
        <v>429.7</v>
      </c>
      <c r="T485" s="94">
        <f>Corrientes!T485*Constantes!$BA$17</f>
        <v>0</v>
      </c>
      <c r="U485" s="92" t="s">
        <v>241</v>
      </c>
      <c r="V485" s="96">
        <f>Corrientes!V485*Constantes!$BA$17</f>
        <v>4319.7299999999996</v>
      </c>
      <c r="W485" s="94">
        <f>Corrientes!W485*Constantes!$BA$17</f>
        <v>3979.7211164187629</v>
      </c>
      <c r="X485" s="94">
        <f>Corrientes!X485*Constantes!$BA$17</f>
        <v>2917.1292845840785</v>
      </c>
      <c r="Y485" s="94">
        <f>Corrientes!Y485*Constantes!$BA$17</f>
        <v>3092.1037264694587</v>
      </c>
      <c r="Z485" s="94">
        <f>Corrientes!Z485*Constantes!$BA$17</f>
        <v>17211.220860370107</v>
      </c>
      <c r="AA485" s="94">
        <f>Corrientes!AA485*Constantes!$BA$17</f>
        <v>15858.63</v>
      </c>
      <c r="AB485" s="94">
        <f>Corrientes!AB485*Constantes!$BA$17</f>
        <v>3904.626743649434</v>
      </c>
      <c r="AC485" s="92" t="s">
        <v>94</v>
      </c>
      <c r="AD485" s="94">
        <v>18.073678648291423</v>
      </c>
      <c r="AE485" s="94">
        <v>5.2896582387097322</v>
      </c>
      <c r="AF485" s="95" t="s">
        <v>94</v>
      </c>
      <c r="AG485" s="95" t="s">
        <v>94</v>
      </c>
      <c r="AH485" s="95">
        <f>Corrientes!AH485*Constantes!$BA$17</f>
        <v>147.93</v>
      </c>
      <c r="AI485" s="95" t="s">
        <v>241</v>
      </c>
      <c r="AJ485" s="95" t="s">
        <v>241</v>
      </c>
      <c r="AK485" s="95" t="s">
        <v>94</v>
      </c>
      <c r="AL485" s="95" t="s">
        <v>241</v>
      </c>
      <c r="AM485" s="95" t="s">
        <v>241</v>
      </c>
      <c r="AN485" s="97" t="s">
        <v>94</v>
      </c>
      <c r="AO485" s="94">
        <f>Corrientes!AO485*Constantes!$BA$17</f>
        <v>305450.06</v>
      </c>
      <c r="AP485" s="94">
        <f>Corrientes!AP485*Constantes!$BA$17</f>
        <v>81386.09</v>
      </c>
      <c r="AQ485" s="94">
        <v>96.228091053201197</v>
      </c>
      <c r="AR485" s="94">
        <v>3.7719089467988134</v>
      </c>
      <c r="AS485" s="94">
        <v>26.625645905645218</v>
      </c>
      <c r="AT485" s="95" t="s">
        <v>94</v>
      </c>
      <c r="AU485" s="97" t="s">
        <v>94</v>
      </c>
      <c r="AV485" s="94">
        <f t="shared" si="21"/>
        <v>-0.45823332835043251</v>
      </c>
      <c r="AW485" s="97" t="s">
        <v>94</v>
      </c>
      <c r="AX485" s="98">
        <f>Corrientes!AX485*Constantes!$BA$17</f>
        <v>36.450000000000003</v>
      </c>
      <c r="BC485" s="119">
        <f t="shared" si="22"/>
        <v>-4.5474735088646412E-13</v>
      </c>
      <c r="BE485" s="68"/>
    </row>
    <row r="486" spans="1:57" x14ac:dyDescent="0.3">
      <c r="A486" s="89">
        <v>2017</v>
      </c>
      <c r="B486" s="90" t="s">
        <v>19</v>
      </c>
      <c r="C486" s="101">
        <f>Corrientes!C486*Constantes!$BA$17</f>
        <v>7706.4</v>
      </c>
      <c r="D486" s="91">
        <f>Corrientes!D486*Constantes!$BA$17</f>
        <v>3551.27</v>
      </c>
      <c r="E486" s="92">
        <f>Corrientes!E486*Constantes!$BA$17</f>
        <v>1029.07</v>
      </c>
      <c r="F486" s="92" t="s">
        <v>241</v>
      </c>
      <c r="G486" s="92" t="s">
        <v>241</v>
      </c>
      <c r="H486" s="101">
        <f>Corrientes!H486*Constantes!$BA$17</f>
        <v>12286.74</v>
      </c>
      <c r="I486" s="101">
        <f>Corrientes!I486*Constantes!$BA$17</f>
        <v>1758.44</v>
      </c>
      <c r="J486" s="91">
        <f>Corrientes!J486*Constantes!$BA$17</f>
        <v>14045.19</v>
      </c>
      <c r="K486" s="93">
        <f>Corrientes!K486*Constantes!$BA$17</f>
        <v>2744.4448896988961</v>
      </c>
      <c r="L486" s="93">
        <f>Corrientes!L486*Constantes!$BA$17</f>
        <v>1721.3502270379333</v>
      </c>
      <c r="M486" s="93">
        <f>Corrientes!M486*Constantes!$BA$17</f>
        <v>793.23465305620948</v>
      </c>
      <c r="N486" s="94">
        <f>Corrientes!N486*Constantes!$BA$17</f>
        <v>392.77743776454952</v>
      </c>
      <c r="O486" s="94">
        <f>Corrientes!O486*Constantes!$BA$17</f>
        <v>3137.2223274634457</v>
      </c>
      <c r="P486" s="94">
        <v>58.638799453195212</v>
      </c>
      <c r="Q486" s="94">
        <f>Corrientes!Q486*Constantes!$BA$17</f>
        <v>8031.57</v>
      </c>
      <c r="R486" s="94">
        <f>Corrientes!R486*Constantes!$BA$17</f>
        <v>1311.39</v>
      </c>
      <c r="S486" s="94">
        <f>Corrientes!S486*Constantes!$BA$17</f>
        <v>328.83</v>
      </c>
      <c r="T486" s="94">
        <f>Corrientes!T486*Constantes!$BA$17</f>
        <v>0</v>
      </c>
      <c r="U486" s="92" t="s">
        <v>241</v>
      </c>
      <c r="V486" s="96">
        <f>Corrientes!V486*Constantes!$BA$17</f>
        <v>9671.7900000000009</v>
      </c>
      <c r="W486" s="94">
        <f>Corrientes!W486*Constantes!$BA$17</f>
        <v>5265.4534284169686</v>
      </c>
      <c r="X486" s="94">
        <f>Corrientes!X486*Constantes!$BA$17</f>
        <v>3432.1152734279335</v>
      </c>
      <c r="Y486" s="94">
        <f>Corrientes!Y486*Constantes!$BA$17</f>
        <v>3513.8367715503728</v>
      </c>
      <c r="Z486" s="94">
        <f>Corrientes!Z486*Constantes!$BA$17</f>
        <v>21384.524939845225</v>
      </c>
      <c r="AA486" s="94">
        <f>Corrientes!AA486*Constantes!$BA$17</f>
        <v>23716.98</v>
      </c>
      <c r="AB486" s="94">
        <f>Corrientes!AB486*Constantes!$BA$17</f>
        <v>3756.3779386573524</v>
      </c>
      <c r="AC486" s="92" t="s">
        <v>94</v>
      </c>
      <c r="AD486" s="94">
        <v>24.220850650269821</v>
      </c>
      <c r="AE486" s="94">
        <v>3.4384949602592445</v>
      </c>
      <c r="AF486" s="95" t="s">
        <v>94</v>
      </c>
      <c r="AG486" s="95" t="s">
        <v>94</v>
      </c>
      <c r="AH486" s="95">
        <f>Corrientes!AH486*Constantes!$BA$17</f>
        <v>1408.98</v>
      </c>
      <c r="AI486" s="95" t="s">
        <v>241</v>
      </c>
      <c r="AJ486" s="95" t="s">
        <v>241</v>
      </c>
      <c r="AK486" s="95" t="s">
        <v>94</v>
      </c>
      <c r="AL486" s="95" t="s">
        <v>241</v>
      </c>
      <c r="AM486" s="95" t="s">
        <v>241</v>
      </c>
      <c r="AN486" s="97" t="s">
        <v>94</v>
      </c>
      <c r="AO486" s="94">
        <f>Corrientes!AO486*Constantes!$BA$17</f>
        <v>715143.32</v>
      </c>
      <c r="AP486" s="94">
        <f>Corrientes!AP486*Constantes!$BA$17</f>
        <v>88078.04</v>
      </c>
      <c r="AQ486" s="94">
        <v>90.026936875651202</v>
      </c>
      <c r="AR486" s="94">
        <v>9.9731414064634407</v>
      </c>
      <c r="AS486" s="94">
        <v>41.361154643112563</v>
      </c>
      <c r="AT486" s="95" t="s">
        <v>94</v>
      </c>
      <c r="AU486" s="97" t="s">
        <v>94</v>
      </c>
      <c r="AV486" s="94">
        <f t="shared" si="21"/>
        <v>3.6952995761973861</v>
      </c>
      <c r="AW486" s="97" t="s">
        <v>94</v>
      </c>
      <c r="AX486" s="98">
        <f>Corrientes!AX486*Constantes!$BA$17</f>
        <v>44.99</v>
      </c>
      <c r="BC486" s="119">
        <f t="shared" si="22"/>
        <v>9.999999999308784E-3</v>
      </c>
      <c r="BE486" s="68"/>
    </row>
    <row r="487" spans="1:57" x14ac:dyDescent="0.3">
      <c r="A487" s="89">
        <v>2017</v>
      </c>
      <c r="B487" s="90" t="s">
        <v>20</v>
      </c>
      <c r="C487" s="101">
        <f>Corrientes!C487*Constantes!$BA$17</f>
        <v>1610.81</v>
      </c>
      <c r="D487" s="91">
        <f>Corrientes!D487*Constantes!$BA$17</f>
        <v>1908.66</v>
      </c>
      <c r="E487" s="92">
        <f>Corrientes!E487*Constantes!$BA$17</f>
        <v>5.34</v>
      </c>
      <c r="F487" s="92" t="s">
        <v>241</v>
      </c>
      <c r="G487" s="92" t="s">
        <v>241</v>
      </c>
      <c r="H487" s="101">
        <f>Corrientes!H487*Constantes!$BA$17</f>
        <v>3524.8</v>
      </c>
      <c r="I487" s="101">
        <f>Corrientes!I487*Constantes!$BA$17</f>
        <v>880.03</v>
      </c>
      <c r="J487" s="91">
        <f>Corrientes!J487*Constantes!$BA$17</f>
        <v>4404.83</v>
      </c>
      <c r="K487" s="93">
        <f>Corrientes!K487*Constantes!$BA$17</f>
        <v>3569.8193972769764</v>
      </c>
      <c r="L487" s="93">
        <f>Corrientes!L487*Constantes!$BA$17</f>
        <v>1631.3811829561769</v>
      </c>
      <c r="M487" s="93">
        <f>Corrientes!M487*Constantes!$BA$17</f>
        <v>1933.0332624730477</v>
      </c>
      <c r="N487" s="94">
        <f>Corrientes!N487*Constantes!$BA$17</f>
        <v>891.27436096614417</v>
      </c>
      <c r="O487" s="94">
        <f>Corrientes!O487*Constantes!$BA$17</f>
        <v>4461.0937582431206</v>
      </c>
      <c r="P487" s="94">
        <v>47.739370679850644</v>
      </c>
      <c r="Q487" s="94">
        <f>Corrientes!Q487*Constantes!$BA$17</f>
        <v>4170.1899999999996</v>
      </c>
      <c r="R487" s="94">
        <f>Corrientes!R487*Constantes!$BA$17</f>
        <v>584.36</v>
      </c>
      <c r="S487" s="94">
        <f>Corrientes!S487*Constantes!$BA$17</f>
        <v>3.61</v>
      </c>
      <c r="T487" s="94">
        <f>Corrientes!T487*Constantes!$BA$17</f>
        <v>0</v>
      </c>
      <c r="U487" s="92" t="s">
        <v>241</v>
      </c>
      <c r="V487" s="96">
        <f>Corrientes!V487*Constantes!$BA$17</f>
        <v>4758.16</v>
      </c>
      <c r="W487" s="94">
        <f>Corrientes!W487*Constantes!$BA$17</f>
        <v>4423.0731697341098</v>
      </c>
      <c r="X487" s="94">
        <f>Corrientes!X487*Constantes!$BA$17</f>
        <v>2481.2558927146606</v>
      </c>
      <c r="Y487" s="94">
        <f>Corrientes!Y487*Constantes!$BA$17</f>
        <v>3859.6759598681651</v>
      </c>
      <c r="Z487" s="94">
        <f>Corrientes!Z487*Constantes!$BA$17</f>
        <v>932.6775109734059</v>
      </c>
      <c r="AA487" s="94">
        <f>Corrientes!AA487*Constantes!$BA$17</f>
        <v>9163</v>
      </c>
      <c r="AB487" s="94">
        <f>Corrientes!AB487*Constantes!$BA$17</f>
        <v>4441.2692035946593</v>
      </c>
      <c r="AC487" s="92" t="s">
        <v>94</v>
      </c>
      <c r="AD487" s="94">
        <v>19.347984736947893</v>
      </c>
      <c r="AE487" s="94">
        <v>1.756776490446357</v>
      </c>
      <c r="AF487" s="95" t="s">
        <v>94</v>
      </c>
      <c r="AG487" s="95" t="s">
        <v>94</v>
      </c>
      <c r="AH487" s="95">
        <f>Corrientes!AH487*Constantes!$BA$17</f>
        <v>1727.11</v>
      </c>
      <c r="AI487" s="95" t="s">
        <v>241</v>
      </c>
      <c r="AJ487" s="95" t="s">
        <v>241</v>
      </c>
      <c r="AK487" s="95" t="s">
        <v>94</v>
      </c>
      <c r="AL487" s="95" t="s">
        <v>241</v>
      </c>
      <c r="AM487" s="95" t="s">
        <v>241</v>
      </c>
      <c r="AN487" s="97" t="s">
        <v>94</v>
      </c>
      <c r="AO487" s="94">
        <f>Corrientes!AO487*Constantes!$BA$17</f>
        <v>484806.25</v>
      </c>
      <c r="AP487" s="94">
        <f>Corrientes!AP487*Constantes!$BA$17</f>
        <v>38788.79</v>
      </c>
      <c r="AQ487" s="94">
        <v>87.141761535156178</v>
      </c>
      <c r="AR487" s="94">
        <v>12.858238464843813</v>
      </c>
      <c r="AS487" s="94">
        <v>52.260499488463161</v>
      </c>
      <c r="AT487" s="95" t="s">
        <v>94</v>
      </c>
      <c r="AU487" s="97" t="s">
        <v>94</v>
      </c>
      <c r="AV487" s="94">
        <f t="shared" si="21"/>
        <v>13.310576309076749</v>
      </c>
      <c r="AW487" s="97" t="s">
        <v>94</v>
      </c>
      <c r="AX487" s="98">
        <f>Corrientes!AX487*Constantes!$BA$17</f>
        <v>119.77</v>
      </c>
      <c r="BC487" s="119">
        <f t="shared" si="22"/>
        <v>1.2967404927621828E-12</v>
      </c>
      <c r="BE487" s="68"/>
    </row>
    <row r="488" spans="1:57" x14ac:dyDescent="0.3">
      <c r="A488" s="89">
        <v>2017</v>
      </c>
      <c r="B488" s="90" t="s">
        <v>21</v>
      </c>
      <c r="C488" s="101">
        <f>Corrientes!C488*Constantes!$BA$17</f>
        <v>1129.4100000000001</v>
      </c>
      <c r="D488" s="91">
        <f>Corrientes!D488*Constantes!$BA$17</f>
        <v>1502.97</v>
      </c>
      <c r="E488" s="92">
        <f>Corrientes!E488*Constantes!$BA$17</f>
        <v>0</v>
      </c>
      <c r="F488" s="92" t="s">
        <v>241</v>
      </c>
      <c r="G488" s="92" t="s">
        <v>241</v>
      </c>
      <c r="H488" s="101">
        <f>Corrientes!H488*Constantes!$BA$17</f>
        <v>2632.38</v>
      </c>
      <c r="I488" s="101">
        <f>Corrientes!I488*Constantes!$BA$17</f>
        <v>727.47</v>
      </c>
      <c r="J488" s="91">
        <f>Corrientes!J488*Constantes!$BA$17</f>
        <v>3359.85</v>
      </c>
      <c r="K488" s="93">
        <f>Corrientes!K488*Constantes!$BA$17</f>
        <v>3750.0811744096568</v>
      </c>
      <c r="L488" s="93">
        <f>Corrientes!L488*Constantes!$BA$17</f>
        <v>1608.9570234705611</v>
      </c>
      <c r="M488" s="93">
        <f>Corrientes!M488*Constantes!$BA$17</f>
        <v>2141.1241509390961</v>
      </c>
      <c r="N488" s="94">
        <f>Corrientes!N488*Constantes!$BA$17</f>
        <v>1036.3508758433627</v>
      </c>
      <c r="O488" s="94">
        <f>Corrientes!O488*Constantes!$BA$17</f>
        <v>4786.43205025302</v>
      </c>
      <c r="P488" s="94">
        <v>44.833076309023099</v>
      </c>
      <c r="Q488" s="94">
        <f>Corrientes!Q488*Constantes!$BA$17</f>
        <v>3565.61</v>
      </c>
      <c r="R488" s="94">
        <f>Corrientes!R488*Constantes!$BA$17</f>
        <v>545.21</v>
      </c>
      <c r="S488" s="94">
        <f>Corrientes!S488*Constantes!$BA$17</f>
        <v>0</v>
      </c>
      <c r="T488" s="94">
        <f>Corrientes!T488*Constantes!$BA$17</f>
        <v>0</v>
      </c>
      <c r="U488" s="92" t="s">
        <v>241</v>
      </c>
      <c r="V488" s="96">
        <f>Corrientes!V488*Constantes!$BA$17</f>
        <v>4110.82</v>
      </c>
      <c r="W488" s="94">
        <f>Corrientes!W488*Constantes!$BA$17</f>
        <v>4270.0266433991428</v>
      </c>
      <c r="X488" s="94">
        <f>Corrientes!X488*Constantes!$BA$17</f>
        <v>3094.8429492966011</v>
      </c>
      <c r="Y488" s="94">
        <f>Corrientes!Y488*Constantes!$BA$17</f>
        <v>2947.0495073052871</v>
      </c>
      <c r="Z488" s="94">
        <f>Corrientes!Z488*Constantes!$BA$17</f>
        <v>0</v>
      </c>
      <c r="AA488" s="94">
        <f>Corrientes!AA488*Constantes!$BA$17</f>
        <v>7470.66</v>
      </c>
      <c r="AB488" s="94">
        <f>Corrientes!AB488*Constantes!$BA$17</f>
        <v>4487.7829923577592</v>
      </c>
      <c r="AC488" s="92" t="s">
        <v>94</v>
      </c>
      <c r="AD488" s="94">
        <v>25.729866071638437</v>
      </c>
      <c r="AE488" s="94">
        <v>2.2478113793798404</v>
      </c>
      <c r="AF488" s="95" t="s">
        <v>94</v>
      </c>
      <c r="AG488" s="95" t="s">
        <v>94</v>
      </c>
      <c r="AH488" s="95">
        <f>Corrientes!AH488*Constantes!$BA$17</f>
        <v>701.85</v>
      </c>
      <c r="AI488" s="95" t="s">
        <v>241</v>
      </c>
      <c r="AJ488" s="95" t="s">
        <v>241</v>
      </c>
      <c r="AK488" s="95" t="s">
        <v>94</v>
      </c>
      <c r="AL488" s="95" t="s">
        <v>241</v>
      </c>
      <c r="AM488" s="95" t="s">
        <v>241</v>
      </c>
      <c r="AN488" s="97" t="s">
        <v>94</v>
      </c>
      <c r="AO488" s="94">
        <f>Corrientes!AO488*Constantes!$BA$17</f>
        <v>327104.27</v>
      </c>
      <c r="AP488" s="94">
        <f>Corrientes!AP488*Constantes!$BA$17</f>
        <v>27697.66</v>
      </c>
      <c r="AQ488" s="94">
        <v>80.465891055993495</v>
      </c>
      <c r="AR488" s="94">
        <v>19.534108944006505</v>
      </c>
      <c r="AS488" s="94">
        <v>55.166923690976901</v>
      </c>
      <c r="AT488" s="95" t="s">
        <v>94</v>
      </c>
      <c r="AU488" s="97" t="s">
        <v>94</v>
      </c>
      <c r="AV488" s="94">
        <f t="shared" si="21"/>
        <v>4.6070609572353094</v>
      </c>
      <c r="AW488" s="97" t="s">
        <v>94</v>
      </c>
      <c r="AX488" s="98">
        <f>Corrientes!AX488*Constantes!$BA$17</f>
        <v>0.63</v>
      </c>
      <c r="BC488" s="119">
        <f t="shared" si="22"/>
        <v>-1.0000000000673026E-2</v>
      </c>
      <c r="BE488" s="68"/>
    </row>
    <row r="489" spans="1:57" x14ac:dyDescent="0.3">
      <c r="A489" s="89">
        <v>2017</v>
      </c>
      <c r="B489" s="90" t="s">
        <v>22</v>
      </c>
      <c r="C489" s="101">
        <f>Corrientes!C489*Constantes!$BA$17</f>
        <v>2720.73</v>
      </c>
      <c r="D489" s="91">
        <f>Corrientes!D489*Constantes!$BA$17</f>
        <v>1838.01</v>
      </c>
      <c r="E489" s="92">
        <f>Corrientes!E489*Constantes!$BA$17</f>
        <v>669.91</v>
      </c>
      <c r="F489" s="92" t="s">
        <v>241</v>
      </c>
      <c r="G489" s="92" t="s">
        <v>241</v>
      </c>
      <c r="H489" s="101">
        <f>Corrientes!H489*Constantes!$BA$17</f>
        <v>5228.6400000000003</v>
      </c>
      <c r="I489" s="101">
        <f>Corrientes!I489*Constantes!$BA$17</f>
        <v>219.77</v>
      </c>
      <c r="J489" s="91">
        <f>Corrientes!J489*Constantes!$BA$17</f>
        <v>5448.42</v>
      </c>
      <c r="K489" s="93">
        <f>Corrientes!K489*Constantes!$BA$17</f>
        <v>3393.3826770881515</v>
      </c>
      <c r="L489" s="93">
        <f>Corrientes!L489*Constantes!$BA$17</f>
        <v>1765.7482580880637</v>
      </c>
      <c r="M489" s="93">
        <f>Corrientes!M489*Constantes!$BA$17</f>
        <v>1192.8630255673061</v>
      </c>
      <c r="N489" s="94">
        <f>Corrientes!N489*Constantes!$BA$17</f>
        <v>142.63242981889687</v>
      </c>
      <c r="O489" s="94">
        <f>Corrientes!O489*Constantes!$BA$17</f>
        <v>3536.0151069070484</v>
      </c>
      <c r="P489" s="94">
        <v>50.389567476841854</v>
      </c>
      <c r="Q489" s="94">
        <f>Corrientes!Q489*Constantes!$BA$17</f>
        <v>4362.67</v>
      </c>
      <c r="R489" s="94">
        <f>Corrientes!R489*Constantes!$BA$17</f>
        <v>1094.6199999999999</v>
      </c>
      <c r="S489" s="94">
        <f>Corrientes!S489*Constantes!$BA$17</f>
        <v>93.68</v>
      </c>
      <c r="T489" s="94">
        <f>Corrientes!T489*Constantes!$BA$17</f>
        <v>0</v>
      </c>
      <c r="U489" s="92" t="s">
        <v>241</v>
      </c>
      <c r="V489" s="96">
        <f>Corrientes!V489*Constantes!$BA$17</f>
        <v>5550.98</v>
      </c>
      <c r="W489" s="94">
        <f>Corrientes!W489*Constantes!$BA$17</f>
        <v>4402.0283520115681</v>
      </c>
      <c r="X489" s="94">
        <f>Corrientes!X489*Constantes!$BA$17</f>
        <v>2930.8512603675804</v>
      </c>
      <c r="Y489" s="94">
        <f>Corrientes!Y489*Constantes!$BA$17</f>
        <v>3711.7919729810383</v>
      </c>
      <c r="Z489" s="94">
        <f>Corrientes!Z489*Constantes!$BA$17</f>
        <v>20068.832476435298</v>
      </c>
      <c r="AA489" s="94">
        <f>Corrientes!AA489*Constantes!$BA$17</f>
        <v>10999.39</v>
      </c>
      <c r="AB489" s="94">
        <f>Corrientes!AB489*Constantes!$BA$17</f>
        <v>3925.775605682953</v>
      </c>
      <c r="AC489" s="92" t="s">
        <v>94</v>
      </c>
      <c r="AD489" s="94">
        <v>18.862146576872838</v>
      </c>
      <c r="AE489" s="94">
        <v>2.6404395883134693</v>
      </c>
      <c r="AF489" s="95" t="s">
        <v>94</v>
      </c>
      <c r="AG489" s="95" t="s">
        <v>94</v>
      </c>
      <c r="AH489" s="95">
        <f>Corrientes!AH489*Constantes!$BA$17</f>
        <v>976.51</v>
      </c>
      <c r="AI489" s="95" t="s">
        <v>241</v>
      </c>
      <c r="AJ489" s="95" t="s">
        <v>241</v>
      </c>
      <c r="AK489" s="95" t="s">
        <v>94</v>
      </c>
      <c r="AL489" s="95" t="s">
        <v>241</v>
      </c>
      <c r="AM489" s="95" t="s">
        <v>241</v>
      </c>
      <c r="AN489" s="97" t="s">
        <v>94</v>
      </c>
      <c r="AO489" s="94">
        <f>Corrientes!AO489*Constantes!$BA$17</f>
        <v>450391.1</v>
      </c>
      <c r="AP489" s="94">
        <f>Corrientes!AP489*Constantes!$BA$17</f>
        <v>59826.74</v>
      </c>
      <c r="AQ489" s="94">
        <v>96.012794527489248</v>
      </c>
      <c r="AR489" s="94">
        <v>3.9872054725107677</v>
      </c>
      <c r="AS489" s="94">
        <v>49.610432523158153</v>
      </c>
      <c r="AT489" s="95" t="s">
        <v>94</v>
      </c>
      <c r="AU489" s="97" t="s">
        <v>94</v>
      </c>
      <c r="AV489" s="94">
        <f t="shared" si="21"/>
        <v>-1.6543260207330213</v>
      </c>
      <c r="AW489" s="97" t="s">
        <v>94</v>
      </c>
      <c r="AX489" s="98">
        <f>Corrientes!AX489*Constantes!$BA$17</f>
        <v>22.52</v>
      </c>
      <c r="BC489" s="119">
        <f t="shared" si="22"/>
        <v>-7.9580786405131221E-13</v>
      </c>
      <c r="BE489" s="68"/>
    </row>
    <row r="490" spans="1:57" x14ac:dyDescent="0.3">
      <c r="A490" s="89">
        <v>2017</v>
      </c>
      <c r="B490" s="90" t="s">
        <v>23</v>
      </c>
      <c r="C490" s="101">
        <f>Corrientes!C490*Constantes!$BA$17</f>
        <v>1804.11</v>
      </c>
      <c r="D490" s="91">
        <f>Corrientes!D490*Constantes!$BA$17</f>
        <v>2347.41</v>
      </c>
      <c r="E490" s="92">
        <f>Corrientes!E490*Constantes!$BA$17</f>
        <v>300.3</v>
      </c>
      <c r="F490" s="92" t="s">
        <v>241</v>
      </c>
      <c r="G490" s="92" t="s">
        <v>241</v>
      </c>
      <c r="H490" s="101">
        <f>Corrientes!H490*Constantes!$BA$17</f>
        <v>4451.82</v>
      </c>
      <c r="I490" s="101">
        <f>Corrientes!I490*Constantes!$BA$17</f>
        <v>263.8</v>
      </c>
      <c r="J490" s="91">
        <f>Corrientes!J490*Constantes!$BA$17</f>
        <v>4715.62</v>
      </c>
      <c r="K490" s="93">
        <f>Corrientes!K490*Constantes!$BA$17</f>
        <v>3283.9716335883913</v>
      </c>
      <c r="L490" s="93">
        <f>Corrientes!L490*Constantes!$BA$17</f>
        <v>1330.8384251671509</v>
      </c>
      <c r="M490" s="93">
        <f>Corrientes!M490*Constantes!$BA$17</f>
        <v>1731.6108644015294</v>
      </c>
      <c r="N490" s="94">
        <f>Corrientes!N490*Constantes!$BA$17</f>
        <v>194.59883300629966</v>
      </c>
      <c r="O490" s="94">
        <f>Corrientes!O490*Constantes!$BA$17</f>
        <v>3478.5704665946914</v>
      </c>
      <c r="P490" s="94">
        <v>38.591958943135729</v>
      </c>
      <c r="Q490" s="94">
        <f>Corrientes!Q490*Constantes!$BA$17</f>
        <v>6602.58</v>
      </c>
      <c r="R490" s="94">
        <f>Corrientes!R490*Constantes!$BA$17</f>
        <v>1456.8</v>
      </c>
      <c r="S490" s="94">
        <f>Corrientes!S490*Constantes!$BA$17</f>
        <v>65.290000000000006</v>
      </c>
      <c r="T490" s="94">
        <f>Corrientes!T490*Constantes!$BA$17</f>
        <v>0</v>
      </c>
      <c r="U490" s="92" t="s">
        <v>241</v>
      </c>
      <c r="V490" s="96">
        <f>Corrientes!V490*Constantes!$BA$17</f>
        <v>8124.67</v>
      </c>
      <c r="W490" s="94">
        <f>Corrientes!W490*Constantes!$BA$17</f>
        <v>4838.0627062588319</v>
      </c>
      <c r="X490" s="94">
        <f>Corrientes!X490*Constantes!$BA$17</f>
        <v>3288.9319327287349</v>
      </c>
      <c r="Y490" s="94">
        <f>Corrientes!Y490*Constantes!$BA$17</f>
        <v>3505.6261776249457</v>
      </c>
      <c r="Z490" s="94">
        <f>Corrientes!Z490*Constantes!$BA$17</f>
        <v>16200.178660049627</v>
      </c>
      <c r="AA490" s="94">
        <f>Corrientes!AA490*Constantes!$BA$17</f>
        <v>12840.28</v>
      </c>
      <c r="AB490" s="94">
        <f>Corrientes!AB490*Constantes!$BA$17</f>
        <v>4230.8172070257315</v>
      </c>
      <c r="AC490" s="92" t="s">
        <v>94</v>
      </c>
      <c r="AD490" s="94">
        <v>20.462160278726206</v>
      </c>
      <c r="AE490" s="94">
        <v>3.0715116704682686</v>
      </c>
      <c r="AF490" s="95" t="s">
        <v>94</v>
      </c>
      <c r="AG490" s="95" t="s">
        <v>94</v>
      </c>
      <c r="AH490" s="95">
        <f>Corrientes!AH490*Constantes!$BA$17</f>
        <v>767.45</v>
      </c>
      <c r="AI490" s="95" t="s">
        <v>241</v>
      </c>
      <c r="AJ490" s="95" t="s">
        <v>241</v>
      </c>
      <c r="AK490" s="95" t="s">
        <v>94</v>
      </c>
      <c r="AL490" s="95" t="s">
        <v>241</v>
      </c>
      <c r="AM490" s="95" t="s">
        <v>241</v>
      </c>
      <c r="AN490" s="97" t="s">
        <v>94</v>
      </c>
      <c r="AO490" s="94">
        <f>Corrientes!AO490*Constantes!$BA$17</f>
        <v>457553.23</v>
      </c>
      <c r="AP490" s="94">
        <f>Corrientes!AP490*Constantes!$BA$17</f>
        <v>69844.350000000006</v>
      </c>
      <c r="AQ490" s="94">
        <v>85.734528702742736</v>
      </c>
      <c r="AR490" s="94">
        <v>14.265471297257257</v>
      </c>
      <c r="AS490" s="94">
        <v>61.408041056864271</v>
      </c>
      <c r="AT490" s="95" t="s">
        <v>94</v>
      </c>
      <c r="AU490" s="97" t="s">
        <v>94</v>
      </c>
      <c r="AV490" s="94">
        <f t="shared" si="21"/>
        <v>-7.7517696690077464</v>
      </c>
      <c r="AW490" s="97" t="s">
        <v>94</v>
      </c>
      <c r="AX490" s="98">
        <f>Corrientes!AX490*Constantes!$BA$17</f>
        <v>66.900000000000006</v>
      </c>
      <c r="BC490" s="119">
        <f t="shared" si="22"/>
        <v>-9.9999999989677235E-3</v>
      </c>
      <c r="BE490" s="68"/>
    </row>
    <row r="491" spans="1:57" x14ac:dyDescent="0.3">
      <c r="A491" s="89">
        <v>2017</v>
      </c>
      <c r="B491" s="90" t="s">
        <v>24</v>
      </c>
      <c r="C491" s="101">
        <f>Corrientes!C491*Constantes!$BA$17</f>
        <v>1530.14</v>
      </c>
      <c r="D491" s="91">
        <f>Corrientes!D491*Constantes!$BA$17</f>
        <v>2393.75</v>
      </c>
      <c r="E491" s="92">
        <f>Corrientes!E491*Constantes!$BA$17</f>
        <v>2.98</v>
      </c>
      <c r="F491" s="92" t="s">
        <v>241</v>
      </c>
      <c r="G491" s="92" t="s">
        <v>241</v>
      </c>
      <c r="H491" s="101">
        <f>Corrientes!H491*Constantes!$BA$17</f>
        <v>3926.88</v>
      </c>
      <c r="I491" s="101">
        <f>Corrientes!I491*Constantes!$BA$17</f>
        <v>1411.95</v>
      </c>
      <c r="J491" s="91">
        <f>Corrientes!J491*Constantes!$BA$17</f>
        <v>5338.83</v>
      </c>
      <c r="K491" s="93">
        <f>Corrientes!K491*Constantes!$BA$17</f>
        <v>3295.6963801836132</v>
      </c>
      <c r="L491" s="93">
        <f>Corrientes!L491*Constantes!$BA$17</f>
        <v>1284.1944712725358</v>
      </c>
      <c r="M491" s="93">
        <f>Corrientes!M491*Constantes!$BA$17</f>
        <v>2008.9974041495</v>
      </c>
      <c r="N491" s="94">
        <f>Corrientes!N491*Constantes!$BA$17</f>
        <v>1184.9999538403563</v>
      </c>
      <c r="O491" s="94">
        <f>Corrientes!O491*Constantes!$BA$17</f>
        <v>4480.696334023969</v>
      </c>
      <c r="P491" s="94">
        <v>24.184891484154029</v>
      </c>
      <c r="Q491" s="94">
        <f>Corrientes!Q491*Constantes!$BA$17</f>
        <v>8585.6299999999992</v>
      </c>
      <c r="R491" s="94">
        <f>Corrientes!R491*Constantes!$BA$17</f>
        <v>993.57</v>
      </c>
      <c r="S491" s="94">
        <f>Corrientes!S491*Constantes!$BA$17</f>
        <v>3.02</v>
      </c>
      <c r="T491" s="94">
        <f>Corrientes!T491*Constantes!$BA$17</f>
        <v>2446.5</v>
      </c>
      <c r="U491" s="92" t="s">
        <v>241</v>
      </c>
      <c r="V491" s="96">
        <f>Corrientes!V491*Constantes!$BA$17</f>
        <v>12028.72</v>
      </c>
      <c r="W491" s="94">
        <f>Corrientes!W491*Constantes!$BA$17</f>
        <v>6608.1256204358278</v>
      </c>
      <c r="X491" s="94">
        <f>Corrientes!X491*Constantes!$BA$17</f>
        <v>4464.1904396941973</v>
      </c>
      <c r="Y491" s="94">
        <f>Corrientes!Y491*Constantes!$BA$17</f>
        <v>3925.8582130834034</v>
      </c>
      <c r="Z491" s="94">
        <f>Corrientes!Z491*Constantes!$BA$17</f>
        <v>683.52128623188401</v>
      </c>
      <c r="AA491" s="94">
        <f>Corrientes!AA491*Constantes!$BA$17</f>
        <v>17367.55</v>
      </c>
      <c r="AB491" s="94">
        <f>Corrientes!AB491*Constantes!$BA$17</f>
        <v>5766.4828338531424</v>
      </c>
      <c r="AC491" s="92" t="s">
        <v>94</v>
      </c>
      <c r="AD491" s="94">
        <v>29.664143422657759</v>
      </c>
      <c r="AE491" s="94">
        <v>3.0902326009968353</v>
      </c>
      <c r="AF491" s="95" t="s">
        <v>94</v>
      </c>
      <c r="AG491" s="95" t="s">
        <v>94</v>
      </c>
      <c r="AH491" s="95">
        <f>Corrientes!AH491*Constantes!$BA$17</f>
        <v>1356.55</v>
      </c>
      <c r="AI491" s="95" t="s">
        <v>241</v>
      </c>
      <c r="AJ491" s="95" t="s">
        <v>241</v>
      </c>
      <c r="AK491" s="95" t="s">
        <v>94</v>
      </c>
      <c r="AL491" s="95" t="s">
        <v>241</v>
      </c>
      <c r="AM491" s="95" t="s">
        <v>241</v>
      </c>
      <c r="AN491" s="97" t="s">
        <v>94</v>
      </c>
      <c r="AO491" s="94">
        <f>Corrientes!AO491*Constantes!$BA$17</f>
        <v>712851.3</v>
      </c>
      <c r="AP491" s="94">
        <f>Corrientes!AP491*Constantes!$BA$17</f>
        <v>67139.210000000006</v>
      </c>
      <c r="AQ491" s="94">
        <v>75.464193156841517</v>
      </c>
      <c r="AR491" s="94">
        <v>24.535806843158483</v>
      </c>
      <c r="AS491" s="94">
        <v>75.8151581026884</v>
      </c>
      <c r="AT491" s="95" t="s">
        <v>94</v>
      </c>
      <c r="AU491" s="97" t="s">
        <v>94</v>
      </c>
      <c r="AV491" s="94">
        <f t="shared" si="21"/>
        <v>-17.97295311689312</v>
      </c>
      <c r="AW491" s="97" t="s">
        <v>94</v>
      </c>
      <c r="AX491" s="98">
        <f>Corrientes!AX491*Constantes!$BA$17</f>
        <v>197.26</v>
      </c>
      <c r="BC491" s="119">
        <f t="shared" si="22"/>
        <v>9.9999999997635314E-3</v>
      </c>
      <c r="BE491" s="68"/>
    </row>
    <row r="492" spans="1:57" x14ac:dyDescent="0.3">
      <c r="A492" s="89">
        <v>2017</v>
      </c>
      <c r="B492" s="90" t="s">
        <v>25</v>
      </c>
      <c r="C492" s="101">
        <f>Corrientes!C492*Constantes!$BA$17</f>
        <v>2875.01</v>
      </c>
      <c r="D492" s="91">
        <f>Corrientes!D492*Constantes!$BA$17</f>
        <v>2583.9899999999998</v>
      </c>
      <c r="E492" s="92">
        <f>Corrientes!E492*Constantes!$BA$17</f>
        <v>0</v>
      </c>
      <c r="F492" s="92" t="s">
        <v>241</v>
      </c>
      <c r="G492" s="92" t="s">
        <v>241</v>
      </c>
      <c r="H492" s="101">
        <f>Corrientes!H492*Constantes!$BA$17</f>
        <v>5458.99</v>
      </c>
      <c r="I492" s="101">
        <f>Corrientes!I492*Constantes!$BA$17</f>
        <v>2545.16</v>
      </c>
      <c r="J492" s="91">
        <f>Corrientes!J492*Constantes!$BA$17</f>
        <v>8004.15</v>
      </c>
      <c r="K492" s="93">
        <f>Corrientes!K492*Constantes!$BA$17</f>
        <v>3519.8887738359695</v>
      </c>
      <c r="L492" s="93">
        <f>Corrientes!L492*Constantes!$BA$17</f>
        <v>1853.766840686229</v>
      </c>
      <c r="M492" s="93">
        <f>Corrientes!M492*Constantes!$BA$17</f>
        <v>1666.1219331497407</v>
      </c>
      <c r="N492" s="94">
        <f>Corrientes!N492*Constantes!$BA$17</f>
        <v>1641.0886782440375</v>
      </c>
      <c r="O492" s="94">
        <f>Corrientes!O492*Constantes!$BA$17</f>
        <v>5160.9774520800074</v>
      </c>
      <c r="P492" s="94">
        <v>63.295580842741309</v>
      </c>
      <c r="Q492" s="94">
        <f>Corrientes!Q492*Constantes!$BA$17</f>
        <v>2546.23</v>
      </c>
      <c r="R492" s="94">
        <f>Corrientes!R492*Constantes!$BA$17</f>
        <v>549.80999999999995</v>
      </c>
      <c r="S492" s="94">
        <f>Corrientes!S492*Constantes!$BA$17</f>
        <v>1815.56</v>
      </c>
      <c r="T492" s="94">
        <f>Corrientes!T492*Constantes!$BA$17</f>
        <v>0</v>
      </c>
      <c r="U492" s="92" t="s">
        <v>241</v>
      </c>
      <c r="V492" s="96">
        <f>Corrientes!V492*Constantes!$BA$17</f>
        <v>4911.6000000000004</v>
      </c>
      <c r="W492" s="94">
        <f>Corrientes!W492*Constantes!$BA$17</f>
        <v>5578.5730543819054</v>
      </c>
      <c r="X492" s="94">
        <f>Corrientes!X492*Constantes!$BA$17</f>
        <v>3608.0766979876857</v>
      </c>
      <c r="Y492" s="94">
        <f>Corrientes!Y492*Constantes!$BA$17</f>
        <v>2953.0567401789649</v>
      </c>
      <c r="Z492" s="94">
        <f>Corrientes!Z492*Constantes!$BA$17</f>
        <v>17101.165156453102</v>
      </c>
      <c r="AA492" s="94">
        <f>Corrientes!AA492*Constantes!$BA$17</f>
        <v>12915.75</v>
      </c>
      <c r="AB492" s="94">
        <f>Corrientes!AB492*Constantes!$BA$17</f>
        <v>5312.1977763912955</v>
      </c>
      <c r="AC492" s="92" t="s">
        <v>94</v>
      </c>
      <c r="AD492" s="94">
        <v>12.123473899033964</v>
      </c>
      <c r="AE492" s="94">
        <v>2.8737135584486073</v>
      </c>
      <c r="AF492" s="95" t="s">
        <v>94</v>
      </c>
      <c r="AG492" s="95" t="s">
        <v>94</v>
      </c>
      <c r="AH492" s="95">
        <f>Corrientes!AH492*Constantes!$BA$17</f>
        <v>310.51</v>
      </c>
      <c r="AI492" s="95" t="s">
        <v>241</v>
      </c>
      <c r="AJ492" s="95" t="s">
        <v>241</v>
      </c>
      <c r="AK492" s="95" t="s">
        <v>94</v>
      </c>
      <c r="AL492" s="95" t="s">
        <v>241</v>
      </c>
      <c r="AM492" s="95" t="s">
        <v>241</v>
      </c>
      <c r="AN492" s="97" t="s">
        <v>94</v>
      </c>
      <c r="AO492" s="94">
        <f>Corrientes!AO492*Constantes!$BA$17</f>
        <v>489406.65</v>
      </c>
      <c r="AP492" s="94">
        <f>Corrientes!AP492*Constantes!$BA$17</f>
        <v>94262.52</v>
      </c>
      <c r="AQ492" s="94">
        <v>65.069236208368494</v>
      </c>
      <c r="AR492" s="94">
        <v>34.930763791631506</v>
      </c>
      <c r="AS492" s="94">
        <v>36.704340500774371</v>
      </c>
      <c r="AT492" s="95" t="s">
        <v>94</v>
      </c>
      <c r="AU492" s="97" t="s">
        <v>94</v>
      </c>
      <c r="AV492" s="94">
        <f t="shared" si="21"/>
        <v>-3.2376905048672078</v>
      </c>
      <c r="AW492" s="97" t="s">
        <v>94</v>
      </c>
      <c r="AX492" s="98">
        <f>Corrientes!AX492*Constantes!$BA$17</f>
        <v>1.88</v>
      </c>
      <c r="BC492" s="119">
        <f t="shared" si="22"/>
        <v>-9.9999999997635314E-3</v>
      </c>
      <c r="BE492" s="68"/>
    </row>
    <row r="493" spans="1:57" x14ac:dyDescent="0.3">
      <c r="A493" s="89">
        <v>2017</v>
      </c>
      <c r="B493" s="90" t="s">
        <v>26</v>
      </c>
      <c r="C493" s="101">
        <f>Corrientes!C493*Constantes!$BA$17</f>
        <v>2833.52</v>
      </c>
      <c r="D493" s="91">
        <f>Corrientes!D493*Constantes!$BA$17</f>
        <v>2870.72</v>
      </c>
      <c r="E493" s="92">
        <f>Corrientes!E493*Constantes!$BA$17</f>
        <v>357.95</v>
      </c>
      <c r="F493" s="92" t="s">
        <v>241</v>
      </c>
      <c r="G493" s="92" t="s">
        <v>241</v>
      </c>
      <c r="H493" s="101">
        <f>Corrientes!H493*Constantes!$BA$17</f>
        <v>6062.19</v>
      </c>
      <c r="I493" s="101">
        <f>Corrientes!I493*Constantes!$BA$17</f>
        <v>2743.22</v>
      </c>
      <c r="J493" s="91">
        <f>Corrientes!J493*Constantes!$BA$17</f>
        <v>8805.41</v>
      </c>
      <c r="K493" s="93">
        <f>Corrientes!K493*Constantes!$BA$17</f>
        <v>3814.369784850368</v>
      </c>
      <c r="L493" s="93">
        <f>Corrientes!L493*Constantes!$BA$17</f>
        <v>1782.8688114670833</v>
      </c>
      <c r="M493" s="93">
        <f>Corrientes!M493*Constantes!$BA$17</f>
        <v>1806.279184195326</v>
      </c>
      <c r="N493" s="94">
        <f>Corrientes!N493*Constantes!$BA$17</f>
        <v>1726.0533240378488</v>
      </c>
      <c r="O493" s="94">
        <f>Corrientes!O493*Constantes!$BA$17</f>
        <v>5540.4231088882161</v>
      </c>
      <c r="P493" s="94">
        <v>46.438731735295249</v>
      </c>
      <c r="Q493" s="94">
        <f>Corrientes!Q493*Constantes!$BA$17</f>
        <v>7589.09</v>
      </c>
      <c r="R493" s="94">
        <f>Corrientes!R493*Constantes!$BA$17</f>
        <v>1225.7</v>
      </c>
      <c r="S493" s="94">
        <f>Corrientes!S493*Constantes!$BA$17</f>
        <v>1722.1</v>
      </c>
      <c r="T493" s="94">
        <f>Corrientes!T493*Constantes!$BA$17</f>
        <v>0</v>
      </c>
      <c r="U493" s="92" t="s">
        <v>241</v>
      </c>
      <c r="V493" s="96">
        <f>Corrientes!V493*Constantes!$BA$17</f>
        <v>10536.89</v>
      </c>
      <c r="W493" s="94">
        <f>Corrientes!W493*Constantes!$BA$17</f>
        <v>5182.1553551044735</v>
      </c>
      <c r="X493" s="94">
        <f>Corrientes!X493*Constantes!$BA$17</f>
        <v>3483.6940040211848</v>
      </c>
      <c r="Y493" s="94">
        <f>Corrientes!Y493*Constantes!$BA$17</f>
        <v>2969.8451231479348</v>
      </c>
      <c r="Z493" s="94">
        <f>Corrientes!Z493*Constantes!$BA$17</f>
        <v>20770.517301684948</v>
      </c>
      <c r="AA493" s="94">
        <f>Corrientes!AA493*Constantes!$BA$17</f>
        <v>19342.3</v>
      </c>
      <c r="AB493" s="94">
        <f>Corrientes!AB493*Constantes!$BA$17</f>
        <v>5339.3338654924428</v>
      </c>
      <c r="AC493" s="92" t="s">
        <v>94</v>
      </c>
      <c r="AD493" s="94">
        <v>16.301366811905485</v>
      </c>
      <c r="AE493" s="94">
        <v>3.3697368534664456</v>
      </c>
      <c r="AF493" s="95" t="s">
        <v>94</v>
      </c>
      <c r="AG493" s="95" t="s">
        <v>94</v>
      </c>
      <c r="AH493" s="95">
        <f>Corrientes!AH493*Constantes!$BA$17</f>
        <v>1544.72</v>
      </c>
      <c r="AI493" s="95" t="s">
        <v>241</v>
      </c>
      <c r="AJ493" s="95" t="s">
        <v>241</v>
      </c>
      <c r="AK493" s="95" t="s">
        <v>94</v>
      </c>
      <c r="AL493" s="95" t="s">
        <v>241</v>
      </c>
      <c r="AM493" s="95" t="s">
        <v>241</v>
      </c>
      <c r="AN493" s="97" t="s">
        <v>94</v>
      </c>
      <c r="AO493" s="94">
        <f>Corrientes!AO493*Constantes!$BA$17</f>
        <v>607890.09</v>
      </c>
      <c r="AP493" s="94">
        <f>Corrientes!AP493*Constantes!$BA$17</f>
        <v>106434.09</v>
      </c>
      <c r="AQ493" s="94">
        <v>65.83404176338361</v>
      </c>
      <c r="AR493" s="94">
        <v>34.165958236616397</v>
      </c>
      <c r="AS493" s="94">
        <v>53.561268264704729</v>
      </c>
      <c r="AT493" s="95" t="s">
        <v>94</v>
      </c>
      <c r="AU493" s="97" t="s">
        <v>94</v>
      </c>
      <c r="AV493" s="94">
        <f t="shared" si="21"/>
        <v>-1.9799668000796689</v>
      </c>
      <c r="AW493" s="97" t="s">
        <v>94</v>
      </c>
      <c r="AX493" s="98">
        <f>Corrientes!AX493*Constantes!$BA$17</f>
        <v>143.65</v>
      </c>
      <c r="BC493" s="119">
        <f t="shared" si="22"/>
        <v>2.8421709430404007E-13</v>
      </c>
      <c r="BE493" s="68"/>
    </row>
    <row r="494" spans="1:57" x14ac:dyDescent="0.3">
      <c r="A494" s="89">
        <v>2017</v>
      </c>
      <c r="B494" s="90" t="s">
        <v>27</v>
      </c>
      <c r="C494" s="101">
        <f>Corrientes!C494*Constantes!$BA$17</f>
        <v>1726.1</v>
      </c>
      <c r="D494" s="91">
        <f>Corrientes!D494*Constantes!$BA$17</f>
        <v>1593.4</v>
      </c>
      <c r="E494" s="92">
        <f>Corrientes!E494*Constantes!$BA$17</f>
        <v>8.23</v>
      </c>
      <c r="F494" s="92" t="s">
        <v>241</v>
      </c>
      <c r="G494" s="92" t="s">
        <v>241</v>
      </c>
      <c r="H494" s="101">
        <f>Corrientes!H494*Constantes!$BA$17</f>
        <v>3327.73</v>
      </c>
      <c r="I494" s="101">
        <f>Corrientes!I494*Constantes!$BA$17</f>
        <v>187.1</v>
      </c>
      <c r="J494" s="91">
        <f>Corrientes!J494*Constantes!$BA$17</f>
        <v>3514.83</v>
      </c>
      <c r="K494" s="93">
        <f>Corrientes!K494*Constantes!$BA$17</f>
        <v>3652.9181482835211</v>
      </c>
      <c r="L494" s="93">
        <f>Corrientes!L494*Constantes!$BA$17</f>
        <v>1894.7761933098059</v>
      </c>
      <c r="M494" s="93">
        <f>Corrientes!M494*Constantes!$BA$17</f>
        <v>1749.105698375045</v>
      </c>
      <c r="N494" s="94">
        <f>Corrientes!N494*Constantes!$BA$17</f>
        <v>205.38081558411344</v>
      </c>
      <c r="O494" s="94">
        <f>Corrientes!O494*Constantes!$BA$17</f>
        <v>3858.2989638676345</v>
      </c>
      <c r="P494" s="94">
        <v>64.221461275056754</v>
      </c>
      <c r="Q494" s="94">
        <f>Corrientes!Q494*Constantes!$BA$17</f>
        <v>1577.98</v>
      </c>
      <c r="R494" s="94">
        <f>Corrientes!R494*Constantes!$BA$17</f>
        <v>650.96</v>
      </c>
      <c r="S494" s="94">
        <f>Corrientes!S494*Constantes!$BA$17</f>
        <v>0</v>
      </c>
      <c r="T494" s="94">
        <f>Corrientes!T494*Constantes!$BA$17</f>
        <v>0</v>
      </c>
      <c r="U494" s="92" t="s">
        <v>241</v>
      </c>
      <c r="V494" s="96">
        <f>Corrientes!V494*Constantes!$BA$17</f>
        <v>2228.94</v>
      </c>
      <c r="W494" s="94">
        <f>Corrientes!W494*Constantes!$BA$17</f>
        <v>5543.4091542150036</v>
      </c>
      <c r="X494" s="94">
        <f>Corrientes!X494*Constantes!$BA$17</f>
        <v>3592.0180422579519</v>
      </c>
      <c r="Y494" s="94">
        <f>Corrientes!Y494*Constantes!$BA$17</f>
        <v>4635.6576511137691</v>
      </c>
      <c r="Z494" s="94">
        <f>Corrientes!Z494*Constantes!$BA$17</f>
        <v>0</v>
      </c>
      <c r="AA494" s="94">
        <f>Corrientes!AA494*Constantes!$BA$17</f>
        <v>5743.77</v>
      </c>
      <c r="AB494" s="94">
        <f>Corrientes!AB494*Constantes!$BA$17</f>
        <v>4374.3142062097177</v>
      </c>
      <c r="AC494" s="92" t="s">
        <v>94</v>
      </c>
      <c r="AD494" s="94">
        <v>25.393295410908962</v>
      </c>
      <c r="AE494" s="94">
        <v>4.7240128492567885</v>
      </c>
      <c r="AF494" s="95" t="s">
        <v>94</v>
      </c>
      <c r="AG494" s="95" t="s">
        <v>94</v>
      </c>
      <c r="AH494" s="95">
        <f>Corrientes!AH494*Constantes!$BA$17</f>
        <v>54.8</v>
      </c>
      <c r="AI494" s="95" t="s">
        <v>241</v>
      </c>
      <c r="AJ494" s="95" t="s">
        <v>241</v>
      </c>
      <c r="AK494" s="95" t="s">
        <v>94</v>
      </c>
      <c r="AL494" s="95" t="s">
        <v>241</v>
      </c>
      <c r="AM494" s="95" t="s">
        <v>241</v>
      </c>
      <c r="AN494" s="97" t="s">
        <v>94</v>
      </c>
      <c r="AO494" s="94">
        <f>Corrientes!AO494*Constantes!$BA$17</f>
        <v>115400.27</v>
      </c>
      <c r="AP494" s="94">
        <f>Corrientes!AP494*Constantes!$BA$17</f>
        <v>20313.97</v>
      </c>
      <c r="AQ494" s="94">
        <v>90.89522999317029</v>
      </c>
      <c r="AR494" s="94">
        <v>9.1047700068296997</v>
      </c>
      <c r="AS494" s="94">
        <v>35.778538724943246</v>
      </c>
      <c r="AT494" s="95" t="s">
        <v>94</v>
      </c>
      <c r="AU494" s="97" t="s">
        <v>94</v>
      </c>
      <c r="AV494" s="94">
        <f t="shared" si="21"/>
        <v>5.2437030000666018</v>
      </c>
      <c r="AW494" s="97" t="s">
        <v>94</v>
      </c>
      <c r="AX494" s="98">
        <f>Corrientes!AX494*Constantes!$BA$17</f>
        <v>16.68</v>
      </c>
      <c r="BC494" s="119">
        <f t="shared" si="22"/>
        <v>4.7251091928046662E-13</v>
      </c>
      <c r="BE494" s="68"/>
    </row>
    <row r="495" spans="1:57" x14ac:dyDescent="0.3">
      <c r="A495" s="89">
        <v>2017</v>
      </c>
      <c r="B495" s="90" t="s">
        <v>28</v>
      </c>
      <c r="C495" s="101">
        <f>Corrientes!C495*Constantes!$BA$17</f>
        <v>8549.44</v>
      </c>
      <c r="D495" s="91">
        <f>Corrientes!D495*Constantes!$BA$17</f>
        <v>6180.15</v>
      </c>
      <c r="E495" s="92">
        <f>Corrientes!E495*Constantes!$BA$17</f>
        <v>1322.4</v>
      </c>
      <c r="F495" s="92" t="s">
        <v>241</v>
      </c>
      <c r="G495" s="92" t="s">
        <v>241</v>
      </c>
      <c r="H495" s="101">
        <f>Corrientes!H495*Constantes!$BA$17</f>
        <v>16051.99</v>
      </c>
      <c r="I495" s="101">
        <f>Corrientes!I495*Constantes!$BA$17</f>
        <v>3933.87</v>
      </c>
      <c r="J495" s="91">
        <f>Corrientes!J495*Constantes!$BA$17</f>
        <v>19985.86</v>
      </c>
      <c r="K495" s="93">
        <f>Corrientes!K495*Constantes!$BA$17</f>
        <v>3043.3792798208983</v>
      </c>
      <c r="L495" s="93">
        <f>Corrientes!L495*Constantes!$BA$17</f>
        <v>1620.9319654544047</v>
      </c>
      <c r="M495" s="93">
        <f>Corrientes!M495*Constantes!$BA$17</f>
        <v>1171.7261552882444</v>
      </c>
      <c r="N495" s="94">
        <f>Corrientes!N495*Constantes!$BA$17</f>
        <v>745.84227811401456</v>
      </c>
      <c r="O495" s="94">
        <f>Corrientes!O495*Constantes!$BA$17</f>
        <v>3789.2215579349131</v>
      </c>
      <c r="P495" s="94">
        <v>51.484772640786289</v>
      </c>
      <c r="Q495" s="94">
        <f>Corrientes!Q495*Constantes!$BA$17</f>
        <v>11465.04</v>
      </c>
      <c r="R495" s="94">
        <f>Corrientes!R495*Constantes!$BA$17</f>
        <v>2256.87</v>
      </c>
      <c r="S495" s="94">
        <f>Corrientes!S495*Constantes!$BA$17</f>
        <v>3119.64</v>
      </c>
      <c r="T495" s="94">
        <f>Corrientes!T495*Constantes!$BA$17</f>
        <v>0</v>
      </c>
      <c r="U495" s="92" t="s">
        <v>241</v>
      </c>
      <c r="V495" s="96">
        <f>Corrientes!V495*Constantes!$BA$17</f>
        <v>16841.54</v>
      </c>
      <c r="W495" s="94">
        <f>Corrientes!W495*Constantes!$BA$17</f>
        <v>5828.4007004514187</v>
      </c>
      <c r="X495" s="94">
        <f>Corrientes!X495*Constantes!$BA$17</f>
        <v>4038.5441489194609</v>
      </c>
      <c r="Y495" s="94">
        <f>Corrientes!Y495*Constantes!$BA$17</f>
        <v>3967.9891977045118</v>
      </c>
      <c r="Z495" s="94">
        <f>Corrientes!Z495*Constantes!$BA$17</f>
        <v>14733.36303957685</v>
      </c>
      <c r="AA495" s="94">
        <f>Corrientes!AA495*Constantes!$BA$17</f>
        <v>36827.410000000003</v>
      </c>
      <c r="AB495" s="94">
        <f>Corrientes!AB495*Constantes!$BA$17</f>
        <v>4510.9716049336203</v>
      </c>
      <c r="AC495" s="92" t="s">
        <v>94</v>
      </c>
      <c r="AD495" s="94">
        <v>16.11739644687654</v>
      </c>
      <c r="AE495" s="94">
        <v>3.7316382559135901</v>
      </c>
      <c r="AF495" s="95" t="s">
        <v>94</v>
      </c>
      <c r="AG495" s="95" t="s">
        <v>94</v>
      </c>
      <c r="AH495" s="95">
        <f>Corrientes!AH495*Constantes!$BA$17</f>
        <v>730.46</v>
      </c>
      <c r="AI495" s="95" t="s">
        <v>241</v>
      </c>
      <c r="AJ495" s="95" t="s">
        <v>241</v>
      </c>
      <c r="AK495" s="95" t="s">
        <v>94</v>
      </c>
      <c r="AL495" s="95" t="s">
        <v>241</v>
      </c>
      <c r="AM495" s="95" t="s">
        <v>241</v>
      </c>
      <c r="AN495" s="97" t="s">
        <v>94</v>
      </c>
      <c r="AO495" s="94">
        <f>Corrientes!AO495*Constantes!$BA$17</f>
        <v>940216.54</v>
      </c>
      <c r="AP495" s="94">
        <f>Corrientes!AP495*Constantes!$BA$17</f>
        <v>210280.15</v>
      </c>
      <c r="AQ495" s="94">
        <v>87.928768382082922</v>
      </c>
      <c r="AR495" s="94">
        <v>12.07123161791707</v>
      </c>
      <c r="AS495" s="94">
        <v>48.515227359213704</v>
      </c>
      <c r="AT495" s="95" t="s">
        <v>94</v>
      </c>
      <c r="AU495" s="97" t="s">
        <v>94</v>
      </c>
      <c r="AV495" s="94">
        <f t="shared" si="21"/>
        <v>6.1068080483717146</v>
      </c>
      <c r="AW495" s="97" t="s">
        <v>94</v>
      </c>
      <c r="AX495" s="98">
        <f>Corrientes!AX495*Constantes!$BA$17</f>
        <v>146.13999999999999</v>
      </c>
      <c r="BC495" s="119">
        <f t="shared" si="22"/>
        <v>0</v>
      </c>
      <c r="BE495" s="68"/>
    </row>
    <row r="496" spans="1:57" x14ac:dyDescent="0.3">
      <c r="A496" s="89">
        <v>2017</v>
      </c>
      <c r="B496" s="90" t="s">
        <v>29</v>
      </c>
      <c r="C496" s="101">
        <f>Corrientes!C496*Constantes!$BA$17</f>
        <v>2060.16</v>
      </c>
      <c r="D496" s="91">
        <f>Corrientes!D496*Constantes!$BA$17</f>
        <v>1929.42</v>
      </c>
      <c r="E496" s="92">
        <f>Corrientes!E496*Constantes!$BA$17</f>
        <v>505.05</v>
      </c>
      <c r="F496" s="92" t="s">
        <v>241</v>
      </c>
      <c r="G496" s="92" t="s">
        <v>241</v>
      </c>
      <c r="H496" s="101">
        <f>Corrientes!H496*Constantes!$BA$17</f>
        <v>4494.63</v>
      </c>
      <c r="I496" s="101">
        <f>Corrientes!I496*Constantes!$BA$17</f>
        <v>1428.23</v>
      </c>
      <c r="J496" s="91">
        <f>Corrientes!J496*Constantes!$BA$17</f>
        <v>5922.85</v>
      </c>
      <c r="K496" s="93">
        <f>Corrientes!K496*Constantes!$BA$17</f>
        <v>4177.5393726493912</v>
      </c>
      <c r="L496" s="93">
        <f>Corrientes!L496*Constantes!$BA$17</f>
        <v>1914.8200940527142</v>
      </c>
      <c r="M496" s="93">
        <f>Corrientes!M496*Constantes!$BA$17</f>
        <v>1793.3005670585542</v>
      </c>
      <c r="N496" s="94">
        <f>Corrientes!N496*Constantes!$BA$17</f>
        <v>1327.4687866843012</v>
      </c>
      <c r="O496" s="94">
        <f>Corrientes!O496*Constantes!$BA$17</f>
        <v>5505.0081593336909</v>
      </c>
      <c r="P496" s="94">
        <v>46.299163853103408</v>
      </c>
      <c r="Q496" s="94">
        <f>Corrientes!Q496*Constantes!$BA$17</f>
        <v>5412.63</v>
      </c>
      <c r="R496" s="94">
        <f>Corrientes!R496*Constantes!$BA$17</f>
        <v>1042.8599999999999</v>
      </c>
      <c r="S496" s="94">
        <f>Corrientes!S496*Constantes!$BA$17</f>
        <v>2.54</v>
      </c>
      <c r="T496" s="94">
        <f>Corrientes!T496*Constantes!$BA$17</f>
        <v>386.16</v>
      </c>
      <c r="U496" s="92" t="s">
        <v>241</v>
      </c>
      <c r="V496" s="96">
        <f>Corrientes!V496*Constantes!$BA$17</f>
        <v>6844.19</v>
      </c>
      <c r="W496" s="94">
        <f>Corrientes!W496*Constantes!$BA$17</f>
        <v>6239.3675656556061</v>
      </c>
      <c r="X496" s="94">
        <f>Corrientes!X496*Constantes!$BA$17</f>
        <v>4383.7943825621132</v>
      </c>
      <c r="Y496" s="94">
        <f>Corrientes!Y496*Constantes!$BA$17</f>
        <v>5624.8166426648977</v>
      </c>
      <c r="Z496" s="94">
        <f>Corrientes!Z496*Constantes!$BA$17</f>
        <v>291.39494833524685</v>
      </c>
      <c r="AA496" s="94">
        <f>Corrientes!AA496*Constantes!$BA$17</f>
        <v>12767.04</v>
      </c>
      <c r="AB496" s="94">
        <f>Corrientes!AB496*Constantes!$BA$17</f>
        <v>5875.7421482454956</v>
      </c>
      <c r="AC496" s="92" t="s">
        <v>94</v>
      </c>
      <c r="AD496" s="94">
        <v>23.330468693235861</v>
      </c>
      <c r="AE496" s="94">
        <v>4.3806057186491358</v>
      </c>
      <c r="AF496" s="95" t="s">
        <v>94</v>
      </c>
      <c r="AG496" s="95" t="s">
        <v>94</v>
      </c>
      <c r="AH496" s="95">
        <f>Corrientes!AH496*Constantes!$BA$17</f>
        <v>827.65</v>
      </c>
      <c r="AI496" s="95" t="s">
        <v>241</v>
      </c>
      <c r="AJ496" s="95" t="s">
        <v>241</v>
      </c>
      <c r="AK496" s="95" t="s">
        <v>94</v>
      </c>
      <c r="AL496" s="95" t="s">
        <v>241</v>
      </c>
      <c r="AM496" s="95" t="s">
        <v>241</v>
      </c>
      <c r="AN496" s="97" t="s">
        <v>94</v>
      </c>
      <c r="AO496" s="94">
        <f>Corrientes!AO496*Constantes!$BA$17</f>
        <v>300411.28000000003</v>
      </c>
      <c r="AP496" s="94">
        <f>Corrientes!AP496*Constantes!$BA$17</f>
        <v>57213.01</v>
      </c>
      <c r="AQ496" s="94">
        <v>74.027295867517864</v>
      </c>
      <c r="AR496" s="94">
        <v>25.972527734217209</v>
      </c>
      <c r="AS496" s="94">
        <v>53.700836146896592</v>
      </c>
      <c r="AT496" s="95" t="s">
        <v>94</v>
      </c>
      <c r="AU496" s="97" t="s">
        <v>94</v>
      </c>
      <c r="AV496" s="94">
        <f t="shared" si="21"/>
        <v>-0.6861677819159695</v>
      </c>
      <c r="AW496" s="97" t="s">
        <v>94</v>
      </c>
      <c r="AX496" s="98">
        <f>Corrientes!AX496*Constantes!$BA$17</f>
        <v>46.44</v>
      </c>
      <c r="BC496" s="119">
        <f t="shared" si="22"/>
        <v>-9.999999998626663E-3</v>
      </c>
      <c r="BE496" s="68"/>
    </row>
    <row r="497" spans="1:57" ht="15" thickBot="1" x14ac:dyDescent="0.35">
      <c r="A497" s="89">
        <v>2017</v>
      </c>
      <c r="B497" s="104" t="s">
        <v>30</v>
      </c>
      <c r="C497" s="105">
        <f>Corrientes!C497*Constantes!$BA$17</f>
        <v>1283.6199999999999</v>
      </c>
      <c r="D497" s="106">
        <f>Corrientes!D497*Constantes!$BA$17</f>
        <v>2199.62</v>
      </c>
      <c r="E497" s="107">
        <f>Corrientes!E497*Constantes!$BA$17</f>
        <v>542.54</v>
      </c>
      <c r="F497" s="107" t="s">
        <v>241</v>
      </c>
      <c r="G497" s="107" t="s">
        <v>241</v>
      </c>
      <c r="H497" s="105">
        <f>Corrientes!H497*Constantes!$BA$17</f>
        <v>4025.78</v>
      </c>
      <c r="I497" s="105">
        <f>Corrientes!I497*Constantes!$BA$17</f>
        <v>576.03</v>
      </c>
      <c r="J497" s="106">
        <f>Corrientes!J497*Constantes!$BA$17</f>
        <v>4601.8100000000004</v>
      </c>
      <c r="K497" s="108">
        <f>Corrientes!K497*Constantes!$BA$17</f>
        <v>4056.9402325244405</v>
      </c>
      <c r="L497" s="108">
        <f>Corrientes!L497*Constantes!$BA$17</f>
        <v>1293.5520412151864</v>
      </c>
      <c r="M497" s="108">
        <f>Corrientes!M497*Constantes!$BA$17</f>
        <v>2216.6480066913891</v>
      </c>
      <c r="N497" s="109">
        <f>Corrientes!N497*Constantes!$BA$17</f>
        <v>580.48657691067388</v>
      </c>
      <c r="O497" s="109">
        <f>Corrientes!O497*Constantes!$BA$17</f>
        <v>4637.4268094351137</v>
      </c>
      <c r="P497" s="109">
        <v>61.081378184456028</v>
      </c>
      <c r="Q497" s="109">
        <f>Corrientes!Q497*Constantes!$BA$17</f>
        <v>2178.8200000000002</v>
      </c>
      <c r="R497" s="109">
        <f>Corrientes!R497*Constantes!$BA$17</f>
        <v>608.41</v>
      </c>
      <c r="S497" s="109">
        <f>Corrientes!S497*Constantes!$BA$17</f>
        <v>0</v>
      </c>
      <c r="T497" s="109">
        <f>Corrientes!T497*Constantes!$BA$17</f>
        <v>0</v>
      </c>
      <c r="U497" s="107" t="s">
        <v>241</v>
      </c>
      <c r="V497" s="110">
        <f>Corrientes!V497*Constantes!$BA$17</f>
        <v>2787.23</v>
      </c>
      <c r="W497" s="109">
        <f>Corrientes!W497*Constantes!$BA$17</f>
        <v>4583.5597409602515</v>
      </c>
      <c r="X497" s="109">
        <f>Corrientes!X497*Constantes!$BA$17</f>
        <v>3163.2102688883133</v>
      </c>
      <c r="Y497" s="109">
        <f>Corrientes!Y497*Constantes!$BA$17</f>
        <v>3239.9628294361041</v>
      </c>
      <c r="Z497" s="109">
        <f>Corrientes!Z497*Constantes!$BA$17</f>
        <v>0</v>
      </c>
      <c r="AA497" s="109">
        <f>Corrientes!AA497*Constantes!$BA$17</f>
        <v>7389.04</v>
      </c>
      <c r="AB497" s="109">
        <f>Corrientes!AB497*Constantes!$BA$17</f>
        <v>4616.9594963913378</v>
      </c>
      <c r="AC497" s="107" t="s">
        <v>94</v>
      </c>
      <c r="AD497" s="109">
        <v>21.830196711111554</v>
      </c>
      <c r="AE497" s="109">
        <v>3.6437124834608854</v>
      </c>
      <c r="AF497" s="111" t="s">
        <v>94</v>
      </c>
      <c r="AG497" s="111" t="s">
        <v>94</v>
      </c>
      <c r="AH497" s="111">
        <f>Corrientes!AH497*Constantes!$BA$17</f>
        <v>101.93</v>
      </c>
      <c r="AI497" s="111" t="s">
        <v>241</v>
      </c>
      <c r="AJ497" s="111" t="s">
        <v>241</v>
      </c>
      <c r="AK497" s="111" t="s">
        <v>94</v>
      </c>
      <c r="AL497" s="111" t="s">
        <v>241</v>
      </c>
      <c r="AM497" s="111" t="s">
        <v>241</v>
      </c>
      <c r="AN497" s="112" t="s">
        <v>94</v>
      </c>
      <c r="AO497" s="109">
        <f>Corrientes!AO497*Constantes!$BA$17</f>
        <v>197171.15</v>
      </c>
      <c r="AP497" s="109">
        <f>Corrientes!AP497*Constantes!$BA$17</f>
        <v>28801.32</v>
      </c>
      <c r="AQ497" s="109">
        <v>90.242593911253735</v>
      </c>
      <c r="AR497" s="109">
        <v>9.7571622267526354</v>
      </c>
      <c r="AS497" s="109">
        <v>38.918621815543972</v>
      </c>
      <c r="AT497" s="111" t="s">
        <v>94</v>
      </c>
      <c r="AU497" s="112" t="s">
        <v>94</v>
      </c>
      <c r="AV497" s="109">
        <f t="shared" si="21"/>
        <v>4.8317967299487119</v>
      </c>
      <c r="AW497" s="112" t="s">
        <v>94</v>
      </c>
      <c r="AX497" s="113">
        <f>Corrientes!AX497*Constantes!$BA$17</f>
        <v>44.14</v>
      </c>
      <c r="BC497" s="119">
        <f t="shared" si="22"/>
        <v>3.4106051316484809E-13</v>
      </c>
      <c r="BE497" s="68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3"/>
  <sheetViews>
    <sheetView view="pageBreakPreview" zoomScaleNormal="100" zoomScaleSheetLayoutView="100" workbookViewId="0">
      <selection activeCell="E6" sqref="E6"/>
    </sheetView>
  </sheetViews>
  <sheetFormatPr baseColWidth="10" defaultColWidth="11.44140625" defaultRowHeight="15" x14ac:dyDescent="0.3"/>
  <cols>
    <col min="1" max="1" width="1.6640625" style="3" customWidth="1"/>
    <col min="2" max="2" width="38" style="3" customWidth="1"/>
    <col min="3" max="16384" width="11.44140625" style="3"/>
  </cols>
  <sheetData>
    <row r="1" spans="2:14" ht="8.25" customHeight="1" x14ac:dyDescent="0.3"/>
    <row r="2" spans="2:14" ht="15" customHeight="1" x14ac:dyDescent="0.3">
      <c r="I2" s="171" t="s">
        <v>107</v>
      </c>
      <c r="J2" s="171"/>
      <c r="K2" s="171"/>
      <c r="L2" s="171"/>
      <c r="M2" s="171"/>
      <c r="N2" s="171"/>
    </row>
    <row r="3" spans="2:14" ht="24.75" customHeight="1" x14ac:dyDescent="0.3">
      <c r="I3" s="171" t="s">
        <v>214</v>
      </c>
      <c r="J3" s="171"/>
      <c r="K3" s="171"/>
      <c r="L3" s="171"/>
      <c r="M3" s="171"/>
      <c r="N3" s="171"/>
    </row>
    <row r="4" spans="2:14" ht="15.75" customHeight="1" x14ac:dyDescent="0.3">
      <c r="C4" s="37"/>
      <c r="D4" s="37"/>
      <c r="I4" s="172" t="s">
        <v>148</v>
      </c>
      <c r="J4" s="172"/>
      <c r="K4" s="172"/>
      <c r="L4" s="172"/>
      <c r="M4" s="172"/>
      <c r="N4" s="172"/>
    </row>
    <row r="5" spans="2:14" ht="15.75" customHeight="1" x14ac:dyDescent="0.3">
      <c r="I5" s="172"/>
      <c r="J5" s="172"/>
      <c r="K5" s="172"/>
      <c r="L5" s="172"/>
      <c r="M5" s="172"/>
      <c r="N5" s="172"/>
    </row>
    <row r="7" spans="2:14" ht="20.399999999999999" thickBot="1" x14ac:dyDescent="0.45">
      <c r="K7" s="147"/>
      <c r="L7" s="147"/>
      <c r="M7" s="147"/>
      <c r="N7" s="148" t="s">
        <v>230</v>
      </c>
    </row>
    <row r="8" spans="2:14" ht="15.75" customHeight="1" thickTop="1" x14ac:dyDescent="0.4">
      <c r="K8" s="37"/>
      <c r="L8" s="37"/>
      <c r="M8" s="37"/>
      <c r="N8" s="38"/>
    </row>
    <row r="9" spans="2:14" ht="15" customHeight="1" x14ac:dyDescent="0.4">
      <c r="B9" s="153" t="s">
        <v>181</v>
      </c>
      <c r="K9" s="37"/>
      <c r="L9" s="37"/>
      <c r="M9" s="37"/>
      <c r="N9" s="38"/>
    </row>
    <row r="10" spans="2:14" ht="15" customHeight="1" x14ac:dyDescent="0.4">
      <c r="B10" s="23"/>
      <c r="K10" s="37"/>
      <c r="L10" s="37"/>
      <c r="M10" s="37"/>
      <c r="N10" s="38"/>
    </row>
    <row r="11" spans="2:14" ht="30.75" customHeight="1" x14ac:dyDescent="0.3">
      <c r="B11" s="149" t="s">
        <v>252</v>
      </c>
      <c r="C11" s="173" t="s">
        <v>182</v>
      </c>
      <c r="D11" s="173"/>
      <c r="E11" s="173"/>
      <c r="F11" s="173"/>
      <c r="G11" s="173"/>
      <c r="H11" s="173"/>
      <c r="I11" s="173"/>
      <c r="J11" s="173"/>
      <c r="K11" s="173"/>
      <c r="L11" s="173"/>
      <c r="M11" s="173"/>
      <c r="N11" s="173"/>
    </row>
    <row r="12" spans="2:14" ht="15" customHeight="1" x14ac:dyDescent="0.4">
      <c r="B12" s="23"/>
      <c r="K12" s="37"/>
      <c r="L12" s="37"/>
      <c r="M12" s="37"/>
      <c r="N12" s="38"/>
    </row>
    <row r="13" spans="2:14" ht="15" customHeight="1" x14ac:dyDescent="0.4">
      <c r="B13" s="153" t="s">
        <v>233</v>
      </c>
      <c r="K13" s="37"/>
      <c r="L13" s="37"/>
      <c r="M13" s="37"/>
      <c r="N13" s="38"/>
    </row>
    <row r="14" spans="2:14" ht="15" customHeight="1" x14ac:dyDescent="0.3">
      <c r="B14" s="149" t="s">
        <v>232</v>
      </c>
      <c r="C14" s="173" t="s">
        <v>234</v>
      </c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173"/>
    </row>
    <row r="15" spans="2:14" ht="15" customHeight="1" x14ac:dyDescent="0.4">
      <c r="B15" s="23"/>
      <c r="K15" s="37"/>
      <c r="L15" s="37"/>
      <c r="M15" s="37"/>
      <c r="N15" s="38"/>
    </row>
    <row r="16" spans="2:14" ht="15" customHeight="1" x14ac:dyDescent="0.4">
      <c r="B16" s="153" t="s">
        <v>183</v>
      </c>
      <c r="K16" s="37"/>
      <c r="L16" s="37"/>
      <c r="M16" s="37"/>
      <c r="N16" s="38"/>
    </row>
    <row r="17" spans="2:14" ht="15" customHeight="1" x14ac:dyDescent="0.4">
      <c r="B17" s="23"/>
      <c r="K17" s="37"/>
      <c r="L17" s="37"/>
      <c r="M17" s="37"/>
      <c r="N17" s="38"/>
    </row>
    <row r="18" spans="2:14" ht="15" customHeight="1" x14ac:dyDescent="0.3">
      <c r="B18" s="149" t="s">
        <v>253</v>
      </c>
      <c r="C18" s="173" t="s">
        <v>206</v>
      </c>
      <c r="D18" s="173"/>
      <c r="E18" s="173"/>
      <c r="F18" s="173"/>
      <c r="G18" s="173"/>
      <c r="H18" s="173"/>
      <c r="I18" s="173"/>
      <c r="J18" s="173"/>
      <c r="K18" s="173"/>
      <c r="L18" s="173"/>
      <c r="M18" s="173"/>
      <c r="N18" s="173"/>
    </row>
    <row r="19" spans="2:14" ht="15" customHeight="1" x14ac:dyDescent="0.4">
      <c r="B19" s="23"/>
      <c r="K19" s="37"/>
      <c r="L19" s="37"/>
      <c r="M19" s="37"/>
      <c r="N19" s="38"/>
    </row>
    <row r="20" spans="2:14" ht="15" customHeight="1" x14ac:dyDescent="0.4">
      <c r="B20" s="153" t="s">
        <v>108</v>
      </c>
      <c r="K20" s="37"/>
      <c r="L20" s="37"/>
      <c r="M20" s="37"/>
      <c r="N20" s="38"/>
    </row>
    <row r="21" spans="2:14" ht="15" customHeight="1" x14ac:dyDescent="0.3">
      <c r="B21" s="24"/>
    </row>
    <row r="22" spans="2:14" ht="108" customHeight="1" x14ac:dyDescent="0.3">
      <c r="B22" s="149" t="s">
        <v>254</v>
      </c>
      <c r="C22" s="173" t="s">
        <v>110</v>
      </c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73"/>
    </row>
    <row r="23" spans="2:14" x14ac:dyDescent="0.3">
      <c r="B23" s="25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</row>
    <row r="24" spans="2:14" ht="42.75" customHeight="1" x14ac:dyDescent="0.3">
      <c r="B24" s="149" t="s">
        <v>255</v>
      </c>
      <c r="C24" s="173" t="s">
        <v>114</v>
      </c>
      <c r="D24" s="170"/>
      <c r="E24" s="170"/>
      <c r="F24" s="170"/>
      <c r="G24" s="170"/>
      <c r="H24" s="170"/>
      <c r="I24" s="170"/>
      <c r="J24" s="170"/>
      <c r="K24" s="170"/>
      <c r="L24" s="170"/>
      <c r="M24" s="170"/>
      <c r="N24" s="170"/>
    </row>
    <row r="25" spans="2:14" x14ac:dyDescent="0.3">
      <c r="B25" s="25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6" spans="2:14" x14ac:dyDescent="0.3">
      <c r="B26" s="150" t="s">
        <v>256</v>
      </c>
      <c r="C26" s="170" t="s">
        <v>151</v>
      </c>
      <c r="D26" s="170"/>
      <c r="E26" s="170"/>
      <c r="F26" s="170"/>
      <c r="G26" s="170"/>
      <c r="H26" s="170"/>
      <c r="I26" s="170"/>
      <c r="J26" s="170"/>
      <c r="K26" s="170"/>
      <c r="L26" s="170"/>
      <c r="M26" s="170"/>
      <c r="N26" s="170"/>
    </row>
    <row r="27" spans="2:14" x14ac:dyDescent="0.3">
      <c r="B27" s="25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</row>
    <row r="28" spans="2:14" ht="31.5" customHeight="1" x14ac:dyDescent="0.3">
      <c r="B28" s="149" t="s">
        <v>257</v>
      </c>
      <c r="C28" s="173" t="s">
        <v>247</v>
      </c>
      <c r="D28" s="173"/>
      <c r="E28" s="173"/>
      <c r="F28" s="173"/>
      <c r="G28" s="173"/>
      <c r="H28" s="173"/>
      <c r="I28" s="173"/>
      <c r="J28" s="173"/>
      <c r="K28" s="173"/>
      <c r="L28" s="173"/>
      <c r="M28" s="173"/>
      <c r="N28" s="173"/>
    </row>
    <row r="29" spans="2:14" ht="15.75" customHeight="1" x14ac:dyDescent="0.3">
      <c r="B29" s="2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</row>
    <row r="30" spans="2:14" ht="28.8" x14ac:dyDescent="0.3">
      <c r="B30" s="151" t="s">
        <v>186</v>
      </c>
      <c r="C30" s="173" t="s">
        <v>246</v>
      </c>
      <c r="D30" s="173"/>
      <c r="E30" s="173"/>
      <c r="F30" s="173"/>
      <c r="G30" s="173"/>
      <c r="H30" s="173"/>
      <c r="I30" s="173"/>
      <c r="J30" s="173"/>
      <c r="K30" s="173"/>
      <c r="L30" s="173"/>
      <c r="M30" s="173"/>
      <c r="N30" s="173"/>
    </row>
    <row r="31" spans="2:14" x14ac:dyDescent="0.3">
      <c r="B31" s="25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</row>
    <row r="32" spans="2:14" ht="41.25" customHeight="1" x14ac:dyDescent="0.3">
      <c r="B32" s="151" t="s">
        <v>258</v>
      </c>
      <c r="C32" s="173" t="s">
        <v>115</v>
      </c>
      <c r="D32" s="173"/>
      <c r="E32" s="173"/>
      <c r="F32" s="173"/>
      <c r="G32" s="173"/>
      <c r="H32" s="173"/>
      <c r="I32" s="173"/>
      <c r="J32" s="173"/>
      <c r="K32" s="173"/>
      <c r="L32" s="173"/>
      <c r="M32" s="173"/>
      <c r="N32" s="173"/>
    </row>
    <row r="33" spans="2:14" ht="16.2" x14ac:dyDescent="0.35">
      <c r="B33" s="27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</row>
    <row r="34" spans="2:14" ht="32.25" customHeight="1" x14ac:dyDescent="0.3">
      <c r="B34" s="151" t="s">
        <v>259</v>
      </c>
      <c r="C34" s="173" t="s">
        <v>109</v>
      </c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</row>
    <row r="35" spans="2:14" x14ac:dyDescent="0.3"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</row>
    <row r="36" spans="2:14" ht="28.5" customHeight="1" x14ac:dyDescent="0.3">
      <c r="B36" s="151" t="s">
        <v>260</v>
      </c>
      <c r="C36" s="173" t="s">
        <v>111</v>
      </c>
      <c r="D36" s="173"/>
      <c r="E36" s="173"/>
      <c r="F36" s="173"/>
      <c r="G36" s="173"/>
      <c r="H36" s="173"/>
      <c r="I36" s="173"/>
      <c r="J36" s="173"/>
      <c r="K36" s="173"/>
      <c r="L36" s="173"/>
      <c r="M36" s="173"/>
      <c r="N36" s="173"/>
    </row>
    <row r="37" spans="2:14" x14ac:dyDescent="0.3"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</row>
    <row r="38" spans="2:14" ht="42.75" customHeight="1" x14ac:dyDescent="0.3">
      <c r="B38" s="151" t="s">
        <v>261</v>
      </c>
      <c r="C38" s="173" t="s">
        <v>116</v>
      </c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</row>
    <row r="39" spans="2:14" ht="15.75" customHeight="1" x14ac:dyDescent="0.3">
      <c r="B39" s="26"/>
      <c r="C39" s="33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</row>
    <row r="40" spans="2:14" ht="30" customHeight="1" x14ac:dyDescent="0.3">
      <c r="B40" s="151" t="s">
        <v>262</v>
      </c>
      <c r="C40" s="173" t="s">
        <v>118</v>
      </c>
      <c r="D40" s="170"/>
      <c r="E40" s="170"/>
      <c r="F40" s="170"/>
      <c r="G40" s="170"/>
      <c r="H40" s="170"/>
      <c r="I40" s="170"/>
      <c r="J40" s="170"/>
      <c r="K40" s="170"/>
      <c r="L40" s="170"/>
      <c r="M40" s="170"/>
      <c r="N40" s="170"/>
    </row>
    <row r="41" spans="2:14" ht="15.75" customHeight="1" x14ac:dyDescent="0.3">
      <c r="B41" s="26"/>
      <c r="C41" s="33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</row>
    <row r="42" spans="2:14" ht="15.75" customHeight="1" x14ac:dyDescent="0.35">
      <c r="B42" s="153" t="s">
        <v>211</v>
      </c>
      <c r="C42" s="48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</row>
    <row r="43" spans="2:14" ht="15.75" customHeight="1" x14ac:dyDescent="0.35">
      <c r="B43" s="23"/>
      <c r="C43" s="48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</row>
    <row r="44" spans="2:14" ht="28.5" customHeight="1" x14ac:dyDescent="0.3">
      <c r="B44" s="151" t="s">
        <v>263</v>
      </c>
      <c r="C44" s="173" t="s">
        <v>212</v>
      </c>
      <c r="D44" s="170"/>
      <c r="E44" s="170"/>
      <c r="F44" s="170"/>
      <c r="G44" s="170"/>
      <c r="H44" s="170"/>
      <c r="I44" s="170"/>
      <c r="J44" s="170"/>
      <c r="K44" s="170"/>
      <c r="L44" s="170"/>
      <c r="M44" s="170"/>
      <c r="N44" s="170"/>
    </row>
    <row r="45" spans="2:14" ht="15.75" customHeight="1" x14ac:dyDescent="0.3">
      <c r="B45" s="26"/>
      <c r="C45" s="48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</row>
    <row r="46" spans="2:14" ht="15.75" customHeight="1" x14ac:dyDescent="0.35">
      <c r="B46" s="153" t="s">
        <v>209</v>
      </c>
      <c r="C46" s="48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</row>
    <row r="47" spans="2:14" ht="15.75" customHeight="1" x14ac:dyDescent="0.3">
      <c r="B47" s="26"/>
      <c r="C47" s="48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</row>
    <row r="48" spans="2:14" ht="29.4" x14ac:dyDescent="0.3">
      <c r="B48" s="151" t="s">
        <v>264</v>
      </c>
      <c r="C48" s="173" t="s">
        <v>210</v>
      </c>
      <c r="D48" s="170"/>
      <c r="E48" s="170"/>
      <c r="F48" s="170"/>
      <c r="G48" s="170"/>
      <c r="H48" s="170"/>
      <c r="I48" s="170"/>
      <c r="J48" s="170"/>
      <c r="K48" s="170"/>
      <c r="L48" s="170"/>
      <c r="M48" s="170"/>
      <c r="N48" s="170"/>
    </row>
    <row r="49" spans="2:14" ht="15.75" customHeight="1" x14ac:dyDescent="0.3">
      <c r="B49" s="26"/>
      <c r="C49" s="48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</row>
    <row r="50" spans="2:14" ht="16.8" x14ac:dyDescent="0.35">
      <c r="B50" s="153" t="s">
        <v>113</v>
      </c>
    </row>
    <row r="52" spans="2:14" ht="30" customHeight="1" x14ac:dyDescent="0.3">
      <c r="B52" s="151" t="s">
        <v>265</v>
      </c>
      <c r="C52" s="173" t="s">
        <v>112</v>
      </c>
      <c r="D52" s="173"/>
      <c r="E52" s="173"/>
      <c r="F52" s="173"/>
      <c r="G52" s="173"/>
      <c r="H52" s="173"/>
      <c r="I52" s="173"/>
      <c r="J52" s="173"/>
      <c r="K52" s="173"/>
      <c r="L52" s="173"/>
      <c r="M52" s="173"/>
      <c r="N52" s="173"/>
    </row>
    <row r="54" spans="2:14" ht="53.25" customHeight="1" x14ac:dyDescent="0.3">
      <c r="B54" s="151" t="s">
        <v>266</v>
      </c>
      <c r="C54" s="173" t="s">
        <v>208</v>
      </c>
      <c r="D54" s="173"/>
      <c r="E54" s="173"/>
      <c r="F54" s="173"/>
      <c r="G54" s="173"/>
      <c r="H54" s="173"/>
      <c r="I54" s="173"/>
      <c r="J54" s="173"/>
      <c r="K54" s="173"/>
      <c r="L54" s="173"/>
      <c r="M54" s="173"/>
      <c r="N54" s="173"/>
    </row>
    <row r="56" spans="2:14" x14ac:dyDescent="0.3">
      <c r="B56" s="151" t="s">
        <v>267</v>
      </c>
      <c r="C56" s="173" t="s">
        <v>185</v>
      </c>
      <c r="D56" s="173"/>
      <c r="E56" s="173"/>
      <c r="F56" s="173"/>
      <c r="G56" s="173"/>
      <c r="H56" s="173"/>
      <c r="I56" s="173"/>
      <c r="J56" s="173"/>
      <c r="K56" s="173"/>
      <c r="L56" s="173"/>
      <c r="M56" s="173"/>
      <c r="N56" s="173"/>
    </row>
    <row r="58" spans="2:14" ht="30" customHeight="1" x14ac:dyDescent="0.3">
      <c r="B58" s="152" t="s">
        <v>268</v>
      </c>
      <c r="C58" s="174" t="s">
        <v>184</v>
      </c>
      <c r="D58" s="174"/>
      <c r="E58" s="174"/>
      <c r="F58" s="174"/>
      <c r="G58" s="174"/>
      <c r="H58" s="174"/>
      <c r="I58" s="174"/>
      <c r="J58" s="174"/>
      <c r="K58" s="174"/>
      <c r="L58" s="174"/>
      <c r="M58" s="174"/>
      <c r="N58" s="174"/>
    </row>
    <row r="59" spans="2:14" x14ac:dyDescent="0.3">
      <c r="B59" s="64" t="s">
        <v>213</v>
      </c>
    </row>
    <row r="60" spans="2:14" x14ac:dyDescent="0.3">
      <c r="B60" s="9" t="s">
        <v>207</v>
      </c>
    </row>
    <row r="61" spans="2:14" x14ac:dyDescent="0.3">
      <c r="B61" s="9" t="s">
        <v>226</v>
      </c>
    </row>
    <row r="62" spans="2:14" x14ac:dyDescent="0.3">
      <c r="B62" s="9" t="s">
        <v>224</v>
      </c>
    </row>
    <row r="63" spans="2:14" x14ac:dyDescent="0.3">
      <c r="B63" s="9" t="s">
        <v>225</v>
      </c>
    </row>
  </sheetData>
  <mergeCells count="22">
    <mergeCell ref="C56:N56"/>
    <mergeCell ref="C58:N58"/>
    <mergeCell ref="C30:N30"/>
    <mergeCell ref="C18:N18"/>
    <mergeCell ref="C48:N48"/>
    <mergeCell ref="C44:N44"/>
    <mergeCell ref="C54:N54"/>
    <mergeCell ref="C32:N32"/>
    <mergeCell ref="C34:N34"/>
    <mergeCell ref="C36:N36"/>
    <mergeCell ref="C28:N28"/>
    <mergeCell ref="C52:N52"/>
    <mergeCell ref="C40:N40"/>
    <mergeCell ref="C38:N38"/>
    <mergeCell ref="C22:N22"/>
    <mergeCell ref="C24:N24"/>
    <mergeCell ref="C26:N26"/>
    <mergeCell ref="I2:N2"/>
    <mergeCell ref="I3:N3"/>
    <mergeCell ref="I4:N5"/>
    <mergeCell ref="C11:N11"/>
    <mergeCell ref="C14:N14"/>
  </mergeCells>
  <pageMargins left="0.70866141732283472" right="0.70866141732283472" top="0.74803149606299213" bottom="0.74803149606299213" header="0.31496062992125984" footer="0.31496062992125984"/>
  <pageSetup scale="48" fitToWidth="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O56"/>
  <sheetViews>
    <sheetView view="pageBreakPreview" topLeftCell="A16" zoomScaleNormal="100" zoomScaleSheetLayoutView="100" workbookViewId="0"/>
  </sheetViews>
  <sheetFormatPr baseColWidth="10" defaultColWidth="11.44140625" defaultRowHeight="15" x14ac:dyDescent="0.3"/>
  <cols>
    <col min="1" max="1" width="1.6640625" style="3" customWidth="1"/>
    <col min="2" max="2" width="9" style="3" customWidth="1"/>
    <col min="3" max="14" width="12" style="3" customWidth="1"/>
    <col min="15" max="15" width="11.44140625" style="3" customWidth="1"/>
    <col min="16" max="16384" width="11.44140625" style="3"/>
  </cols>
  <sheetData>
    <row r="1" spans="3:15" ht="8.25" customHeight="1" x14ac:dyDescent="0.3"/>
    <row r="2" spans="3:15" ht="19.8" x14ac:dyDescent="0.3">
      <c r="D2" s="37"/>
      <c r="E2" s="37"/>
      <c r="J2" s="171" t="s">
        <v>107</v>
      </c>
      <c r="K2" s="171"/>
      <c r="L2" s="171"/>
      <c r="M2" s="171"/>
      <c r="N2" s="171"/>
      <c r="O2" s="171"/>
    </row>
    <row r="3" spans="3:15" ht="24.75" customHeight="1" x14ac:dyDescent="0.3">
      <c r="J3" s="171" t="s">
        <v>214</v>
      </c>
      <c r="K3" s="171"/>
      <c r="L3" s="171"/>
      <c r="M3" s="171"/>
      <c r="N3" s="171"/>
      <c r="O3" s="171"/>
    </row>
    <row r="4" spans="3:15" ht="15.75" customHeight="1" x14ac:dyDescent="0.3">
      <c r="J4" s="172" t="s">
        <v>148</v>
      </c>
      <c r="K4" s="172"/>
      <c r="L4" s="172"/>
      <c r="M4" s="172"/>
      <c r="N4" s="172"/>
      <c r="O4" s="172"/>
    </row>
    <row r="5" spans="3:15" ht="15.75" customHeight="1" x14ac:dyDescent="0.3">
      <c r="J5" s="172"/>
      <c r="K5" s="172"/>
      <c r="L5" s="172"/>
      <c r="M5" s="172"/>
      <c r="N5" s="172"/>
      <c r="O5" s="172"/>
    </row>
    <row r="6" spans="3:15" ht="18" x14ac:dyDescent="0.3">
      <c r="K6" s="35"/>
      <c r="L6" s="35"/>
      <c r="M6" s="35"/>
      <c r="N6" s="35"/>
      <c r="O6" s="35"/>
    </row>
    <row r="7" spans="3:15" ht="20.399999999999999" thickBot="1" x14ac:dyDescent="0.45">
      <c r="L7" s="147"/>
      <c r="M7" s="147"/>
      <c r="N7" s="147"/>
      <c r="O7" s="148" t="s">
        <v>119</v>
      </c>
    </row>
    <row r="8" spans="3:15" ht="20.399999999999999" thickTop="1" x14ac:dyDescent="0.4">
      <c r="L8" s="37"/>
      <c r="M8" s="37"/>
      <c r="N8" s="37"/>
      <c r="O8" s="38"/>
    </row>
    <row r="9" spans="3:15" ht="17.399999999999999" thickBot="1" x14ac:dyDescent="0.4">
      <c r="C9" s="23"/>
    </row>
    <row r="10" spans="3:15" ht="24.75" customHeight="1" x14ac:dyDescent="0.3">
      <c r="C10" s="28"/>
      <c r="D10" s="39"/>
      <c r="E10" s="177" t="s">
        <v>124</v>
      </c>
      <c r="F10" s="177"/>
      <c r="G10" s="177"/>
      <c r="H10" s="177"/>
      <c r="I10" s="177"/>
      <c r="J10" s="177"/>
      <c r="K10" s="177"/>
      <c r="L10" s="177"/>
      <c r="M10" s="177"/>
      <c r="N10" s="39"/>
      <c r="O10" s="39"/>
    </row>
    <row r="11" spans="3:15" ht="24.75" customHeight="1" x14ac:dyDescent="0.3">
      <c r="C11" s="28"/>
      <c r="D11" s="39"/>
      <c r="E11" s="178"/>
      <c r="F11" s="178"/>
      <c r="G11" s="178"/>
      <c r="H11" s="178"/>
      <c r="I11" s="178"/>
      <c r="J11" s="178"/>
      <c r="K11" s="178"/>
      <c r="L11" s="178"/>
      <c r="M11" s="178"/>
      <c r="N11" s="39"/>
      <c r="O11" s="39"/>
    </row>
    <row r="12" spans="3:15" ht="15" customHeight="1" thickBot="1" x14ac:dyDescent="0.35">
      <c r="C12" s="25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</row>
    <row r="13" spans="3:15" ht="20.25" customHeight="1" x14ac:dyDescent="0.3">
      <c r="C13" s="175" t="s">
        <v>125</v>
      </c>
      <c r="D13" s="175"/>
      <c r="E13" s="175"/>
      <c r="F13" s="175"/>
      <c r="G13" s="175"/>
      <c r="H13" s="40"/>
      <c r="I13" s="40"/>
      <c r="J13" s="176" t="s">
        <v>126</v>
      </c>
      <c r="K13" s="176"/>
      <c r="L13" s="176"/>
      <c r="M13" s="176"/>
      <c r="N13" s="176"/>
      <c r="O13" s="40"/>
    </row>
    <row r="14" spans="3:15" ht="20.25" customHeight="1" x14ac:dyDescent="0.3">
      <c r="C14" s="175"/>
      <c r="D14" s="175"/>
      <c r="E14" s="175"/>
      <c r="F14" s="175"/>
      <c r="G14" s="175"/>
      <c r="H14" s="40"/>
      <c r="I14" s="40"/>
      <c r="J14" s="175"/>
      <c r="K14" s="175"/>
      <c r="L14" s="175"/>
      <c r="M14" s="175"/>
      <c r="N14" s="175"/>
      <c r="O14" s="40"/>
    </row>
    <row r="15" spans="3:15" ht="15" customHeight="1" thickBot="1" x14ac:dyDescent="0.35">
      <c r="C15" s="25"/>
      <c r="D15" s="33"/>
      <c r="E15" s="33"/>
      <c r="F15" s="33"/>
      <c r="G15" s="33"/>
      <c r="H15" s="33"/>
      <c r="I15" s="33"/>
      <c r="J15" s="33"/>
      <c r="K15" s="43"/>
      <c r="L15" s="43"/>
      <c r="M15" s="33"/>
      <c r="N15" s="33"/>
      <c r="O15" s="33"/>
    </row>
    <row r="16" spans="3:15" ht="16.5" customHeight="1" thickBot="1" x14ac:dyDescent="0.35">
      <c r="C16" s="181" t="s">
        <v>191</v>
      </c>
      <c r="D16" s="204"/>
      <c r="E16" s="204"/>
      <c r="F16" s="45"/>
      <c r="G16" s="45"/>
      <c r="H16" s="33"/>
      <c r="I16" s="33"/>
      <c r="J16" s="179" t="s">
        <v>122</v>
      </c>
      <c r="K16" s="180"/>
      <c r="L16" s="43"/>
      <c r="M16" s="33"/>
      <c r="N16" s="33"/>
      <c r="O16" s="33"/>
    </row>
    <row r="17" spans="3:15" ht="22.5" customHeight="1" x14ac:dyDescent="0.3">
      <c r="C17" s="189" t="s">
        <v>150</v>
      </c>
      <c r="D17" s="190"/>
      <c r="E17" s="190"/>
      <c r="F17" s="190"/>
      <c r="G17" s="191"/>
      <c r="H17" s="40"/>
      <c r="I17" s="40"/>
      <c r="J17" s="189" t="s">
        <v>120</v>
      </c>
      <c r="K17" s="190"/>
      <c r="L17" s="190"/>
      <c r="M17" s="190"/>
      <c r="N17" s="191"/>
    </row>
    <row r="18" spans="3:15" ht="24.75" customHeight="1" x14ac:dyDescent="0.3">
      <c r="C18" s="208" t="s">
        <v>95</v>
      </c>
      <c r="D18" s="209"/>
      <c r="E18" s="209"/>
      <c r="F18" s="209"/>
      <c r="G18" s="210"/>
      <c r="H18" s="31"/>
      <c r="I18" s="211"/>
      <c r="J18" s="195" t="s">
        <v>270</v>
      </c>
      <c r="K18" s="196"/>
      <c r="L18" s="196"/>
      <c r="M18" s="196"/>
      <c r="N18" s="197"/>
    </row>
    <row r="19" spans="3:15" ht="31.5" customHeight="1" x14ac:dyDescent="0.3">
      <c r="C19" s="186" t="s">
        <v>188</v>
      </c>
      <c r="D19" s="187"/>
      <c r="E19" s="187"/>
      <c r="F19" s="187"/>
      <c r="G19" s="188"/>
      <c r="H19" s="39"/>
      <c r="I19" s="211"/>
      <c r="J19" s="195"/>
      <c r="K19" s="196"/>
      <c r="L19" s="196"/>
      <c r="M19" s="196"/>
      <c r="N19" s="197"/>
    </row>
    <row r="20" spans="3:15" ht="21" customHeight="1" x14ac:dyDescent="0.3">
      <c r="C20" s="186" t="s">
        <v>215</v>
      </c>
      <c r="D20" s="187"/>
      <c r="E20" s="187"/>
      <c r="F20" s="187"/>
      <c r="G20" s="188"/>
      <c r="H20" s="30"/>
      <c r="I20" s="211"/>
      <c r="J20" s="195"/>
      <c r="K20" s="196"/>
      <c r="L20" s="196"/>
      <c r="M20" s="196"/>
      <c r="N20" s="197"/>
    </row>
    <row r="21" spans="3:15" ht="29.25" customHeight="1" x14ac:dyDescent="0.3">
      <c r="C21" s="186" t="s">
        <v>79</v>
      </c>
      <c r="D21" s="187"/>
      <c r="E21" s="187"/>
      <c r="F21" s="187"/>
      <c r="G21" s="188"/>
      <c r="H21" s="39"/>
      <c r="I21" s="211"/>
      <c r="J21" s="195"/>
      <c r="K21" s="196"/>
      <c r="L21" s="196"/>
      <c r="M21" s="196"/>
      <c r="N21" s="197"/>
    </row>
    <row r="22" spans="3:15" ht="40.5" customHeight="1" thickBot="1" x14ac:dyDescent="0.35">
      <c r="C22" s="183" t="s">
        <v>80</v>
      </c>
      <c r="D22" s="184"/>
      <c r="E22" s="184"/>
      <c r="F22" s="184"/>
      <c r="G22" s="185"/>
      <c r="H22" s="30"/>
      <c r="I22" s="211"/>
      <c r="J22" s="198" t="s">
        <v>189</v>
      </c>
      <c r="K22" s="199"/>
      <c r="L22" s="199"/>
      <c r="M22" s="199"/>
      <c r="N22" s="200"/>
    </row>
    <row r="23" spans="3:15" ht="15" customHeight="1" x14ac:dyDescent="0.3">
      <c r="H23" s="39"/>
      <c r="I23" s="211"/>
      <c r="J23" s="37"/>
      <c r="K23" s="37"/>
      <c r="L23" s="37"/>
      <c r="M23" s="37"/>
      <c r="N23" s="37"/>
      <c r="O23" s="39"/>
    </row>
    <row r="24" spans="3:15" ht="15" customHeight="1" x14ac:dyDescent="0.3">
      <c r="H24" s="39"/>
      <c r="I24" s="211"/>
      <c r="J24" s="37"/>
      <c r="K24" s="37"/>
      <c r="L24" s="37"/>
      <c r="M24" s="37"/>
      <c r="N24" s="37"/>
      <c r="O24" s="39"/>
    </row>
    <row r="25" spans="3:15" ht="15" customHeight="1" thickBot="1" x14ac:dyDescent="0.35">
      <c r="C25" s="181" t="s">
        <v>187</v>
      </c>
      <c r="D25" s="204"/>
      <c r="E25" s="204"/>
      <c r="F25" s="33"/>
      <c r="G25" s="33"/>
      <c r="H25" s="30"/>
      <c r="I25" s="211"/>
      <c r="J25" s="37"/>
      <c r="K25" s="37"/>
      <c r="L25" s="37"/>
      <c r="M25" s="37"/>
      <c r="N25" s="37"/>
      <c r="O25" s="30"/>
    </row>
    <row r="26" spans="3:15" ht="15" customHeight="1" x14ac:dyDescent="0.3">
      <c r="C26" s="189" t="s">
        <v>150</v>
      </c>
      <c r="D26" s="190"/>
      <c r="E26" s="190"/>
      <c r="F26" s="190"/>
      <c r="G26" s="191"/>
      <c r="H26" s="39"/>
      <c r="I26" s="39"/>
      <c r="J26" s="201" t="s">
        <v>269</v>
      </c>
      <c r="K26" s="202"/>
      <c r="L26" s="202"/>
      <c r="M26" s="202"/>
      <c r="N26" s="203"/>
      <c r="O26" s="39"/>
    </row>
    <row r="27" spans="3:15" x14ac:dyDescent="0.3">
      <c r="C27" s="159" t="s">
        <v>81</v>
      </c>
      <c r="D27" s="62"/>
      <c r="E27" s="62"/>
      <c r="F27" s="62"/>
      <c r="G27" s="160"/>
      <c r="H27" s="30"/>
      <c r="I27" s="30"/>
      <c r="J27" s="195"/>
      <c r="K27" s="196"/>
      <c r="L27" s="196"/>
      <c r="M27" s="196"/>
      <c r="N27" s="197"/>
      <c r="O27" s="30"/>
    </row>
    <row r="28" spans="3:15" ht="17.25" customHeight="1" x14ac:dyDescent="0.3">
      <c r="C28" s="192" t="s">
        <v>130</v>
      </c>
      <c r="D28" s="193"/>
      <c r="E28" s="193"/>
      <c r="F28" s="193"/>
      <c r="G28" s="194"/>
      <c r="H28" s="34"/>
      <c r="I28" s="34"/>
      <c r="J28" s="195"/>
      <c r="K28" s="196"/>
      <c r="L28" s="196"/>
      <c r="M28" s="196"/>
      <c r="N28" s="197"/>
      <c r="O28" s="34"/>
    </row>
    <row r="29" spans="3:15" ht="17.25" customHeight="1" thickBot="1" x14ac:dyDescent="0.35">
      <c r="C29" s="192" t="s">
        <v>128</v>
      </c>
      <c r="D29" s="193"/>
      <c r="E29" s="193"/>
      <c r="F29" s="193"/>
      <c r="G29" s="194"/>
      <c r="H29" s="40"/>
      <c r="I29" s="40"/>
      <c r="J29" s="198"/>
      <c r="K29" s="199"/>
      <c r="L29" s="199"/>
      <c r="M29" s="199"/>
      <c r="N29" s="200"/>
      <c r="O29" s="40"/>
    </row>
    <row r="30" spans="3:15" ht="17.25" customHeight="1" x14ac:dyDescent="0.3">
      <c r="C30" s="192" t="s">
        <v>249</v>
      </c>
      <c r="D30" s="193"/>
      <c r="E30" s="193"/>
      <c r="F30" s="193"/>
      <c r="G30" s="194"/>
      <c r="H30" s="34"/>
      <c r="I30" s="34"/>
      <c r="O30" s="34"/>
    </row>
    <row r="31" spans="3:15" ht="17.25" customHeight="1" thickBot="1" x14ac:dyDescent="0.35">
      <c r="C31" s="192" t="s">
        <v>129</v>
      </c>
      <c r="D31" s="193"/>
      <c r="E31" s="193"/>
      <c r="F31" s="193"/>
      <c r="G31" s="194"/>
      <c r="J31" s="181" t="s">
        <v>232</v>
      </c>
      <c r="K31" s="182"/>
    </row>
    <row r="32" spans="3:15" ht="17.25" customHeight="1" x14ac:dyDescent="0.3">
      <c r="C32" s="192" t="s">
        <v>127</v>
      </c>
      <c r="D32" s="193"/>
      <c r="E32" s="193"/>
      <c r="F32" s="193"/>
      <c r="G32" s="194"/>
      <c r="J32" s="189" t="s">
        <v>150</v>
      </c>
      <c r="K32" s="190"/>
      <c r="L32" s="190"/>
      <c r="M32" s="190"/>
      <c r="N32" s="191"/>
    </row>
    <row r="33" spans="3:15" ht="15" customHeight="1" x14ac:dyDescent="0.3">
      <c r="C33" s="159" t="s">
        <v>31</v>
      </c>
      <c r="D33" s="127"/>
      <c r="E33" s="127"/>
      <c r="F33" s="127"/>
      <c r="G33" s="161"/>
      <c r="H33" s="39"/>
      <c r="I33" s="39"/>
      <c r="J33" s="195" t="s">
        <v>236</v>
      </c>
      <c r="K33" s="196"/>
      <c r="L33" s="196"/>
      <c r="M33" s="196"/>
      <c r="N33" s="197"/>
      <c r="O33" s="39"/>
    </row>
    <row r="34" spans="3:15" ht="19.5" customHeight="1" thickBot="1" x14ac:dyDescent="0.35">
      <c r="C34" s="205" t="s">
        <v>87</v>
      </c>
      <c r="D34" s="206"/>
      <c r="E34" s="206"/>
      <c r="F34" s="206"/>
      <c r="G34" s="207"/>
      <c r="J34" s="195"/>
      <c r="K34" s="196"/>
      <c r="L34" s="196"/>
      <c r="M34" s="196"/>
      <c r="N34" s="197"/>
    </row>
    <row r="35" spans="3:15" ht="15" customHeight="1" x14ac:dyDescent="0.3">
      <c r="C35" s="26"/>
      <c r="D35" s="39"/>
      <c r="E35" s="39"/>
      <c r="F35" s="39"/>
      <c r="G35" s="39"/>
      <c r="H35" s="39"/>
      <c r="I35" s="39"/>
      <c r="J35" s="195" t="s">
        <v>235</v>
      </c>
      <c r="K35" s="196"/>
      <c r="L35" s="196"/>
      <c r="M35" s="196"/>
      <c r="N35" s="197"/>
      <c r="O35" s="39"/>
    </row>
    <row r="36" spans="3:15" ht="15" customHeight="1" x14ac:dyDescent="0.3">
      <c r="C36" s="26"/>
      <c r="D36" s="39"/>
      <c r="E36" s="39"/>
      <c r="F36" s="39"/>
      <c r="G36" s="39"/>
      <c r="H36" s="39"/>
      <c r="I36" s="39"/>
      <c r="J36" s="195"/>
      <c r="K36" s="196"/>
      <c r="L36" s="196"/>
      <c r="M36" s="196"/>
      <c r="N36" s="197"/>
      <c r="O36" s="39"/>
    </row>
    <row r="37" spans="3:15" ht="15" customHeight="1" thickBot="1" x14ac:dyDescent="0.35">
      <c r="J37" s="198"/>
      <c r="K37" s="199"/>
      <c r="L37" s="199"/>
      <c r="M37" s="199"/>
      <c r="N37" s="200"/>
    </row>
    <row r="38" spans="3:15" ht="15" customHeight="1" x14ac:dyDescent="0.3">
      <c r="C38" s="201" t="s">
        <v>272</v>
      </c>
      <c r="D38" s="202"/>
      <c r="E38" s="202"/>
      <c r="F38" s="202"/>
      <c r="G38" s="203"/>
    </row>
    <row r="39" spans="3:15" ht="15" customHeight="1" x14ac:dyDescent="0.3">
      <c r="C39" s="195"/>
      <c r="D39" s="196"/>
      <c r="E39" s="196"/>
      <c r="F39" s="196"/>
      <c r="G39" s="197"/>
    </row>
    <row r="40" spans="3:15" ht="15" customHeight="1" x14ac:dyDescent="0.3">
      <c r="C40" s="195"/>
      <c r="D40" s="196"/>
      <c r="E40" s="196"/>
      <c r="F40" s="196"/>
      <c r="G40" s="197"/>
    </row>
    <row r="41" spans="3:15" ht="15" customHeight="1" thickBot="1" x14ac:dyDescent="0.35">
      <c r="C41" s="195"/>
      <c r="D41" s="196"/>
      <c r="E41" s="196"/>
      <c r="F41" s="196"/>
      <c r="G41" s="197"/>
      <c r="J41" s="181" t="s">
        <v>123</v>
      </c>
      <c r="K41" s="182"/>
    </row>
    <row r="42" spans="3:15" ht="15" customHeight="1" x14ac:dyDescent="0.3">
      <c r="C42" s="195"/>
      <c r="D42" s="196"/>
      <c r="E42" s="196"/>
      <c r="F42" s="196"/>
      <c r="G42" s="197"/>
      <c r="J42" s="189" t="s">
        <v>121</v>
      </c>
      <c r="K42" s="190"/>
      <c r="L42" s="190"/>
      <c r="M42" s="190"/>
      <c r="N42" s="191"/>
    </row>
    <row r="43" spans="3:15" ht="15" customHeight="1" x14ac:dyDescent="0.3">
      <c r="C43" s="195"/>
      <c r="D43" s="196"/>
      <c r="E43" s="196"/>
      <c r="F43" s="196"/>
      <c r="G43" s="197"/>
      <c r="J43" s="195" t="s">
        <v>271</v>
      </c>
      <c r="K43" s="196"/>
      <c r="L43" s="196"/>
      <c r="M43" s="196"/>
      <c r="N43" s="197"/>
    </row>
    <row r="44" spans="3:15" ht="15" customHeight="1" x14ac:dyDescent="0.3">
      <c r="C44" s="195"/>
      <c r="D44" s="196"/>
      <c r="E44" s="196"/>
      <c r="F44" s="196"/>
      <c r="G44" s="197"/>
      <c r="J44" s="195"/>
      <c r="K44" s="196"/>
      <c r="L44" s="196"/>
      <c r="M44" s="196"/>
      <c r="N44" s="197"/>
    </row>
    <row r="45" spans="3:15" ht="15" customHeight="1" x14ac:dyDescent="0.3">
      <c r="C45" s="195"/>
      <c r="D45" s="196"/>
      <c r="E45" s="196"/>
      <c r="F45" s="196"/>
      <c r="G45" s="197"/>
      <c r="J45" s="195" t="s">
        <v>190</v>
      </c>
      <c r="K45" s="196"/>
      <c r="L45" s="196"/>
      <c r="M45" s="196"/>
      <c r="N45" s="197"/>
    </row>
    <row r="46" spans="3:15" ht="15" customHeight="1" x14ac:dyDescent="0.3">
      <c r="C46" s="195"/>
      <c r="D46" s="196"/>
      <c r="E46" s="196"/>
      <c r="F46" s="196"/>
      <c r="G46" s="197"/>
      <c r="J46" s="195"/>
      <c r="K46" s="196"/>
      <c r="L46" s="196"/>
      <c r="M46" s="196"/>
      <c r="N46" s="197"/>
    </row>
    <row r="47" spans="3:15" ht="15" customHeight="1" thickBot="1" x14ac:dyDescent="0.35">
      <c r="C47" s="198"/>
      <c r="D47" s="199"/>
      <c r="E47" s="199"/>
      <c r="F47" s="199"/>
      <c r="G47" s="200"/>
      <c r="J47" s="198"/>
      <c r="K47" s="199"/>
      <c r="L47" s="199"/>
      <c r="M47" s="199"/>
      <c r="N47" s="200"/>
    </row>
    <row r="48" spans="3:15" ht="15" customHeight="1" x14ac:dyDescent="0.3">
      <c r="J48" s="63"/>
      <c r="K48" s="63"/>
      <c r="L48" s="63"/>
      <c r="M48" s="63"/>
      <c r="N48" s="63"/>
    </row>
    <row r="49" spans="10:14" ht="15" customHeight="1" x14ac:dyDescent="0.3">
      <c r="J49" s="63"/>
      <c r="K49" s="63"/>
      <c r="L49" s="63"/>
      <c r="M49" s="63"/>
      <c r="N49" s="63"/>
    </row>
    <row r="50" spans="10:14" ht="15" customHeight="1" x14ac:dyDescent="0.3">
      <c r="J50" s="63"/>
      <c r="K50" s="63"/>
      <c r="L50" s="63"/>
      <c r="M50" s="63"/>
      <c r="N50" s="63"/>
    </row>
    <row r="51" spans="10:14" ht="15" customHeight="1" x14ac:dyDescent="0.3">
      <c r="J51" s="63"/>
      <c r="K51" s="63"/>
      <c r="L51" s="63"/>
      <c r="M51" s="63"/>
      <c r="N51" s="63"/>
    </row>
    <row r="52" spans="10:14" ht="15" customHeight="1" x14ac:dyDescent="0.3">
      <c r="J52" s="63"/>
      <c r="K52" s="63"/>
      <c r="L52" s="63"/>
      <c r="M52" s="63"/>
      <c r="N52" s="63"/>
    </row>
    <row r="53" spans="10:14" ht="15" customHeight="1" x14ac:dyDescent="0.3">
      <c r="J53" s="63"/>
      <c r="K53" s="63"/>
      <c r="L53" s="63"/>
      <c r="M53" s="63"/>
      <c r="N53" s="63"/>
    </row>
    <row r="54" spans="10:14" ht="15" customHeight="1" x14ac:dyDescent="0.3">
      <c r="J54" s="63"/>
      <c r="K54" s="63"/>
      <c r="L54" s="63"/>
      <c r="M54" s="63"/>
      <c r="N54" s="63"/>
    </row>
    <row r="55" spans="10:14" ht="15" customHeight="1" x14ac:dyDescent="0.3">
      <c r="J55" s="63"/>
      <c r="K55" s="63"/>
      <c r="L55" s="63"/>
      <c r="M55" s="63"/>
      <c r="N55" s="63"/>
    </row>
    <row r="56" spans="10:14" x14ac:dyDescent="0.3">
      <c r="J56" s="63"/>
      <c r="K56" s="63"/>
      <c r="L56" s="63"/>
      <c r="M56" s="63"/>
      <c r="N56" s="63"/>
    </row>
  </sheetData>
  <mergeCells count="36">
    <mergeCell ref="J45:N47"/>
    <mergeCell ref="C38:G47"/>
    <mergeCell ref="J17:N17"/>
    <mergeCell ref="C26:G26"/>
    <mergeCell ref="C20:G20"/>
    <mergeCell ref="J42:N42"/>
    <mergeCell ref="J43:N44"/>
    <mergeCell ref="C34:G34"/>
    <mergeCell ref="C30:G30"/>
    <mergeCell ref="C19:G19"/>
    <mergeCell ref="C18:G18"/>
    <mergeCell ref="C25:E25"/>
    <mergeCell ref="C28:G28"/>
    <mergeCell ref="C32:G32"/>
    <mergeCell ref="C31:G31"/>
    <mergeCell ref="I18:I25"/>
    <mergeCell ref="J16:K16"/>
    <mergeCell ref="J41:K41"/>
    <mergeCell ref="C22:G22"/>
    <mergeCell ref="C21:G21"/>
    <mergeCell ref="C17:G17"/>
    <mergeCell ref="C29:G29"/>
    <mergeCell ref="J18:N21"/>
    <mergeCell ref="J22:N22"/>
    <mergeCell ref="J26:N29"/>
    <mergeCell ref="C16:E16"/>
    <mergeCell ref="J31:K31"/>
    <mergeCell ref="J32:N32"/>
    <mergeCell ref="J33:N34"/>
    <mergeCell ref="J35:N37"/>
    <mergeCell ref="C13:G14"/>
    <mergeCell ref="J13:N14"/>
    <mergeCell ref="E10:M11"/>
    <mergeCell ref="J2:O2"/>
    <mergeCell ref="J3:O3"/>
    <mergeCell ref="J4:O5"/>
  </mergeCells>
  <pageMargins left="0.70866141732283472" right="0.70866141732283472" top="0.74803149606299213" bottom="0.74803149606299213" header="0.31496062992125984" footer="0.31496062992125984"/>
  <pageSetup scale="54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4"/>
  <sheetViews>
    <sheetView view="pageBreakPreview" zoomScale="73" zoomScaleNormal="100" zoomScaleSheetLayoutView="73" workbookViewId="0">
      <selection activeCell="F10" sqref="F10"/>
    </sheetView>
  </sheetViews>
  <sheetFormatPr baseColWidth="10" defaultColWidth="11.44140625" defaultRowHeight="15" x14ac:dyDescent="0.3"/>
  <cols>
    <col min="1" max="1" width="1.6640625" style="3" customWidth="1"/>
    <col min="2" max="2" width="28.33203125" style="3" customWidth="1"/>
    <col min="3" max="3" width="28.5546875" style="3" customWidth="1"/>
    <col min="4" max="4" width="60.33203125" style="3" customWidth="1"/>
    <col min="5" max="10" width="26.33203125" style="3" customWidth="1"/>
    <col min="11" max="11" width="3.88671875" style="3" customWidth="1"/>
    <col min="12" max="16384" width="11.44140625" style="3"/>
  </cols>
  <sheetData>
    <row r="1" spans="2:14" ht="8.25" customHeight="1" x14ac:dyDescent="0.3"/>
    <row r="2" spans="2:14" ht="19.8" x14ac:dyDescent="0.3">
      <c r="C2" s="37"/>
      <c r="D2" s="37"/>
      <c r="H2" s="171" t="s">
        <v>107</v>
      </c>
      <c r="I2" s="171"/>
      <c r="J2" s="171"/>
      <c r="K2" s="46"/>
      <c r="L2" s="46"/>
      <c r="M2" s="46"/>
      <c r="N2" s="46"/>
    </row>
    <row r="3" spans="2:14" ht="24.75" customHeight="1" x14ac:dyDescent="0.3">
      <c r="H3" s="171" t="s">
        <v>214</v>
      </c>
      <c r="I3" s="171"/>
      <c r="J3" s="171"/>
      <c r="K3" s="46"/>
      <c r="L3" s="46"/>
      <c r="M3" s="46"/>
      <c r="N3" s="46"/>
    </row>
    <row r="4" spans="2:14" ht="15.75" customHeight="1" x14ac:dyDescent="0.3">
      <c r="H4" s="172" t="s">
        <v>148</v>
      </c>
      <c r="I4" s="172"/>
      <c r="J4" s="172"/>
      <c r="K4" s="47"/>
      <c r="L4" s="47"/>
      <c r="M4" s="47"/>
      <c r="N4" s="47"/>
    </row>
    <row r="5" spans="2:14" ht="17.25" customHeight="1" x14ac:dyDescent="0.35">
      <c r="B5" s="23"/>
      <c r="H5" s="172"/>
      <c r="I5" s="172"/>
      <c r="J5" s="172"/>
      <c r="K5" s="47"/>
      <c r="L5" s="47"/>
      <c r="M5" s="47"/>
      <c r="N5" s="47"/>
    </row>
    <row r="6" spans="2:14" x14ac:dyDescent="0.3">
      <c r="B6" s="15"/>
    </row>
    <row r="7" spans="2:14" ht="21.75" customHeight="1" thickBot="1" x14ac:dyDescent="0.45">
      <c r="B7" s="44"/>
      <c r="C7" s="39"/>
      <c r="D7" s="39"/>
      <c r="E7" s="39"/>
      <c r="F7" s="39"/>
      <c r="G7" s="37"/>
      <c r="H7" s="147"/>
      <c r="I7" s="147"/>
      <c r="J7" s="148" t="s">
        <v>135</v>
      </c>
    </row>
    <row r="8" spans="2:14" ht="15" customHeight="1" thickTop="1" x14ac:dyDescent="0.3">
      <c r="C8" s="41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  <row r="9" spans="2:14" ht="33.6" x14ac:dyDescent="0.3">
      <c r="B9" s="154" t="s">
        <v>134</v>
      </c>
      <c r="C9" s="154" t="s">
        <v>229</v>
      </c>
      <c r="D9" s="154" t="s">
        <v>136</v>
      </c>
      <c r="E9" s="154" t="s">
        <v>137</v>
      </c>
      <c r="F9" s="154" t="s">
        <v>138</v>
      </c>
      <c r="G9" s="154" t="s">
        <v>139</v>
      </c>
      <c r="H9" s="154" t="s">
        <v>140</v>
      </c>
      <c r="I9" s="154" t="s">
        <v>141</v>
      </c>
      <c r="J9" s="154" t="s">
        <v>142</v>
      </c>
      <c r="K9" s="40"/>
      <c r="L9" s="40"/>
      <c r="M9" s="40"/>
      <c r="N9" s="40"/>
    </row>
    <row r="10" spans="2:14" ht="105" customHeight="1" x14ac:dyDescent="0.3">
      <c r="B10" s="155" t="s">
        <v>154</v>
      </c>
      <c r="C10" s="156" t="s">
        <v>166</v>
      </c>
      <c r="D10" s="157" t="s">
        <v>193</v>
      </c>
      <c r="E10" s="158" t="s">
        <v>227</v>
      </c>
      <c r="F10" s="158" t="s">
        <v>143</v>
      </c>
      <c r="G10" s="158" t="s">
        <v>144</v>
      </c>
      <c r="H10" s="158" t="s">
        <v>145</v>
      </c>
      <c r="I10" s="158" t="s">
        <v>146</v>
      </c>
      <c r="J10" s="158" t="s">
        <v>156</v>
      </c>
      <c r="K10" s="33"/>
      <c r="L10" s="33"/>
      <c r="M10" s="33"/>
      <c r="N10" s="33"/>
    </row>
    <row r="11" spans="2:14" ht="108.75" customHeight="1" x14ac:dyDescent="0.3">
      <c r="B11" s="155" t="s">
        <v>192</v>
      </c>
      <c r="C11" s="156" t="s">
        <v>152</v>
      </c>
      <c r="D11" s="157" t="s">
        <v>194</v>
      </c>
      <c r="E11" s="158" t="s">
        <v>228</v>
      </c>
      <c r="F11" s="158" t="s">
        <v>143</v>
      </c>
      <c r="G11" s="158" t="s">
        <v>144</v>
      </c>
      <c r="H11" s="158" t="s">
        <v>145</v>
      </c>
      <c r="I11" s="158" t="s">
        <v>146</v>
      </c>
      <c r="J11" s="158" t="s">
        <v>155</v>
      </c>
      <c r="K11" s="40"/>
      <c r="L11" s="40"/>
      <c r="M11" s="40"/>
      <c r="N11" s="40"/>
    </row>
    <row r="12" spans="2:14" ht="135" customHeight="1" x14ac:dyDescent="0.3">
      <c r="B12" s="155" t="s">
        <v>195</v>
      </c>
      <c r="C12" s="156" t="s">
        <v>161</v>
      </c>
      <c r="D12" s="157" t="s">
        <v>162</v>
      </c>
      <c r="E12" s="158" t="s">
        <v>167</v>
      </c>
      <c r="F12" s="158" t="s">
        <v>143</v>
      </c>
      <c r="G12" s="158" t="s">
        <v>144</v>
      </c>
      <c r="H12" s="158" t="s">
        <v>145</v>
      </c>
      <c r="I12" s="158" t="s">
        <v>146</v>
      </c>
      <c r="J12" s="158"/>
      <c r="K12" s="31"/>
      <c r="L12" s="31"/>
      <c r="M12" s="31"/>
      <c r="N12" s="31"/>
    </row>
    <row r="13" spans="2:14" ht="132" customHeight="1" x14ac:dyDescent="0.3">
      <c r="B13" s="155" t="s">
        <v>196</v>
      </c>
      <c r="C13" s="156" t="s">
        <v>160</v>
      </c>
      <c r="D13" s="157" t="s">
        <v>165</v>
      </c>
      <c r="E13" s="158" t="s">
        <v>167</v>
      </c>
      <c r="F13" s="158" t="s">
        <v>143</v>
      </c>
      <c r="G13" s="158" t="s">
        <v>144</v>
      </c>
      <c r="H13" s="158" t="s">
        <v>145</v>
      </c>
      <c r="I13" s="158" t="s">
        <v>146</v>
      </c>
      <c r="J13" s="158"/>
      <c r="K13" s="39"/>
      <c r="L13" s="39"/>
      <c r="M13" s="39"/>
      <c r="N13" s="39"/>
    </row>
    <row r="14" spans="2:14" ht="117.75" customHeight="1" x14ac:dyDescent="0.3">
      <c r="B14" s="155" t="s">
        <v>197</v>
      </c>
      <c r="C14" s="156" t="s">
        <v>203</v>
      </c>
      <c r="D14" s="157" t="s">
        <v>199</v>
      </c>
      <c r="E14" s="158" t="s">
        <v>167</v>
      </c>
      <c r="F14" s="158" t="s">
        <v>143</v>
      </c>
      <c r="G14" s="158" t="s">
        <v>144</v>
      </c>
      <c r="H14" s="158" t="s">
        <v>145</v>
      </c>
      <c r="I14" s="158" t="s">
        <v>146</v>
      </c>
      <c r="J14" s="158"/>
      <c r="K14" s="39"/>
      <c r="L14" s="39"/>
      <c r="M14" s="39"/>
      <c r="N14" s="39"/>
    </row>
    <row r="15" spans="2:14" ht="117.75" customHeight="1" x14ac:dyDescent="0.3">
      <c r="B15" s="155" t="s">
        <v>198</v>
      </c>
      <c r="C15" s="156" t="s">
        <v>204</v>
      </c>
      <c r="D15" s="157" t="s">
        <v>200</v>
      </c>
      <c r="E15" s="158" t="s">
        <v>167</v>
      </c>
      <c r="F15" s="158" t="s">
        <v>143</v>
      </c>
      <c r="G15" s="158" t="s">
        <v>144</v>
      </c>
      <c r="H15" s="158" t="s">
        <v>145</v>
      </c>
      <c r="I15" s="158" t="s">
        <v>146</v>
      </c>
      <c r="J15" s="158"/>
      <c r="K15" s="39"/>
      <c r="L15" s="39"/>
      <c r="M15" s="39"/>
      <c r="N15" s="39"/>
    </row>
    <row r="16" spans="2:14" ht="123" customHeight="1" x14ac:dyDescent="0.3">
      <c r="B16" s="155" t="s">
        <v>157</v>
      </c>
      <c r="C16" s="156" t="s">
        <v>153</v>
      </c>
      <c r="D16" s="157" t="s">
        <v>163</v>
      </c>
      <c r="E16" s="158" t="s">
        <v>167</v>
      </c>
      <c r="F16" s="158" t="s">
        <v>143</v>
      </c>
      <c r="G16" s="158" t="s">
        <v>144</v>
      </c>
      <c r="H16" s="158" t="s">
        <v>145</v>
      </c>
      <c r="I16" s="158" t="s">
        <v>146</v>
      </c>
      <c r="J16" s="158"/>
      <c r="K16" s="30"/>
      <c r="L16" s="30"/>
      <c r="M16" s="30"/>
      <c r="N16" s="30"/>
    </row>
    <row r="17" spans="2:14" ht="123" customHeight="1" x14ac:dyDescent="0.3">
      <c r="B17" s="155" t="s">
        <v>158</v>
      </c>
      <c r="C17" s="156" t="s">
        <v>159</v>
      </c>
      <c r="D17" s="157" t="s">
        <v>164</v>
      </c>
      <c r="E17" s="158" t="s">
        <v>167</v>
      </c>
      <c r="F17" s="158" t="s">
        <v>143</v>
      </c>
      <c r="G17" s="158" t="s">
        <v>144</v>
      </c>
      <c r="H17" s="158" t="s">
        <v>145</v>
      </c>
      <c r="I17" s="158" t="s">
        <v>146</v>
      </c>
      <c r="J17" s="158" t="s">
        <v>147</v>
      </c>
      <c r="K17" s="39"/>
      <c r="L17" s="39"/>
      <c r="M17" s="39"/>
      <c r="N17" s="39"/>
    </row>
    <row r="18" spans="2:14" ht="15" customHeight="1" x14ac:dyDescent="0.35">
      <c r="B18" s="27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</row>
    <row r="19" spans="2:14" ht="15" customHeight="1" x14ac:dyDescent="0.3">
      <c r="B19" s="26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</row>
    <row r="20" spans="2:14" ht="15" customHeight="1" x14ac:dyDescent="0.3">
      <c r="B20" s="26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</row>
    <row r="21" spans="2:14" ht="15" customHeight="1" x14ac:dyDescent="0.3"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</row>
    <row r="22" spans="2:14" ht="15" customHeight="1" x14ac:dyDescent="0.3">
      <c r="B22" s="26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</row>
    <row r="23" spans="2:14" ht="15" customHeight="1" x14ac:dyDescent="0.3"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</row>
    <row r="24" spans="2:14" ht="15" customHeight="1" x14ac:dyDescent="0.3">
      <c r="B24" s="26"/>
      <c r="C24" s="39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</row>
    <row r="25" spans="2:14" ht="15" customHeight="1" x14ac:dyDescent="0.3">
      <c r="B25" s="26"/>
      <c r="C25" s="33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</row>
    <row r="26" spans="2:14" ht="15" customHeight="1" x14ac:dyDescent="0.3">
      <c r="B26" s="26"/>
      <c r="C26" s="39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</row>
    <row r="27" spans="2:14" ht="15" customHeight="1" x14ac:dyDescent="0.3">
      <c r="B27" s="26"/>
      <c r="C27" s="33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</row>
    <row r="28" spans="2:14" ht="15" customHeight="1" x14ac:dyDescent="0.35">
      <c r="B28" s="23"/>
      <c r="C28" s="42"/>
    </row>
    <row r="29" spans="2:14" ht="15" customHeight="1" x14ac:dyDescent="0.3"/>
    <row r="30" spans="2:14" ht="15" customHeight="1" x14ac:dyDescent="0.3">
      <c r="B30" s="26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1" spans="2:14" ht="15" customHeight="1" x14ac:dyDescent="0.3"/>
    <row r="32" spans="2:14" ht="15" customHeight="1" x14ac:dyDescent="0.3">
      <c r="B32" s="26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</row>
    <row r="33" spans="3:3" ht="15" customHeight="1" x14ac:dyDescent="0.3"/>
    <row r="34" spans="3:3" ht="15" customHeight="1" x14ac:dyDescent="0.3">
      <c r="C34" s="42"/>
    </row>
    <row r="35" spans="3:3" ht="15" customHeight="1" x14ac:dyDescent="0.3"/>
    <row r="36" spans="3:3" ht="15" customHeight="1" x14ac:dyDescent="0.3"/>
    <row r="37" spans="3:3" ht="15" customHeight="1" x14ac:dyDescent="0.3"/>
    <row r="38" spans="3:3" ht="15" customHeight="1" x14ac:dyDescent="0.3"/>
    <row r="39" spans="3:3" ht="15" customHeight="1" x14ac:dyDescent="0.3"/>
    <row r="40" spans="3:3" ht="15" customHeight="1" x14ac:dyDescent="0.3"/>
    <row r="41" spans="3:3" ht="15" customHeight="1" x14ac:dyDescent="0.3"/>
    <row r="42" spans="3:3" ht="15" customHeight="1" x14ac:dyDescent="0.3"/>
    <row r="43" spans="3:3" ht="15" customHeight="1" x14ac:dyDescent="0.3"/>
    <row r="44" spans="3:3" ht="15" customHeight="1" x14ac:dyDescent="0.3"/>
  </sheetData>
  <mergeCells count="3">
    <mergeCell ref="H4:J5"/>
    <mergeCell ref="H3:J3"/>
    <mergeCell ref="H2:J2"/>
  </mergeCells>
  <printOptions horizontalCentered="1"/>
  <pageMargins left="0.70866141732283472" right="0.70866141732283472" top="0.59055118110236227" bottom="0.59055118110236227" header="0.31496062992125984" footer="0.31496062992125984"/>
  <pageSetup scale="4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Gráficos</vt:lpstr>
      <vt:lpstr>Indicadores</vt:lpstr>
      <vt:lpstr>Valores</vt:lpstr>
      <vt:lpstr>Corrientes</vt:lpstr>
      <vt:lpstr>Constantes</vt:lpstr>
      <vt:lpstr>Glosario</vt:lpstr>
      <vt:lpstr>Fuentes</vt:lpstr>
      <vt:lpstr>Ficha_Técnica</vt:lpstr>
      <vt:lpstr>Ficha_Técnica!Área_de_impresión</vt:lpstr>
      <vt:lpstr>Fuentes!Área_de_impresión</vt:lpstr>
      <vt:lpstr>Glosario!Área_de_impresión</vt:lpstr>
      <vt:lpstr>Gráficos!Área_de_impresión</vt:lpstr>
      <vt:lpstr>Indicadores!Área_de_impresión</vt:lpstr>
      <vt:lpstr>Valores!Área_de_impresión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Irving Luna Cruz</dc:creator>
  <cp:lastModifiedBy>Oscar Santiago Salinas</cp:lastModifiedBy>
  <cp:lastPrinted>2015-04-01T01:17:20Z</cp:lastPrinted>
  <dcterms:created xsi:type="dcterms:W3CDTF">2015-03-18T15:48:29Z</dcterms:created>
  <dcterms:modified xsi:type="dcterms:W3CDTF">2019-05-10T18:45:41Z</dcterms:modified>
</cp:coreProperties>
</file>