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9. RF2018\PAGWEB\"/>
    </mc:Choice>
  </mc:AlternateContent>
  <bookViews>
    <workbookView xWindow="0" yWindow="0" windowWidth="24000" windowHeight="9732"/>
  </bookViews>
  <sheets>
    <sheet name="Gráficos" sheetId="9" r:id="rId1"/>
    <sheet name="Constantes" sheetId="6" state="hidden" r:id="rId2"/>
    <sheet name="Indicadores" sheetId="8" r:id="rId3"/>
    <sheet name="Valores" sheetId="7" r:id="rId4"/>
    <sheet name="Glosario" sheetId="11" r:id="rId5"/>
    <sheet name="Fuentes" sheetId="15" r:id="rId6"/>
    <sheet name="Ficha_Técnica" sheetId="16" r:id="rId7"/>
    <sheet name="Corrientes" sheetId="1" state="hidden" r:id="rId8"/>
  </sheets>
  <definedNames>
    <definedName name="_xlnm._FilterDatabase" localSheetId="1" hidden="1">Constantes!$A$2:$AX$464</definedName>
    <definedName name="_xlnm._FilterDatabase" localSheetId="7" hidden="1">Corrientes!$A$2:$AX$464</definedName>
    <definedName name="_xlnm.Print_Area" localSheetId="6">Ficha_Técnica!$A$1:$J$26</definedName>
    <definedName name="_xlnm.Print_Area" localSheetId="5">Fuentes!$A$1:$O$61</definedName>
    <definedName name="_xlnm.Print_Area" localSheetId="4">Glosario!$A$1:$N$67</definedName>
    <definedName name="_xlnm.Print_Area" localSheetId="0">Gráficos!$A$1:$P$107</definedName>
    <definedName name="_xlnm.Print_Area" localSheetId="2">Indicadores!$A$1:$Q$65</definedName>
    <definedName name="_xlnm.Print_Area" localSheetId="3">Valores!$A$1:$Q$85</definedName>
    <definedName name="cds" localSheetId="1">#REF!</definedName>
    <definedName name="cds" localSheetId="6">#REF!</definedName>
    <definedName name="cds" localSheetId="5">#REF!</definedName>
    <definedName name="cds" localSheetId="2">#REF!</definedName>
    <definedName name="cds" localSheetId="3">#REF!</definedName>
    <definedName name="cds">#REF!</definedName>
    <definedName name="FASSA20041a" localSheetId="1">#REF!</definedName>
    <definedName name="FASSA20041a" localSheetId="6">#REF!</definedName>
    <definedName name="FASSA20041a" localSheetId="5">#REF!</definedName>
    <definedName name="FASSA20041a" localSheetId="2">#REF!</definedName>
    <definedName name="FASSA20041a" localSheetId="3">#REF!</definedName>
    <definedName name="FASSA20041a">#REF!</definedName>
    <definedName name="FASSA2013" localSheetId="1">#REF!</definedName>
    <definedName name="FASSA2013" localSheetId="6">#REF!</definedName>
    <definedName name="FASSA2013" localSheetId="5">#REF!</definedName>
    <definedName name="FASSA2013" localSheetId="2">#REF!</definedName>
    <definedName name="FASSA2013" localSheetId="3">#REF!</definedName>
    <definedName name="FASSA2013">#REF!</definedName>
    <definedName name="FASSA20131A" localSheetId="1">#REF!</definedName>
    <definedName name="FASSA20131A" localSheetId="6">#REF!</definedName>
    <definedName name="FASSA20131A" localSheetId="5">#REF!</definedName>
    <definedName name="FASSA20131A" localSheetId="2">#REF!</definedName>
    <definedName name="FASSA20131A" localSheetId="3">#REF!</definedName>
    <definedName name="FASSA20131A">#REF!</definedName>
    <definedName name="ME" localSheetId="1">#REF!</definedName>
    <definedName name="ME" localSheetId="6">#REF!</definedName>
    <definedName name="ME" localSheetId="5">#REF!</definedName>
    <definedName name="ME" localSheetId="2">#REF!</definedName>
    <definedName name="ME" localSheetId="3">#REF!</definedName>
    <definedName name="ME">#REF!</definedName>
    <definedName name="MEX" localSheetId="1">#REF!</definedName>
    <definedName name="MEX" localSheetId="6">#REF!</definedName>
    <definedName name="MEX" localSheetId="5">#REF!</definedName>
    <definedName name="MEX" localSheetId="2">#REF!</definedName>
    <definedName name="MEX" localSheetId="3">#REF!</definedName>
    <definedName name="MEX">#REF!</definedName>
    <definedName name="MEXI" localSheetId="1">#REF!</definedName>
    <definedName name="MEXI" localSheetId="6">#REF!</definedName>
    <definedName name="MEXI" localSheetId="5">#REF!</definedName>
    <definedName name="MEXI" localSheetId="2">#REF!</definedName>
    <definedName name="MEXI" localSheetId="3">#REF!</definedName>
    <definedName name="MEXI">#REF!</definedName>
    <definedName name="MEZ" localSheetId="1">#REF!</definedName>
    <definedName name="MEZ" localSheetId="6">#REF!</definedName>
    <definedName name="MEZ" localSheetId="5">#REF!</definedName>
    <definedName name="MEZ" localSheetId="2">#REF!</definedName>
    <definedName name="MEZ" localSheetId="3">#REF!</definedName>
    <definedName name="MEZ">#REF!</definedName>
    <definedName name="oss" localSheetId="1">#REF!</definedName>
    <definedName name="oss" localSheetId="6">#REF!</definedName>
    <definedName name="oss" localSheetId="5">#REF!</definedName>
    <definedName name="oss" localSheetId="2">#REF!</definedName>
    <definedName name="oss" localSheetId="3">#REF!</definedName>
    <definedName name="os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6" i="6" l="1"/>
  <c r="P66" i="7" l="1"/>
  <c r="O66" i="7"/>
  <c r="M66" i="7"/>
  <c r="L66" i="7"/>
  <c r="K66" i="7"/>
  <c r="J66" i="7"/>
  <c r="I66" i="7"/>
  <c r="H66" i="7"/>
  <c r="P30" i="7"/>
  <c r="O30" i="7"/>
  <c r="N30" i="7"/>
  <c r="M30" i="7"/>
  <c r="L30" i="7"/>
  <c r="K30" i="7"/>
  <c r="J30" i="7"/>
  <c r="I30" i="7"/>
  <c r="H30" i="7"/>
  <c r="AW135" i="6" l="1"/>
  <c r="AW102" i="6"/>
  <c r="AW69" i="6"/>
  <c r="AW36" i="1"/>
  <c r="AW36" i="6"/>
  <c r="AW168" i="6"/>
  <c r="AW201" i="6"/>
  <c r="AW234" i="6"/>
  <c r="AW267" i="6"/>
  <c r="AW300" i="6"/>
  <c r="AW333" i="6"/>
  <c r="AW432" i="6"/>
  <c r="AW432" i="1"/>
  <c r="AW399" i="1"/>
  <c r="AW366" i="1"/>
  <c r="AW333" i="1"/>
  <c r="AW300" i="1"/>
  <c r="AW267" i="1"/>
  <c r="AW234" i="1"/>
  <c r="AW201" i="1"/>
  <c r="AW168" i="1"/>
  <c r="AW135" i="1"/>
  <c r="AW102" i="1"/>
  <c r="AW69" i="1"/>
  <c r="AV36" i="6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36" i="1"/>
  <c r="AJ36" i="6"/>
  <c r="V35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399" i="6"/>
  <c r="Z464" i="6" l="1"/>
  <c r="Z463" i="6"/>
  <c r="Z462" i="6"/>
  <c r="Z461" i="6"/>
  <c r="Z460" i="6"/>
  <c r="Z459" i="6"/>
  <c r="Z458" i="6"/>
  <c r="Z457" i="6"/>
  <c r="Z456" i="6"/>
  <c r="Z455" i="6"/>
  <c r="Z454" i="6"/>
  <c r="Z453" i="6"/>
  <c r="Z452" i="6"/>
  <c r="Z451" i="6"/>
  <c r="Z450" i="6"/>
  <c r="Z449" i="6"/>
  <c r="Z448" i="6"/>
  <c r="Z447" i="6"/>
  <c r="Z446" i="6"/>
  <c r="Z445" i="6"/>
  <c r="Z444" i="6"/>
  <c r="Z443" i="6"/>
  <c r="Z442" i="6"/>
  <c r="Z441" i="6"/>
  <c r="Z440" i="6"/>
  <c r="Z439" i="6"/>
  <c r="Z438" i="6"/>
  <c r="Z437" i="6"/>
  <c r="Z436" i="6"/>
  <c r="Z435" i="6"/>
  <c r="Z434" i="6"/>
  <c r="Z433" i="6"/>
  <c r="Z432" i="6"/>
  <c r="Y464" i="6"/>
  <c r="Y463" i="6"/>
  <c r="Y462" i="6"/>
  <c r="Y461" i="6"/>
  <c r="Y460" i="6"/>
  <c r="Y459" i="6"/>
  <c r="Y458" i="6"/>
  <c r="Y457" i="6"/>
  <c r="Y456" i="6"/>
  <c r="Y455" i="6"/>
  <c r="Y454" i="6"/>
  <c r="Y453" i="6"/>
  <c r="Y452" i="6"/>
  <c r="Y451" i="6"/>
  <c r="Y450" i="6"/>
  <c r="Y449" i="6"/>
  <c r="Y448" i="6"/>
  <c r="Y447" i="6"/>
  <c r="Y446" i="6"/>
  <c r="Y445" i="6"/>
  <c r="Y444" i="6"/>
  <c r="Y443" i="6"/>
  <c r="Y442" i="6"/>
  <c r="Y441" i="6"/>
  <c r="Y440" i="6"/>
  <c r="Y439" i="6"/>
  <c r="Y438" i="6"/>
  <c r="Y437" i="6"/>
  <c r="Y436" i="6"/>
  <c r="Y435" i="6"/>
  <c r="Y434" i="6"/>
  <c r="Y433" i="6"/>
  <c r="Y432" i="6"/>
  <c r="X464" i="6"/>
  <c r="X463" i="6"/>
  <c r="X462" i="6"/>
  <c r="X461" i="6"/>
  <c r="X460" i="6"/>
  <c r="X459" i="6"/>
  <c r="X458" i="6"/>
  <c r="X457" i="6"/>
  <c r="X456" i="6"/>
  <c r="X455" i="6"/>
  <c r="X454" i="6"/>
  <c r="X453" i="6"/>
  <c r="X452" i="6"/>
  <c r="X451" i="6"/>
  <c r="X450" i="6"/>
  <c r="X449" i="6"/>
  <c r="X448" i="6"/>
  <c r="X447" i="6"/>
  <c r="X446" i="6"/>
  <c r="X445" i="6"/>
  <c r="X444" i="6"/>
  <c r="X443" i="6"/>
  <c r="X442" i="6"/>
  <c r="X441" i="6"/>
  <c r="X440" i="6"/>
  <c r="X439" i="6"/>
  <c r="X438" i="6"/>
  <c r="X437" i="6"/>
  <c r="X436" i="6"/>
  <c r="X435" i="6"/>
  <c r="X434" i="6"/>
  <c r="X433" i="6"/>
  <c r="X432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M464" i="6"/>
  <c r="M463" i="6"/>
  <c r="M462" i="6"/>
  <c r="M461" i="6"/>
  <c r="M460" i="6"/>
  <c r="M459" i="6"/>
  <c r="M458" i="6"/>
  <c r="M457" i="6"/>
  <c r="M456" i="6"/>
  <c r="M455" i="6"/>
  <c r="M454" i="6"/>
  <c r="M453" i="6"/>
  <c r="M452" i="6"/>
  <c r="M451" i="6"/>
  <c r="M450" i="6"/>
  <c r="M449" i="6"/>
  <c r="M448" i="6"/>
  <c r="M447" i="6"/>
  <c r="M446" i="6"/>
  <c r="M445" i="6"/>
  <c r="M444" i="6"/>
  <c r="M443" i="6"/>
  <c r="M442" i="6"/>
  <c r="M441" i="6"/>
  <c r="M440" i="6"/>
  <c r="M439" i="6"/>
  <c r="M438" i="6"/>
  <c r="M437" i="6"/>
  <c r="M436" i="6"/>
  <c r="M435" i="6"/>
  <c r="M434" i="6"/>
  <c r="M433" i="6"/>
  <c r="M432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32" i="6"/>
  <c r="Z431" i="6"/>
  <c r="Z430" i="6"/>
  <c r="Z429" i="6"/>
  <c r="Z428" i="6"/>
  <c r="Z427" i="6"/>
  <c r="Z426" i="6"/>
  <c r="Z425" i="6"/>
  <c r="Z424" i="6"/>
  <c r="Z423" i="6"/>
  <c r="Z422" i="6"/>
  <c r="Z421" i="6"/>
  <c r="Z420" i="6"/>
  <c r="Z419" i="6"/>
  <c r="Z418" i="6"/>
  <c r="Z417" i="6"/>
  <c r="Z416" i="6"/>
  <c r="Z415" i="6"/>
  <c r="Z414" i="6"/>
  <c r="Z413" i="6"/>
  <c r="Z412" i="6"/>
  <c r="Z411" i="6"/>
  <c r="Z410" i="6"/>
  <c r="Z409" i="6"/>
  <c r="Z408" i="6"/>
  <c r="Z407" i="6"/>
  <c r="Z406" i="6"/>
  <c r="Z405" i="6"/>
  <c r="Z404" i="6"/>
  <c r="Z403" i="6"/>
  <c r="Z402" i="6"/>
  <c r="Z401" i="6"/>
  <c r="Z400" i="6"/>
  <c r="Z399" i="6"/>
  <c r="Y431" i="6"/>
  <c r="Y430" i="6"/>
  <c r="Y429" i="6"/>
  <c r="Y428" i="6"/>
  <c r="Y427" i="6"/>
  <c r="Y426" i="6"/>
  <c r="Y425" i="6"/>
  <c r="Y424" i="6"/>
  <c r="Y423" i="6"/>
  <c r="Y422" i="6"/>
  <c r="Y421" i="6"/>
  <c r="Y420" i="6"/>
  <c r="Y419" i="6"/>
  <c r="Y418" i="6"/>
  <c r="Y417" i="6"/>
  <c r="Y416" i="6"/>
  <c r="Y415" i="6"/>
  <c r="Y414" i="6"/>
  <c r="Y413" i="6"/>
  <c r="Y412" i="6"/>
  <c r="Y411" i="6"/>
  <c r="Y410" i="6"/>
  <c r="Y409" i="6"/>
  <c r="Y408" i="6"/>
  <c r="Y407" i="6"/>
  <c r="Y406" i="6"/>
  <c r="Y405" i="6"/>
  <c r="Y404" i="6"/>
  <c r="Y403" i="6"/>
  <c r="Y402" i="6"/>
  <c r="Y401" i="6"/>
  <c r="Y400" i="6"/>
  <c r="Y399" i="6"/>
  <c r="X431" i="6"/>
  <c r="X430" i="6"/>
  <c r="X429" i="6"/>
  <c r="X428" i="6"/>
  <c r="X427" i="6"/>
  <c r="X426" i="6"/>
  <c r="X425" i="6"/>
  <c r="X424" i="6"/>
  <c r="X423" i="6"/>
  <c r="X422" i="6"/>
  <c r="X421" i="6"/>
  <c r="X420" i="6"/>
  <c r="X419" i="6"/>
  <c r="X418" i="6"/>
  <c r="X417" i="6"/>
  <c r="X416" i="6"/>
  <c r="X415" i="6"/>
  <c r="X414" i="6"/>
  <c r="X413" i="6"/>
  <c r="X412" i="6"/>
  <c r="X411" i="6"/>
  <c r="X410" i="6"/>
  <c r="X409" i="6"/>
  <c r="X408" i="6"/>
  <c r="X407" i="6"/>
  <c r="X406" i="6"/>
  <c r="X405" i="6"/>
  <c r="X404" i="6"/>
  <c r="X403" i="6"/>
  <c r="X402" i="6"/>
  <c r="X401" i="6"/>
  <c r="X400" i="6"/>
  <c r="X399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M431" i="6"/>
  <c r="M430" i="6"/>
  <c r="M429" i="6"/>
  <c r="M428" i="6"/>
  <c r="M427" i="6"/>
  <c r="M426" i="6"/>
  <c r="M425" i="6"/>
  <c r="M424" i="6"/>
  <c r="M423" i="6"/>
  <c r="M422" i="6"/>
  <c r="M421" i="6"/>
  <c r="M420" i="6"/>
  <c r="M419" i="6"/>
  <c r="M418" i="6"/>
  <c r="M417" i="6"/>
  <c r="M416" i="6"/>
  <c r="M415" i="6"/>
  <c r="M414" i="6"/>
  <c r="M413" i="6"/>
  <c r="M412" i="6"/>
  <c r="M411" i="6"/>
  <c r="M410" i="6"/>
  <c r="M409" i="6"/>
  <c r="M408" i="6"/>
  <c r="M407" i="6"/>
  <c r="M406" i="6"/>
  <c r="M405" i="6"/>
  <c r="M404" i="6"/>
  <c r="M403" i="6"/>
  <c r="M402" i="6"/>
  <c r="M401" i="6"/>
  <c r="M400" i="6"/>
  <c r="M399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399" i="6"/>
  <c r="Z398" i="6"/>
  <c r="Z397" i="6"/>
  <c r="Z396" i="6"/>
  <c r="Z395" i="6"/>
  <c r="Z394" i="6"/>
  <c r="Z393" i="6"/>
  <c r="Z392" i="6"/>
  <c r="Z391" i="6"/>
  <c r="Z390" i="6"/>
  <c r="Z389" i="6"/>
  <c r="Z388" i="6"/>
  <c r="Z387" i="6"/>
  <c r="Z386" i="6"/>
  <c r="Z385" i="6"/>
  <c r="Z384" i="6"/>
  <c r="Z383" i="6"/>
  <c r="Z382" i="6"/>
  <c r="Z381" i="6"/>
  <c r="Z380" i="6"/>
  <c r="Z379" i="6"/>
  <c r="Z378" i="6"/>
  <c r="Z377" i="6"/>
  <c r="Z376" i="6"/>
  <c r="Z375" i="6"/>
  <c r="Z374" i="6"/>
  <c r="Z373" i="6"/>
  <c r="Z372" i="6"/>
  <c r="Z371" i="6"/>
  <c r="Z370" i="6"/>
  <c r="Z369" i="6"/>
  <c r="Z368" i="6"/>
  <c r="Z367" i="6"/>
  <c r="Z366" i="6"/>
  <c r="Y398" i="6"/>
  <c r="Y397" i="6"/>
  <c r="Y396" i="6"/>
  <c r="Y395" i="6"/>
  <c r="Y394" i="6"/>
  <c r="Y393" i="6"/>
  <c r="Y392" i="6"/>
  <c r="Y391" i="6"/>
  <c r="Y390" i="6"/>
  <c r="Y389" i="6"/>
  <c r="Y388" i="6"/>
  <c r="Y387" i="6"/>
  <c r="Y386" i="6"/>
  <c r="Y385" i="6"/>
  <c r="Y384" i="6"/>
  <c r="Y383" i="6"/>
  <c r="Y382" i="6"/>
  <c r="Y381" i="6"/>
  <c r="Y380" i="6"/>
  <c r="Y379" i="6"/>
  <c r="Y378" i="6"/>
  <c r="Y377" i="6"/>
  <c r="Y376" i="6"/>
  <c r="Y375" i="6"/>
  <c r="Y374" i="6"/>
  <c r="Y373" i="6"/>
  <c r="Y372" i="6"/>
  <c r="Y371" i="6"/>
  <c r="Y370" i="6"/>
  <c r="Y369" i="6"/>
  <c r="Y368" i="6"/>
  <c r="Y367" i="6"/>
  <c r="Y366" i="6"/>
  <c r="X398" i="6"/>
  <c r="X397" i="6"/>
  <c r="X396" i="6"/>
  <c r="X395" i="6"/>
  <c r="X394" i="6"/>
  <c r="X393" i="6"/>
  <c r="X392" i="6"/>
  <c r="X391" i="6"/>
  <c r="X390" i="6"/>
  <c r="X389" i="6"/>
  <c r="X388" i="6"/>
  <c r="X387" i="6"/>
  <c r="X386" i="6"/>
  <c r="X385" i="6"/>
  <c r="X384" i="6"/>
  <c r="X383" i="6"/>
  <c r="X382" i="6"/>
  <c r="X381" i="6"/>
  <c r="X380" i="6"/>
  <c r="X379" i="6"/>
  <c r="X378" i="6"/>
  <c r="X377" i="6"/>
  <c r="X376" i="6"/>
  <c r="X375" i="6"/>
  <c r="X374" i="6"/>
  <c r="X373" i="6"/>
  <c r="X372" i="6"/>
  <c r="X371" i="6"/>
  <c r="X370" i="6"/>
  <c r="X369" i="6"/>
  <c r="X368" i="6"/>
  <c r="X367" i="6"/>
  <c r="X366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M398" i="6"/>
  <c r="M397" i="6"/>
  <c r="M396" i="6"/>
  <c r="M395" i="6"/>
  <c r="M394" i="6"/>
  <c r="M393" i="6"/>
  <c r="M392" i="6"/>
  <c r="M391" i="6"/>
  <c r="M390" i="6"/>
  <c r="M389" i="6"/>
  <c r="M388" i="6"/>
  <c r="M387" i="6"/>
  <c r="M386" i="6"/>
  <c r="M385" i="6"/>
  <c r="M384" i="6"/>
  <c r="M383" i="6"/>
  <c r="M382" i="6"/>
  <c r="M381" i="6"/>
  <c r="M380" i="6"/>
  <c r="M379" i="6"/>
  <c r="M378" i="6"/>
  <c r="M377" i="6"/>
  <c r="M376" i="6"/>
  <c r="M375" i="6"/>
  <c r="M374" i="6"/>
  <c r="M373" i="6"/>
  <c r="M372" i="6"/>
  <c r="M371" i="6"/>
  <c r="M370" i="6"/>
  <c r="M369" i="6"/>
  <c r="M368" i="6"/>
  <c r="M367" i="6"/>
  <c r="M366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66" i="6"/>
  <c r="Z365" i="6"/>
  <c r="Z364" i="6"/>
  <c r="Z363" i="6"/>
  <c r="Z362" i="6"/>
  <c r="Z361" i="6"/>
  <c r="Z360" i="6"/>
  <c r="Z359" i="6"/>
  <c r="Z358" i="6"/>
  <c r="Z357" i="6"/>
  <c r="Z356" i="6"/>
  <c r="Z355" i="6"/>
  <c r="Z354" i="6"/>
  <c r="Z353" i="6"/>
  <c r="Z352" i="6"/>
  <c r="Z351" i="6"/>
  <c r="Z350" i="6"/>
  <c r="Z349" i="6"/>
  <c r="Z348" i="6"/>
  <c r="Z347" i="6"/>
  <c r="Z346" i="6"/>
  <c r="Z345" i="6"/>
  <c r="Z344" i="6"/>
  <c r="Z343" i="6"/>
  <c r="Z342" i="6"/>
  <c r="Z341" i="6"/>
  <c r="Z340" i="6"/>
  <c r="Z339" i="6"/>
  <c r="Z338" i="6"/>
  <c r="Z337" i="6"/>
  <c r="Z336" i="6"/>
  <c r="Z335" i="6"/>
  <c r="Z334" i="6"/>
  <c r="Z333" i="6"/>
  <c r="Y365" i="6"/>
  <c r="Y364" i="6"/>
  <c r="Y363" i="6"/>
  <c r="Y362" i="6"/>
  <c r="Y361" i="6"/>
  <c r="Y360" i="6"/>
  <c r="Y359" i="6"/>
  <c r="Y358" i="6"/>
  <c r="Y357" i="6"/>
  <c r="Y356" i="6"/>
  <c r="Y355" i="6"/>
  <c r="Y354" i="6"/>
  <c r="Y353" i="6"/>
  <c r="Y352" i="6"/>
  <c r="Y351" i="6"/>
  <c r="Y350" i="6"/>
  <c r="Y349" i="6"/>
  <c r="Y348" i="6"/>
  <c r="Y347" i="6"/>
  <c r="Y346" i="6"/>
  <c r="Y345" i="6"/>
  <c r="Y344" i="6"/>
  <c r="Y343" i="6"/>
  <c r="Y342" i="6"/>
  <c r="Y341" i="6"/>
  <c r="Y340" i="6"/>
  <c r="Y339" i="6"/>
  <c r="Y338" i="6"/>
  <c r="Y337" i="6"/>
  <c r="Y336" i="6"/>
  <c r="Y335" i="6"/>
  <c r="Y334" i="6"/>
  <c r="Y333" i="6"/>
  <c r="X365" i="6"/>
  <c r="X364" i="6"/>
  <c r="X363" i="6"/>
  <c r="X362" i="6"/>
  <c r="X361" i="6"/>
  <c r="X360" i="6"/>
  <c r="X359" i="6"/>
  <c r="X358" i="6"/>
  <c r="X357" i="6"/>
  <c r="X356" i="6"/>
  <c r="X355" i="6"/>
  <c r="X354" i="6"/>
  <c r="X353" i="6"/>
  <c r="X352" i="6"/>
  <c r="X351" i="6"/>
  <c r="X350" i="6"/>
  <c r="X349" i="6"/>
  <c r="X348" i="6"/>
  <c r="X347" i="6"/>
  <c r="X346" i="6"/>
  <c r="X345" i="6"/>
  <c r="X344" i="6"/>
  <c r="X343" i="6"/>
  <c r="X342" i="6"/>
  <c r="X341" i="6"/>
  <c r="X340" i="6"/>
  <c r="X339" i="6"/>
  <c r="X338" i="6"/>
  <c r="X337" i="6"/>
  <c r="X336" i="6"/>
  <c r="X335" i="6"/>
  <c r="X334" i="6"/>
  <c r="X333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M365" i="6"/>
  <c r="M364" i="6"/>
  <c r="M363" i="6"/>
  <c r="M362" i="6"/>
  <c r="M361" i="6"/>
  <c r="M360" i="6"/>
  <c r="M359" i="6"/>
  <c r="M358" i="6"/>
  <c r="M357" i="6"/>
  <c r="M356" i="6"/>
  <c r="M355" i="6"/>
  <c r="M354" i="6"/>
  <c r="M353" i="6"/>
  <c r="M352" i="6"/>
  <c r="M351" i="6"/>
  <c r="M350" i="6"/>
  <c r="M349" i="6"/>
  <c r="M348" i="6"/>
  <c r="M347" i="6"/>
  <c r="M346" i="6"/>
  <c r="M345" i="6"/>
  <c r="M344" i="6"/>
  <c r="M343" i="6"/>
  <c r="M342" i="6"/>
  <c r="M341" i="6"/>
  <c r="M340" i="6"/>
  <c r="M339" i="6"/>
  <c r="M338" i="6"/>
  <c r="M337" i="6"/>
  <c r="M336" i="6"/>
  <c r="M335" i="6"/>
  <c r="M334" i="6"/>
  <c r="M333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33" i="6"/>
  <c r="Z332" i="6"/>
  <c r="Z331" i="6"/>
  <c r="Z330" i="6"/>
  <c r="Z329" i="6"/>
  <c r="Z328" i="6"/>
  <c r="Z327" i="6"/>
  <c r="Z326" i="6"/>
  <c r="Z325" i="6"/>
  <c r="Z324" i="6"/>
  <c r="Z323" i="6"/>
  <c r="Z322" i="6"/>
  <c r="Z321" i="6"/>
  <c r="Z320" i="6"/>
  <c r="Z319" i="6"/>
  <c r="Z318" i="6"/>
  <c r="Z317" i="6"/>
  <c r="Z316" i="6"/>
  <c r="Z315" i="6"/>
  <c r="Z314" i="6"/>
  <c r="Z313" i="6"/>
  <c r="Z312" i="6"/>
  <c r="Z311" i="6"/>
  <c r="Z310" i="6"/>
  <c r="Z309" i="6"/>
  <c r="Z308" i="6"/>
  <c r="Z307" i="6"/>
  <c r="Z306" i="6"/>
  <c r="Z305" i="6"/>
  <c r="Z304" i="6"/>
  <c r="Z303" i="6"/>
  <c r="Z302" i="6"/>
  <c r="Z301" i="6"/>
  <c r="Z300" i="6"/>
  <c r="Y332" i="6"/>
  <c r="Y331" i="6"/>
  <c r="Y330" i="6"/>
  <c r="Y329" i="6"/>
  <c r="Y328" i="6"/>
  <c r="Y327" i="6"/>
  <c r="Y326" i="6"/>
  <c r="Y325" i="6"/>
  <c r="Y324" i="6"/>
  <c r="Y323" i="6"/>
  <c r="Y322" i="6"/>
  <c r="Y321" i="6"/>
  <c r="Y320" i="6"/>
  <c r="Y319" i="6"/>
  <c r="Y318" i="6"/>
  <c r="Y317" i="6"/>
  <c r="Y316" i="6"/>
  <c r="Y315" i="6"/>
  <c r="Y314" i="6"/>
  <c r="Y313" i="6"/>
  <c r="Y312" i="6"/>
  <c r="Y311" i="6"/>
  <c r="Y310" i="6"/>
  <c r="Y309" i="6"/>
  <c r="Y308" i="6"/>
  <c r="Y307" i="6"/>
  <c r="Y306" i="6"/>
  <c r="Y305" i="6"/>
  <c r="Y304" i="6"/>
  <c r="Y303" i="6"/>
  <c r="Y302" i="6"/>
  <c r="Y301" i="6"/>
  <c r="Y300" i="6"/>
  <c r="X332" i="6"/>
  <c r="X331" i="6"/>
  <c r="X330" i="6"/>
  <c r="X329" i="6"/>
  <c r="X328" i="6"/>
  <c r="X327" i="6"/>
  <c r="X326" i="6"/>
  <c r="X325" i="6"/>
  <c r="X324" i="6"/>
  <c r="X323" i="6"/>
  <c r="X322" i="6"/>
  <c r="X321" i="6"/>
  <c r="X320" i="6"/>
  <c r="X319" i="6"/>
  <c r="X318" i="6"/>
  <c r="X317" i="6"/>
  <c r="X316" i="6"/>
  <c r="X315" i="6"/>
  <c r="X314" i="6"/>
  <c r="X313" i="6"/>
  <c r="X312" i="6"/>
  <c r="X311" i="6"/>
  <c r="X310" i="6"/>
  <c r="X309" i="6"/>
  <c r="X308" i="6"/>
  <c r="X307" i="6"/>
  <c r="X306" i="6"/>
  <c r="X305" i="6"/>
  <c r="X304" i="6"/>
  <c r="X303" i="6"/>
  <c r="X302" i="6"/>
  <c r="X301" i="6"/>
  <c r="X300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M332" i="6"/>
  <c r="M331" i="6"/>
  <c r="M330" i="6"/>
  <c r="M329" i="6"/>
  <c r="M328" i="6"/>
  <c r="M327" i="6"/>
  <c r="M326" i="6"/>
  <c r="M325" i="6"/>
  <c r="M324" i="6"/>
  <c r="M323" i="6"/>
  <c r="M322" i="6"/>
  <c r="M321" i="6"/>
  <c r="M320" i="6"/>
  <c r="M319" i="6"/>
  <c r="M318" i="6"/>
  <c r="M317" i="6"/>
  <c r="M316" i="6"/>
  <c r="M315" i="6"/>
  <c r="M314" i="6"/>
  <c r="M313" i="6"/>
  <c r="M312" i="6"/>
  <c r="M311" i="6"/>
  <c r="M310" i="6"/>
  <c r="M309" i="6"/>
  <c r="M308" i="6"/>
  <c r="M307" i="6"/>
  <c r="M306" i="6"/>
  <c r="M305" i="6"/>
  <c r="M304" i="6"/>
  <c r="M303" i="6"/>
  <c r="M302" i="6"/>
  <c r="M301" i="6"/>
  <c r="M300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00" i="6"/>
  <c r="Z299" i="6"/>
  <c r="Z298" i="6"/>
  <c r="Z297" i="6"/>
  <c r="Z296" i="6"/>
  <c r="Z295" i="6"/>
  <c r="Z294" i="6"/>
  <c r="Z293" i="6"/>
  <c r="Z292" i="6"/>
  <c r="Z291" i="6"/>
  <c r="Z290" i="6"/>
  <c r="Z289" i="6"/>
  <c r="Z288" i="6"/>
  <c r="Z287" i="6"/>
  <c r="Z286" i="6"/>
  <c r="Z285" i="6"/>
  <c r="Z284" i="6"/>
  <c r="Z283" i="6"/>
  <c r="Z282" i="6"/>
  <c r="Z281" i="6"/>
  <c r="Z280" i="6"/>
  <c r="Z279" i="6"/>
  <c r="Z278" i="6"/>
  <c r="Z277" i="6"/>
  <c r="Z276" i="6"/>
  <c r="Z275" i="6"/>
  <c r="Z274" i="6"/>
  <c r="Z273" i="6"/>
  <c r="Z272" i="6"/>
  <c r="Z271" i="6"/>
  <c r="Z270" i="6"/>
  <c r="Z269" i="6"/>
  <c r="Z268" i="6"/>
  <c r="Z267" i="6"/>
  <c r="Y299" i="6"/>
  <c r="Y298" i="6"/>
  <c r="Y297" i="6"/>
  <c r="Y296" i="6"/>
  <c r="Y295" i="6"/>
  <c r="Y294" i="6"/>
  <c r="Y293" i="6"/>
  <c r="Y292" i="6"/>
  <c r="Y291" i="6"/>
  <c r="Y290" i="6"/>
  <c r="Y289" i="6"/>
  <c r="Y288" i="6"/>
  <c r="Y287" i="6"/>
  <c r="Y286" i="6"/>
  <c r="Y285" i="6"/>
  <c r="Y284" i="6"/>
  <c r="Y283" i="6"/>
  <c r="Y282" i="6"/>
  <c r="Y281" i="6"/>
  <c r="Y280" i="6"/>
  <c r="Y279" i="6"/>
  <c r="Y278" i="6"/>
  <c r="Y277" i="6"/>
  <c r="Y276" i="6"/>
  <c r="Y275" i="6"/>
  <c r="Y274" i="6"/>
  <c r="Y273" i="6"/>
  <c r="Y272" i="6"/>
  <c r="Y271" i="6"/>
  <c r="Y270" i="6"/>
  <c r="Y269" i="6"/>
  <c r="Y268" i="6"/>
  <c r="Y267" i="6"/>
  <c r="X299" i="6"/>
  <c r="X298" i="6"/>
  <c r="X297" i="6"/>
  <c r="X296" i="6"/>
  <c r="X295" i="6"/>
  <c r="X294" i="6"/>
  <c r="X293" i="6"/>
  <c r="X292" i="6"/>
  <c r="X291" i="6"/>
  <c r="X290" i="6"/>
  <c r="X289" i="6"/>
  <c r="X288" i="6"/>
  <c r="X287" i="6"/>
  <c r="X286" i="6"/>
  <c r="X285" i="6"/>
  <c r="X284" i="6"/>
  <c r="X283" i="6"/>
  <c r="X282" i="6"/>
  <c r="X281" i="6"/>
  <c r="X280" i="6"/>
  <c r="X279" i="6"/>
  <c r="X278" i="6"/>
  <c r="X277" i="6"/>
  <c r="X276" i="6"/>
  <c r="X275" i="6"/>
  <c r="X274" i="6"/>
  <c r="X273" i="6"/>
  <c r="X272" i="6"/>
  <c r="X271" i="6"/>
  <c r="X270" i="6"/>
  <c r="X269" i="6"/>
  <c r="X268" i="6"/>
  <c r="X267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M299" i="6"/>
  <c r="M298" i="6"/>
  <c r="M297" i="6"/>
  <c r="M296" i="6"/>
  <c r="M295" i="6"/>
  <c r="M294" i="6"/>
  <c r="M293" i="6"/>
  <c r="M292" i="6"/>
  <c r="M291" i="6"/>
  <c r="M290" i="6"/>
  <c r="M289" i="6"/>
  <c r="M288" i="6"/>
  <c r="M287" i="6"/>
  <c r="M286" i="6"/>
  <c r="M285" i="6"/>
  <c r="M284" i="6"/>
  <c r="M283" i="6"/>
  <c r="M282" i="6"/>
  <c r="M281" i="6"/>
  <c r="M280" i="6"/>
  <c r="M279" i="6"/>
  <c r="M278" i="6"/>
  <c r="M277" i="6"/>
  <c r="M276" i="6"/>
  <c r="M275" i="6"/>
  <c r="M274" i="6"/>
  <c r="M273" i="6"/>
  <c r="M272" i="6"/>
  <c r="M271" i="6"/>
  <c r="M270" i="6"/>
  <c r="M269" i="6"/>
  <c r="M268" i="6"/>
  <c r="M267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267" i="6"/>
  <c r="Z266" i="6"/>
  <c r="Z265" i="6"/>
  <c r="Z264" i="6"/>
  <c r="Z263" i="6"/>
  <c r="Z262" i="6"/>
  <c r="Z261" i="6"/>
  <c r="Z260" i="6"/>
  <c r="Z259" i="6"/>
  <c r="Z258" i="6"/>
  <c r="Z257" i="6"/>
  <c r="Z256" i="6"/>
  <c r="Z255" i="6"/>
  <c r="Z254" i="6"/>
  <c r="Z253" i="6"/>
  <c r="Z252" i="6"/>
  <c r="Z251" i="6"/>
  <c r="Z250" i="6"/>
  <c r="Z249" i="6"/>
  <c r="Z248" i="6"/>
  <c r="Z247" i="6"/>
  <c r="Z246" i="6"/>
  <c r="Z245" i="6"/>
  <c r="Z244" i="6"/>
  <c r="Z243" i="6"/>
  <c r="Z242" i="6"/>
  <c r="Z241" i="6"/>
  <c r="Z240" i="6"/>
  <c r="Z239" i="6"/>
  <c r="Z238" i="6"/>
  <c r="Z237" i="6"/>
  <c r="Z236" i="6"/>
  <c r="Z235" i="6"/>
  <c r="Z234" i="6"/>
  <c r="Y266" i="6"/>
  <c r="Y265" i="6"/>
  <c r="Y264" i="6"/>
  <c r="Y263" i="6"/>
  <c r="Y262" i="6"/>
  <c r="Y261" i="6"/>
  <c r="Y260" i="6"/>
  <c r="Y259" i="6"/>
  <c r="Y258" i="6"/>
  <c r="Y257" i="6"/>
  <c r="Y256" i="6"/>
  <c r="Y255" i="6"/>
  <c r="Y254" i="6"/>
  <c r="Y253" i="6"/>
  <c r="Y252" i="6"/>
  <c r="Y251" i="6"/>
  <c r="Y250" i="6"/>
  <c r="Y249" i="6"/>
  <c r="Y248" i="6"/>
  <c r="Y247" i="6"/>
  <c r="Y246" i="6"/>
  <c r="Y245" i="6"/>
  <c r="Y244" i="6"/>
  <c r="Y243" i="6"/>
  <c r="Y242" i="6"/>
  <c r="Y241" i="6"/>
  <c r="Y240" i="6"/>
  <c r="Y239" i="6"/>
  <c r="Y238" i="6"/>
  <c r="Y237" i="6"/>
  <c r="Y236" i="6"/>
  <c r="Y235" i="6"/>
  <c r="Y234" i="6"/>
  <c r="X266" i="6"/>
  <c r="X265" i="6"/>
  <c r="X264" i="6"/>
  <c r="X263" i="6"/>
  <c r="X262" i="6"/>
  <c r="X261" i="6"/>
  <c r="X260" i="6"/>
  <c r="X259" i="6"/>
  <c r="X258" i="6"/>
  <c r="X257" i="6"/>
  <c r="X256" i="6"/>
  <c r="X255" i="6"/>
  <c r="X254" i="6"/>
  <c r="X253" i="6"/>
  <c r="X252" i="6"/>
  <c r="X251" i="6"/>
  <c r="X250" i="6"/>
  <c r="X249" i="6"/>
  <c r="X248" i="6"/>
  <c r="X247" i="6"/>
  <c r="X246" i="6"/>
  <c r="X245" i="6"/>
  <c r="X244" i="6"/>
  <c r="X243" i="6"/>
  <c r="X242" i="6"/>
  <c r="X241" i="6"/>
  <c r="X240" i="6"/>
  <c r="X239" i="6"/>
  <c r="X238" i="6"/>
  <c r="X237" i="6"/>
  <c r="X236" i="6"/>
  <c r="X235" i="6"/>
  <c r="X234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M266" i="6"/>
  <c r="M265" i="6"/>
  <c r="M264" i="6"/>
  <c r="M263" i="6"/>
  <c r="M262" i="6"/>
  <c r="M261" i="6"/>
  <c r="M260" i="6"/>
  <c r="M259" i="6"/>
  <c r="M258" i="6"/>
  <c r="M257" i="6"/>
  <c r="M256" i="6"/>
  <c r="M255" i="6"/>
  <c r="M254" i="6"/>
  <c r="M253" i="6"/>
  <c r="M252" i="6"/>
  <c r="M251" i="6"/>
  <c r="M250" i="6"/>
  <c r="M249" i="6"/>
  <c r="M248" i="6"/>
  <c r="M247" i="6"/>
  <c r="M246" i="6"/>
  <c r="M245" i="6"/>
  <c r="M244" i="6"/>
  <c r="M243" i="6"/>
  <c r="M242" i="6"/>
  <c r="M241" i="6"/>
  <c r="M240" i="6"/>
  <c r="M239" i="6"/>
  <c r="M238" i="6"/>
  <c r="M237" i="6"/>
  <c r="M236" i="6"/>
  <c r="M235" i="6"/>
  <c r="M234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34" i="6"/>
  <c r="Z233" i="6"/>
  <c r="Z232" i="6"/>
  <c r="Z231" i="6"/>
  <c r="Z230" i="6"/>
  <c r="Z229" i="6"/>
  <c r="Z228" i="6"/>
  <c r="Z227" i="6"/>
  <c r="Z226" i="6"/>
  <c r="Z225" i="6"/>
  <c r="Z224" i="6"/>
  <c r="Z223" i="6"/>
  <c r="Z222" i="6"/>
  <c r="Z221" i="6"/>
  <c r="Z220" i="6"/>
  <c r="Z219" i="6"/>
  <c r="Z218" i="6"/>
  <c r="Z217" i="6"/>
  <c r="Z216" i="6"/>
  <c r="Z215" i="6"/>
  <c r="Z214" i="6"/>
  <c r="Z213" i="6"/>
  <c r="Z212" i="6"/>
  <c r="Z211" i="6"/>
  <c r="Z210" i="6"/>
  <c r="Z209" i="6"/>
  <c r="Z208" i="6"/>
  <c r="Z207" i="6"/>
  <c r="Z206" i="6"/>
  <c r="Z205" i="6"/>
  <c r="Z204" i="6"/>
  <c r="Z203" i="6"/>
  <c r="Z202" i="6"/>
  <c r="Z201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X233" i="6"/>
  <c r="X232" i="6"/>
  <c r="X231" i="6"/>
  <c r="X230" i="6"/>
  <c r="X229" i="6"/>
  <c r="X228" i="6"/>
  <c r="X227" i="6"/>
  <c r="X226" i="6"/>
  <c r="X225" i="6"/>
  <c r="X224" i="6"/>
  <c r="X223" i="6"/>
  <c r="X222" i="6"/>
  <c r="X221" i="6"/>
  <c r="X220" i="6"/>
  <c r="X219" i="6"/>
  <c r="X218" i="6"/>
  <c r="X217" i="6"/>
  <c r="X216" i="6"/>
  <c r="X215" i="6"/>
  <c r="X214" i="6"/>
  <c r="X213" i="6"/>
  <c r="X212" i="6"/>
  <c r="X211" i="6"/>
  <c r="X210" i="6"/>
  <c r="X209" i="6"/>
  <c r="X208" i="6"/>
  <c r="X207" i="6"/>
  <c r="X206" i="6"/>
  <c r="X205" i="6"/>
  <c r="X204" i="6"/>
  <c r="X203" i="6"/>
  <c r="X202" i="6"/>
  <c r="X201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01" i="6"/>
  <c r="Z200" i="6"/>
  <c r="Z199" i="6"/>
  <c r="Z198" i="6"/>
  <c r="Z197" i="6"/>
  <c r="Z196" i="6"/>
  <c r="Z195" i="6"/>
  <c r="Z194" i="6"/>
  <c r="Z193" i="6"/>
  <c r="Z192" i="6"/>
  <c r="Z191" i="6"/>
  <c r="Z190" i="6"/>
  <c r="Z189" i="6"/>
  <c r="Z188" i="6"/>
  <c r="Z187" i="6"/>
  <c r="Z186" i="6"/>
  <c r="Z185" i="6"/>
  <c r="Z184" i="6"/>
  <c r="Z183" i="6"/>
  <c r="Z182" i="6"/>
  <c r="Z181" i="6"/>
  <c r="Z180" i="6"/>
  <c r="Z179" i="6"/>
  <c r="Z178" i="6"/>
  <c r="Z177" i="6"/>
  <c r="Z176" i="6"/>
  <c r="Z175" i="6"/>
  <c r="Z174" i="6"/>
  <c r="Z173" i="6"/>
  <c r="Z172" i="6"/>
  <c r="Z171" i="6"/>
  <c r="Z170" i="6"/>
  <c r="Z169" i="6"/>
  <c r="Z168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X200" i="6"/>
  <c r="X199" i="6"/>
  <c r="X198" i="6"/>
  <c r="X197" i="6"/>
  <c r="X196" i="6"/>
  <c r="X195" i="6"/>
  <c r="X194" i="6"/>
  <c r="X193" i="6"/>
  <c r="X192" i="6"/>
  <c r="X191" i="6"/>
  <c r="X190" i="6"/>
  <c r="X189" i="6"/>
  <c r="X188" i="6"/>
  <c r="X187" i="6"/>
  <c r="X186" i="6"/>
  <c r="X185" i="6"/>
  <c r="X184" i="6"/>
  <c r="X183" i="6"/>
  <c r="X182" i="6"/>
  <c r="X181" i="6"/>
  <c r="X180" i="6"/>
  <c r="X179" i="6"/>
  <c r="X178" i="6"/>
  <c r="X177" i="6"/>
  <c r="X176" i="6"/>
  <c r="X175" i="6"/>
  <c r="X174" i="6"/>
  <c r="X173" i="6"/>
  <c r="X172" i="6"/>
  <c r="X171" i="6"/>
  <c r="X170" i="6"/>
  <c r="X169" i="6"/>
  <c r="X168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168" i="6"/>
  <c r="Z167" i="6"/>
  <c r="Z166" i="6"/>
  <c r="Z165" i="6"/>
  <c r="Z164" i="6"/>
  <c r="Z163" i="6"/>
  <c r="Z162" i="6"/>
  <c r="Z161" i="6"/>
  <c r="Z160" i="6"/>
  <c r="Z159" i="6"/>
  <c r="Z158" i="6"/>
  <c r="Z157" i="6"/>
  <c r="Z156" i="6"/>
  <c r="Z155" i="6"/>
  <c r="Z154" i="6"/>
  <c r="Z153" i="6"/>
  <c r="Z152" i="6"/>
  <c r="Z151" i="6"/>
  <c r="Z150" i="6"/>
  <c r="Z149" i="6"/>
  <c r="Z148" i="6"/>
  <c r="Z147" i="6"/>
  <c r="Z146" i="6"/>
  <c r="Z145" i="6"/>
  <c r="Z144" i="6"/>
  <c r="Z143" i="6"/>
  <c r="Z142" i="6"/>
  <c r="Z141" i="6"/>
  <c r="Z140" i="6"/>
  <c r="Z139" i="6"/>
  <c r="Z138" i="6"/>
  <c r="Z137" i="6"/>
  <c r="Z136" i="6"/>
  <c r="Z135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X167" i="6"/>
  <c r="X166" i="6"/>
  <c r="X165" i="6"/>
  <c r="X164" i="6"/>
  <c r="X163" i="6"/>
  <c r="X162" i="6"/>
  <c r="X161" i="6"/>
  <c r="X160" i="6"/>
  <c r="X159" i="6"/>
  <c r="X158" i="6"/>
  <c r="X157" i="6"/>
  <c r="X156" i="6"/>
  <c r="X155" i="6"/>
  <c r="X154" i="6"/>
  <c r="X153" i="6"/>
  <c r="X152" i="6"/>
  <c r="X151" i="6"/>
  <c r="X150" i="6"/>
  <c r="X149" i="6"/>
  <c r="X148" i="6"/>
  <c r="X147" i="6"/>
  <c r="X146" i="6"/>
  <c r="X145" i="6"/>
  <c r="X144" i="6"/>
  <c r="X143" i="6"/>
  <c r="X142" i="6"/>
  <c r="X141" i="6"/>
  <c r="X140" i="6"/>
  <c r="X139" i="6"/>
  <c r="X138" i="6"/>
  <c r="X137" i="6"/>
  <c r="X136" i="6"/>
  <c r="X135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X134" i="6"/>
  <c r="X133" i="6"/>
  <c r="X132" i="6"/>
  <c r="X131" i="6"/>
  <c r="X130" i="6"/>
  <c r="X129" i="6"/>
  <c r="X128" i="6"/>
  <c r="X127" i="6"/>
  <c r="X126" i="6"/>
  <c r="X125" i="6"/>
  <c r="X124" i="6"/>
  <c r="X123" i="6"/>
  <c r="X122" i="6"/>
  <c r="X121" i="6"/>
  <c r="X120" i="6"/>
  <c r="X119" i="6"/>
  <c r="X118" i="6"/>
  <c r="X117" i="6"/>
  <c r="X116" i="6"/>
  <c r="X115" i="6"/>
  <c r="X114" i="6"/>
  <c r="X113" i="6"/>
  <c r="X112" i="6"/>
  <c r="X111" i="6"/>
  <c r="X110" i="6"/>
  <c r="X109" i="6"/>
  <c r="X108" i="6"/>
  <c r="X107" i="6"/>
  <c r="X106" i="6"/>
  <c r="X105" i="6"/>
  <c r="X104" i="6"/>
  <c r="X103" i="6"/>
  <c r="X102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02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X101" i="6"/>
  <c r="X100" i="6"/>
  <c r="X99" i="6"/>
  <c r="X98" i="6"/>
  <c r="X97" i="6"/>
  <c r="X96" i="6"/>
  <c r="X95" i="6"/>
  <c r="X94" i="6"/>
  <c r="X93" i="6"/>
  <c r="X92" i="6"/>
  <c r="X91" i="6"/>
  <c r="X90" i="6"/>
  <c r="X89" i="6"/>
  <c r="X88" i="6"/>
  <c r="X87" i="6"/>
  <c r="X86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3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5" i="6"/>
  <c r="X4" i="6"/>
  <c r="X3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" i="6"/>
  <c r="AM366" i="6"/>
  <c r="AL366" i="6"/>
  <c r="AJ366" i="6"/>
  <c r="AI366" i="6"/>
  <c r="AG366" i="6"/>
  <c r="N66" i="7" s="1"/>
  <c r="AF366" i="6"/>
  <c r="U366" i="6"/>
  <c r="G366" i="6"/>
  <c r="F366" i="6"/>
  <c r="AX398" i="6"/>
  <c r="AX397" i="6"/>
  <c r="AX396" i="6"/>
  <c r="AX395" i="6"/>
  <c r="AX394" i="6"/>
  <c r="AX393" i="6"/>
  <c r="AX392" i="6"/>
  <c r="AX391" i="6"/>
  <c r="AX390" i="6"/>
  <c r="AX389" i="6"/>
  <c r="AX388" i="6"/>
  <c r="AX387" i="6"/>
  <c r="AX386" i="6"/>
  <c r="AX385" i="6"/>
  <c r="AX384" i="6"/>
  <c r="AX383" i="6"/>
  <c r="AX382" i="6"/>
  <c r="AX381" i="6"/>
  <c r="AX380" i="6"/>
  <c r="AX379" i="6"/>
  <c r="AX378" i="6"/>
  <c r="AX377" i="6"/>
  <c r="AX376" i="6"/>
  <c r="AX375" i="6"/>
  <c r="AX374" i="6"/>
  <c r="AX373" i="6"/>
  <c r="AX372" i="6"/>
  <c r="AX371" i="6"/>
  <c r="AX370" i="6"/>
  <c r="AX369" i="6"/>
  <c r="AX368" i="6"/>
  <c r="AX367" i="6"/>
  <c r="AX366" i="6"/>
  <c r="AP398" i="6"/>
  <c r="AP397" i="6"/>
  <c r="AP396" i="6"/>
  <c r="AP395" i="6"/>
  <c r="AP394" i="6"/>
  <c r="AP393" i="6"/>
  <c r="AP392" i="6"/>
  <c r="AP391" i="6"/>
  <c r="AP390" i="6"/>
  <c r="AP389" i="6"/>
  <c r="AP388" i="6"/>
  <c r="AP387" i="6"/>
  <c r="AP386" i="6"/>
  <c r="AP385" i="6"/>
  <c r="AP384" i="6"/>
  <c r="AP383" i="6"/>
  <c r="AP382" i="6"/>
  <c r="AP381" i="6"/>
  <c r="AP380" i="6"/>
  <c r="AP379" i="6"/>
  <c r="AP378" i="6"/>
  <c r="AP377" i="6"/>
  <c r="AP376" i="6"/>
  <c r="AP375" i="6"/>
  <c r="AP374" i="6"/>
  <c r="AP373" i="6"/>
  <c r="AP372" i="6"/>
  <c r="AP371" i="6"/>
  <c r="AP370" i="6"/>
  <c r="AP369" i="6"/>
  <c r="AP368" i="6"/>
  <c r="AP367" i="6"/>
  <c r="AP366" i="6"/>
  <c r="AO398" i="6"/>
  <c r="AO397" i="6"/>
  <c r="AO396" i="6"/>
  <c r="AO395" i="6"/>
  <c r="AO394" i="6"/>
  <c r="AO393" i="6"/>
  <c r="AO392" i="6"/>
  <c r="AO391" i="6"/>
  <c r="AO390" i="6"/>
  <c r="AO389" i="6"/>
  <c r="AO388" i="6"/>
  <c r="AO387" i="6"/>
  <c r="AO386" i="6"/>
  <c r="AO385" i="6"/>
  <c r="AO384" i="6"/>
  <c r="AO383" i="6"/>
  <c r="AO382" i="6"/>
  <c r="AO381" i="6"/>
  <c r="AO380" i="6"/>
  <c r="AO379" i="6"/>
  <c r="AO378" i="6"/>
  <c r="AO377" i="6"/>
  <c r="AO376" i="6"/>
  <c r="AO375" i="6"/>
  <c r="AO374" i="6"/>
  <c r="AO373" i="6"/>
  <c r="AO372" i="6"/>
  <c r="AO371" i="6"/>
  <c r="AO370" i="6"/>
  <c r="AO369" i="6"/>
  <c r="AO368" i="6"/>
  <c r="AO367" i="6"/>
  <c r="AO366" i="6"/>
  <c r="AH398" i="6"/>
  <c r="AH397" i="6"/>
  <c r="AH396" i="6"/>
  <c r="AH395" i="6"/>
  <c r="AH394" i="6"/>
  <c r="AH393" i="6"/>
  <c r="AH392" i="6"/>
  <c r="AH391" i="6"/>
  <c r="AH390" i="6"/>
  <c r="AH389" i="6"/>
  <c r="AH388" i="6"/>
  <c r="AH387" i="6"/>
  <c r="AH386" i="6"/>
  <c r="AH385" i="6"/>
  <c r="AH384" i="6"/>
  <c r="AH383" i="6"/>
  <c r="AH382" i="6"/>
  <c r="AH381" i="6"/>
  <c r="AH380" i="6"/>
  <c r="AH379" i="6"/>
  <c r="AH378" i="6"/>
  <c r="AH377" i="6"/>
  <c r="AH376" i="6"/>
  <c r="AH375" i="6"/>
  <c r="AH374" i="6"/>
  <c r="AH373" i="6"/>
  <c r="AH372" i="6"/>
  <c r="AH371" i="6"/>
  <c r="AH370" i="6"/>
  <c r="AH369" i="6"/>
  <c r="AH368" i="6"/>
  <c r="AH367" i="6"/>
  <c r="AH366" i="6"/>
  <c r="AB398" i="6"/>
  <c r="AB397" i="6"/>
  <c r="AB396" i="6"/>
  <c r="AB395" i="6"/>
  <c r="AB394" i="6"/>
  <c r="AB393" i="6"/>
  <c r="AB392" i="6"/>
  <c r="AB391" i="6"/>
  <c r="AB390" i="6"/>
  <c r="AB389" i="6"/>
  <c r="AB388" i="6"/>
  <c r="AB387" i="6"/>
  <c r="AB386" i="6"/>
  <c r="AB385" i="6"/>
  <c r="AB384" i="6"/>
  <c r="AB383" i="6"/>
  <c r="AB382" i="6"/>
  <c r="AB381" i="6"/>
  <c r="AB380" i="6"/>
  <c r="AB379" i="6"/>
  <c r="AB378" i="6"/>
  <c r="AB377" i="6"/>
  <c r="AB376" i="6"/>
  <c r="AB375" i="6"/>
  <c r="AB374" i="6"/>
  <c r="AB373" i="6"/>
  <c r="AB372" i="6"/>
  <c r="AB371" i="6"/>
  <c r="AB370" i="6"/>
  <c r="AB369" i="6"/>
  <c r="AB368" i="6"/>
  <c r="AB367" i="6"/>
  <c r="AB366" i="6"/>
  <c r="AA398" i="6"/>
  <c r="AA397" i="6"/>
  <c r="AA396" i="6"/>
  <c r="AA395" i="6"/>
  <c r="AA394" i="6"/>
  <c r="AA393" i="6"/>
  <c r="AA392" i="6"/>
  <c r="AA391" i="6"/>
  <c r="AA390" i="6"/>
  <c r="AA389" i="6"/>
  <c r="AA388" i="6"/>
  <c r="AA387" i="6"/>
  <c r="AA386" i="6"/>
  <c r="AA385" i="6"/>
  <c r="AA384" i="6"/>
  <c r="AA383" i="6"/>
  <c r="AA382" i="6"/>
  <c r="AA381" i="6"/>
  <c r="AA380" i="6"/>
  <c r="AA379" i="6"/>
  <c r="AA378" i="6"/>
  <c r="AA377" i="6"/>
  <c r="AA376" i="6"/>
  <c r="AA375" i="6"/>
  <c r="AA374" i="6"/>
  <c r="AA373" i="6"/>
  <c r="AA372" i="6"/>
  <c r="AA371" i="6"/>
  <c r="AA370" i="6"/>
  <c r="AA369" i="6"/>
  <c r="AA368" i="6"/>
  <c r="AA367" i="6"/>
  <c r="AA366" i="6"/>
  <c r="W398" i="6"/>
  <c r="W397" i="6"/>
  <c r="W396" i="6"/>
  <c r="W395" i="6"/>
  <c r="W394" i="6"/>
  <c r="W393" i="6"/>
  <c r="W392" i="6"/>
  <c r="W391" i="6"/>
  <c r="W390" i="6"/>
  <c r="W389" i="6"/>
  <c r="W388" i="6"/>
  <c r="W387" i="6"/>
  <c r="W386" i="6"/>
  <c r="W385" i="6"/>
  <c r="W384" i="6"/>
  <c r="W383" i="6"/>
  <c r="W382" i="6"/>
  <c r="W381" i="6"/>
  <c r="W380" i="6"/>
  <c r="W379" i="6"/>
  <c r="W378" i="6"/>
  <c r="W377" i="6"/>
  <c r="W376" i="6"/>
  <c r="W375" i="6"/>
  <c r="W374" i="6"/>
  <c r="W373" i="6"/>
  <c r="W372" i="6"/>
  <c r="W371" i="6"/>
  <c r="W370" i="6"/>
  <c r="W369" i="6"/>
  <c r="W368" i="6"/>
  <c r="W367" i="6"/>
  <c r="W366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T398" i="6"/>
  <c r="T397" i="6"/>
  <c r="T396" i="6"/>
  <c r="T395" i="6"/>
  <c r="T394" i="6"/>
  <c r="T393" i="6"/>
  <c r="T392" i="6"/>
  <c r="T391" i="6"/>
  <c r="T390" i="6"/>
  <c r="T389" i="6"/>
  <c r="T388" i="6"/>
  <c r="T387" i="6"/>
  <c r="T386" i="6"/>
  <c r="T385" i="6"/>
  <c r="T384" i="6"/>
  <c r="T383" i="6"/>
  <c r="T382" i="6"/>
  <c r="T381" i="6"/>
  <c r="T380" i="6"/>
  <c r="T379" i="6"/>
  <c r="T378" i="6"/>
  <c r="T377" i="6"/>
  <c r="T376" i="6"/>
  <c r="T375" i="6"/>
  <c r="T374" i="6"/>
  <c r="T373" i="6"/>
  <c r="T372" i="6"/>
  <c r="T371" i="6"/>
  <c r="T370" i="6"/>
  <c r="T369" i="6"/>
  <c r="T368" i="6"/>
  <c r="T367" i="6"/>
  <c r="T366" i="6"/>
  <c r="S398" i="6"/>
  <c r="S397" i="6"/>
  <c r="S396" i="6"/>
  <c r="S395" i="6"/>
  <c r="S394" i="6"/>
  <c r="S393" i="6"/>
  <c r="S392" i="6"/>
  <c r="S391" i="6"/>
  <c r="S390" i="6"/>
  <c r="S389" i="6"/>
  <c r="S388" i="6"/>
  <c r="S387" i="6"/>
  <c r="S386" i="6"/>
  <c r="S385" i="6"/>
  <c r="S384" i="6"/>
  <c r="S383" i="6"/>
  <c r="S382" i="6"/>
  <c r="S381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R398" i="6"/>
  <c r="R397" i="6"/>
  <c r="R396" i="6"/>
  <c r="R395" i="6"/>
  <c r="R394" i="6"/>
  <c r="R393" i="6"/>
  <c r="R392" i="6"/>
  <c r="R391" i="6"/>
  <c r="R390" i="6"/>
  <c r="R389" i="6"/>
  <c r="R388" i="6"/>
  <c r="R387" i="6"/>
  <c r="R386" i="6"/>
  <c r="R385" i="6"/>
  <c r="R384" i="6"/>
  <c r="R383" i="6"/>
  <c r="R382" i="6"/>
  <c r="R381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Q398" i="6"/>
  <c r="Q397" i="6"/>
  <c r="Q396" i="6"/>
  <c r="Q395" i="6"/>
  <c r="Q394" i="6"/>
  <c r="Q393" i="6"/>
  <c r="Q392" i="6"/>
  <c r="Q391" i="6"/>
  <c r="Q390" i="6"/>
  <c r="Q389" i="6"/>
  <c r="Q388" i="6"/>
  <c r="Q387" i="6"/>
  <c r="Q386" i="6"/>
  <c r="Q385" i="6"/>
  <c r="Q384" i="6"/>
  <c r="Q383" i="6"/>
  <c r="Q382" i="6"/>
  <c r="Q381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O398" i="6"/>
  <c r="O397" i="6"/>
  <c r="O396" i="6"/>
  <c r="O395" i="6"/>
  <c r="O394" i="6"/>
  <c r="O393" i="6"/>
  <c r="O392" i="6"/>
  <c r="O391" i="6"/>
  <c r="O390" i="6"/>
  <c r="O389" i="6"/>
  <c r="O388" i="6"/>
  <c r="O387" i="6"/>
  <c r="O386" i="6"/>
  <c r="O385" i="6"/>
  <c r="O384" i="6"/>
  <c r="O383" i="6"/>
  <c r="O382" i="6"/>
  <c r="O381" i="6"/>
  <c r="O380" i="6"/>
  <c r="O379" i="6"/>
  <c r="O378" i="6"/>
  <c r="O377" i="6"/>
  <c r="O376" i="6"/>
  <c r="O375" i="6"/>
  <c r="O374" i="6"/>
  <c r="O373" i="6"/>
  <c r="O372" i="6"/>
  <c r="O371" i="6"/>
  <c r="O370" i="6"/>
  <c r="O369" i="6"/>
  <c r="O368" i="6"/>
  <c r="O367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66" i="6"/>
  <c r="AE367" i="6" l="1"/>
  <c r="AE371" i="6"/>
  <c r="AE375" i="6"/>
  <c r="AE379" i="6"/>
  <c r="AE383" i="6"/>
  <c r="AE387" i="6"/>
  <c r="AE391" i="6"/>
  <c r="AE395" i="6"/>
  <c r="AE369" i="6"/>
  <c r="AE373" i="6"/>
  <c r="AE377" i="6"/>
  <c r="AE381" i="6"/>
  <c r="AE385" i="6"/>
  <c r="AE389" i="6"/>
  <c r="AE393" i="6"/>
  <c r="AE397" i="6"/>
  <c r="AE368" i="6"/>
  <c r="AE372" i="6"/>
  <c r="AE376" i="6"/>
  <c r="AE380" i="6"/>
  <c r="AE384" i="6"/>
  <c r="AE388" i="6"/>
  <c r="AE392" i="6"/>
  <c r="AE396" i="6"/>
  <c r="AW399" i="6"/>
  <c r="AW366" i="6"/>
  <c r="AE366" i="6"/>
  <c r="AE370" i="6"/>
  <c r="AE374" i="6"/>
  <c r="AE378" i="6"/>
  <c r="AE382" i="6"/>
  <c r="AE386" i="6"/>
  <c r="AE390" i="6"/>
  <c r="AE394" i="6"/>
  <c r="AE398" i="6"/>
  <c r="BA464" i="1"/>
  <c r="BA463" i="1"/>
  <c r="BA462" i="1"/>
  <c r="BA461" i="1"/>
  <c r="BA460" i="1"/>
  <c r="BA459" i="1"/>
  <c r="BA458" i="1"/>
  <c r="BA457" i="1"/>
  <c r="BA456" i="1"/>
  <c r="BA455" i="1"/>
  <c r="BA454" i="1"/>
  <c r="BA453" i="1"/>
  <c r="BA452" i="1"/>
  <c r="BA451" i="1"/>
  <c r="BA450" i="1"/>
  <c r="BA449" i="1"/>
  <c r="BA448" i="1"/>
  <c r="BA447" i="1"/>
  <c r="BA446" i="1"/>
  <c r="BA445" i="1"/>
  <c r="BA444" i="1"/>
  <c r="BA443" i="1"/>
  <c r="BA442" i="1"/>
  <c r="BA441" i="1"/>
  <c r="BA440" i="1"/>
  <c r="BA439" i="1"/>
  <c r="BA438" i="1"/>
  <c r="BA437" i="1"/>
  <c r="BA436" i="1"/>
  <c r="BA435" i="1"/>
  <c r="BA434" i="1"/>
  <c r="BA433" i="1"/>
  <c r="BA432" i="1"/>
  <c r="BA431" i="1"/>
  <c r="BA430" i="1"/>
  <c r="BA429" i="1"/>
  <c r="BA428" i="1"/>
  <c r="BA427" i="1"/>
  <c r="BA426" i="1"/>
  <c r="BA425" i="1"/>
  <c r="BA424" i="1"/>
  <c r="BA423" i="1"/>
  <c r="BA422" i="1"/>
  <c r="BA421" i="1"/>
  <c r="BA420" i="1"/>
  <c r="BA419" i="1"/>
  <c r="BA418" i="1"/>
  <c r="BA417" i="1"/>
  <c r="BA416" i="1"/>
  <c r="BA415" i="1"/>
  <c r="BA414" i="1"/>
  <c r="BA413" i="1"/>
  <c r="BA412" i="1"/>
  <c r="BA411" i="1"/>
  <c r="BA410" i="1"/>
  <c r="BA409" i="1"/>
  <c r="BA408" i="1"/>
  <c r="BA407" i="1"/>
  <c r="BA406" i="1"/>
  <c r="BA405" i="1"/>
  <c r="BA404" i="1"/>
  <c r="BA403" i="1"/>
  <c r="BA402" i="1"/>
  <c r="BA401" i="1"/>
  <c r="BA400" i="1"/>
  <c r="BA399" i="1"/>
  <c r="BA398" i="1"/>
  <c r="BA397" i="1"/>
  <c r="BA396" i="1"/>
  <c r="BA395" i="1"/>
  <c r="BA394" i="1"/>
  <c r="BA393" i="1"/>
  <c r="BA392" i="1"/>
  <c r="BA391" i="1"/>
  <c r="BA390" i="1"/>
  <c r="BA389" i="1"/>
  <c r="BA388" i="1"/>
  <c r="BA387" i="1"/>
  <c r="BA386" i="1"/>
  <c r="BA385" i="1"/>
  <c r="BA384" i="1"/>
  <c r="BA383" i="1"/>
  <c r="BA382" i="1"/>
  <c r="BA381" i="1"/>
  <c r="BA380" i="1"/>
  <c r="BA379" i="1"/>
  <c r="BA378" i="1"/>
  <c r="BA377" i="1"/>
  <c r="BA376" i="1"/>
  <c r="BA375" i="1"/>
  <c r="BA374" i="1"/>
  <c r="BA373" i="1"/>
  <c r="BA372" i="1"/>
  <c r="BA371" i="1"/>
  <c r="BA370" i="1"/>
  <c r="BA369" i="1"/>
  <c r="BA368" i="1"/>
  <c r="BA367" i="1"/>
  <c r="BA366" i="1"/>
  <c r="BA365" i="1"/>
  <c r="BA364" i="1"/>
  <c r="BA363" i="1"/>
  <c r="BA362" i="1"/>
  <c r="BA361" i="1"/>
  <c r="BA360" i="1"/>
  <c r="BA359" i="1"/>
  <c r="BA358" i="1"/>
  <c r="BA357" i="1"/>
  <c r="BA356" i="1"/>
  <c r="BA355" i="1"/>
  <c r="BA354" i="1"/>
  <c r="BA353" i="1"/>
  <c r="BA352" i="1"/>
  <c r="BA351" i="1"/>
  <c r="BA350" i="1"/>
  <c r="BA349" i="1"/>
  <c r="BA348" i="1"/>
  <c r="BA347" i="1"/>
  <c r="BA346" i="1"/>
  <c r="BA345" i="1"/>
  <c r="BA344" i="1"/>
  <c r="BA343" i="1"/>
  <c r="BA342" i="1"/>
  <c r="BA341" i="1"/>
  <c r="BA340" i="1"/>
  <c r="BA339" i="1"/>
  <c r="BA338" i="1"/>
  <c r="BA337" i="1"/>
  <c r="BA336" i="1"/>
  <c r="BA335" i="1"/>
  <c r="BA334" i="1"/>
  <c r="BA333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01" i="1"/>
  <c r="BA300" i="1"/>
  <c r="BA299" i="1"/>
  <c r="BA298" i="1"/>
  <c r="BA297" i="1"/>
  <c r="BA296" i="1"/>
  <c r="BA295" i="1"/>
  <c r="BA294" i="1"/>
  <c r="BA293" i="1"/>
  <c r="BA292" i="1"/>
  <c r="BA291" i="1"/>
  <c r="BA290" i="1"/>
  <c r="BA289" i="1"/>
  <c r="BA288" i="1"/>
  <c r="BA287" i="1"/>
  <c r="BA286" i="1"/>
  <c r="BA285" i="1"/>
  <c r="BA284" i="1"/>
  <c r="BA283" i="1"/>
  <c r="BA282" i="1"/>
  <c r="BA281" i="1"/>
  <c r="BA280" i="1"/>
  <c r="BA279" i="1"/>
  <c r="BA278" i="1"/>
  <c r="BA277" i="1"/>
  <c r="BA276" i="1"/>
  <c r="BA275" i="1"/>
  <c r="BA274" i="1"/>
  <c r="BA273" i="1"/>
  <c r="BA272" i="1"/>
  <c r="BA271" i="1"/>
  <c r="BA270" i="1"/>
  <c r="BA269" i="1"/>
  <c r="BA268" i="1"/>
  <c r="BA267" i="1"/>
  <c r="BA266" i="1"/>
  <c r="BA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BA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BA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BA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BA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BA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BA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69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37" i="1"/>
  <c r="BA36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4" i="1"/>
  <c r="BA3" i="1"/>
  <c r="P53" i="8" l="1"/>
  <c r="P51" i="8"/>
  <c r="P50" i="8"/>
  <c r="P49" i="8"/>
  <c r="P48" i="8"/>
  <c r="P47" i="8"/>
  <c r="P46" i="8"/>
  <c r="P45" i="8"/>
  <c r="P44" i="8"/>
  <c r="P43" i="8"/>
  <c r="P42" i="8"/>
  <c r="P41" i="8"/>
  <c r="P39" i="8"/>
  <c r="P38" i="8"/>
  <c r="P37" i="8"/>
  <c r="O53" i="8"/>
  <c r="O51" i="8"/>
  <c r="O50" i="8"/>
  <c r="O49" i="8"/>
  <c r="O48" i="8"/>
  <c r="O47" i="8"/>
  <c r="O46" i="8"/>
  <c r="O45" i="8"/>
  <c r="O44" i="8"/>
  <c r="O43" i="8"/>
  <c r="O42" i="8"/>
  <c r="O41" i="8"/>
  <c r="O39" i="8"/>
  <c r="O38" i="8"/>
  <c r="O37" i="8"/>
  <c r="P68" i="7"/>
  <c r="N68" i="7"/>
  <c r="M68" i="7"/>
  <c r="O68" i="7"/>
  <c r="P73" i="7"/>
  <c r="P72" i="7"/>
  <c r="P71" i="7"/>
  <c r="P70" i="7"/>
  <c r="P69" i="7"/>
  <c r="P67" i="7"/>
  <c r="P65" i="7"/>
  <c r="P64" i="7"/>
  <c r="P63" i="7"/>
  <c r="P61" i="7"/>
  <c r="P60" i="7"/>
  <c r="P59" i="7"/>
  <c r="P58" i="7"/>
  <c r="P57" i="7"/>
  <c r="P56" i="7"/>
  <c r="P54" i="7"/>
  <c r="P53" i="7"/>
  <c r="P52" i="7"/>
  <c r="P51" i="7"/>
  <c r="P50" i="7"/>
  <c r="P49" i="7"/>
  <c r="P47" i="7"/>
  <c r="O73" i="7"/>
  <c r="O72" i="7"/>
  <c r="O71" i="7"/>
  <c r="O70" i="7"/>
  <c r="O69" i="7"/>
  <c r="O67" i="7"/>
  <c r="O65" i="7"/>
  <c r="O64" i="7"/>
  <c r="O63" i="7"/>
  <c r="O62" i="7" s="1"/>
  <c r="O61" i="7"/>
  <c r="O60" i="7"/>
  <c r="O59" i="7"/>
  <c r="O58" i="7"/>
  <c r="O57" i="7"/>
  <c r="O56" i="7"/>
  <c r="O54" i="7"/>
  <c r="O53" i="7"/>
  <c r="O52" i="7"/>
  <c r="O51" i="7"/>
  <c r="O50" i="7"/>
  <c r="O49" i="7"/>
  <c r="O47" i="7"/>
  <c r="P62" i="7"/>
  <c r="AV37" i="6"/>
  <c r="AV38" i="6"/>
  <c r="AV39" i="6"/>
  <c r="AV40" i="6"/>
  <c r="AV41" i="6"/>
  <c r="AV42" i="6"/>
  <c r="AV43" i="6"/>
  <c r="AV44" i="6"/>
  <c r="AV45" i="6"/>
  <c r="AV46" i="6"/>
  <c r="AV47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AV65" i="6"/>
  <c r="AV66" i="6"/>
  <c r="AV67" i="6"/>
  <c r="AV68" i="6"/>
  <c r="AV69" i="6"/>
  <c r="AV70" i="6"/>
  <c r="AV71" i="6"/>
  <c r="AV72" i="6"/>
  <c r="AV73" i="6"/>
  <c r="AV74" i="6"/>
  <c r="AV75" i="6"/>
  <c r="AV76" i="6"/>
  <c r="AV77" i="6"/>
  <c r="AV78" i="6"/>
  <c r="AV79" i="6"/>
  <c r="AV80" i="6"/>
  <c r="AV81" i="6"/>
  <c r="AV82" i="6"/>
  <c r="AV83" i="6"/>
  <c r="AV84" i="6"/>
  <c r="AV85" i="6"/>
  <c r="AV86" i="6"/>
  <c r="AV87" i="6"/>
  <c r="AV88" i="6"/>
  <c r="AV89" i="6"/>
  <c r="AV90" i="6"/>
  <c r="AV91" i="6"/>
  <c r="AV92" i="6"/>
  <c r="AV93" i="6"/>
  <c r="AV94" i="6"/>
  <c r="AV95" i="6"/>
  <c r="AV96" i="6"/>
  <c r="AV97" i="6"/>
  <c r="AV98" i="6"/>
  <c r="AV99" i="6"/>
  <c r="AV100" i="6"/>
  <c r="AV101" i="6"/>
  <c r="AV102" i="6"/>
  <c r="AV103" i="6"/>
  <c r="AV104" i="6"/>
  <c r="AV105" i="6"/>
  <c r="AV106" i="6"/>
  <c r="AV107" i="6"/>
  <c r="AV108" i="6"/>
  <c r="AV109" i="6"/>
  <c r="AV110" i="6"/>
  <c r="AV111" i="6"/>
  <c r="AV112" i="6"/>
  <c r="AV113" i="6"/>
  <c r="AV114" i="6"/>
  <c r="AV115" i="6"/>
  <c r="AV116" i="6"/>
  <c r="AV117" i="6"/>
  <c r="AV118" i="6"/>
  <c r="AV119" i="6"/>
  <c r="AV120" i="6"/>
  <c r="AV121" i="6"/>
  <c r="AV122" i="6"/>
  <c r="AV123" i="6"/>
  <c r="AV124" i="6"/>
  <c r="AV125" i="6"/>
  <c r="AV126" i="6"/>
  <c r="AV127" i="6"/>
  <c r="AV128" i="6"/>
  <c r="AV129" i="6"/>
  <c r="AV130" i="6"/>
  <c r="AV131" i="6"/>
  <c r="AV132" i="6"/>
  <c r="AV133" i="6"/>
  <c r="AV134" i="6"/>
  <c r="AV135" i="6"/>
  <c r="AV136" i="6"/>
  <c r="AV137" i="6"/>
  <c r="AV138" i="6"/>
  <c r="AV139" i="6"/>
  <c r="AV140" i="6"/>
  <c r="AV141" i="6"/>
  <c r="AV142" i="6"/>
  <c r="AV143" i="6"/>
  <c r="AV144" i="6"/>
  <c r="AV145" i="6"/>
  <c r="AV146" i="6"/>
  <c r="AV147" i="6"/>
  <c r="AV148" i="6"/>
  <c r="AV149" i="6"/>
  <c r="AV150" i="6"/>
  <c r="AV151" i="6"/>
  <c r="AV152" i="6"/>
  <c r="AV153" i="6"/>
  <c r="AV154" i="6"/>
  <c r="AV155" i="6"/>
  <c r="AV156" i="6"/>
  <c r="AV157" i="6"/>
  <c r="AV158" i="6"/>
  <c r="AV159" i="6"/>
  <c r="AV160" i="6"/>
  <c r="AV161" i="6"/>
  <c r="AV162" i="6"/>
  <c r="AV163" i="6"/>
  <c r="AV164" i="6"/>
  <c r="AV165" i="6"/>
  <c r="AV166" i="6"/>
  <c r="AV167" i="6"/>
  <c r="AV168" i="6"/>
  <c r="AV169" i="6"/>
  <c r="AV170" i="6"/>
  <c r="AV171" i="6"/>
  <c r="AV172" i="6"/>
  <c r="AV173" i="6"/>
  <c r="AV174" i="6"/>
  <c r="AV175" i="6"/>
  <c r="AV176" i="6"/>
  <c r="AV177" i="6"/>
  <c r="AV178" i="6"/>
  <c r="AV179" i="6"/>
  <c r="AV180" i="6"/>
  <c r="AV181" i="6"/>
  <c r="AV182" i="6"/>
  <c r="AV183" i="6"/>
  <c r="AV184" i="6"/>
  <c r="AV185" i="6"/>
  <c r="AV186" i="6"/>
  <c r="AV187" i="6"/>
  <c r="AV188" i="6"/>
  <c r="AV189" i="6"/>
  <c r="AV190" i="6"/>
  <c r="AV191" i="6"/>
  <c r="AV192" i="6"/>
  <c r="AV193" i="6"/>
  <c r="AV194" i="6"/>
  <c r="AV195" i="6"/>
  <c r="AV196" i="6"/>
  <c r="AV197" i="6"/>
  <c r="AV198" i="6"/>
  <c r="AV199" i="6"/>
  <c r="AV200" i="6"/>
  <c r="AV201" i="6"/>
  <c r="AV202" i="6"/>
  <c r="AV203" i="6"/>
  <c r="AV204" i="6"/>
  <c r="AV205" i="6"/>
  <c r="AV206" i="6"/>
  <c r="AV207" i="6"/>
  <c r="AV208" i="6"/>
  <c r="AV209" i="6"/>
  <c r="AV210" i="6"/>
  <c r="AV211" i="6"/>
  <c r="AV212" i="6"/>
  <c r="AV213" i="6"/>
  <c r="AV214" i="6"/>
  <c r="AV215" i="6"/>
  <c r="AV216" i="6"/>
  <c r="AV217" i="6"/>
  <c r="AV218" i="6"/>
  <c r="AV219" i="6"/>
  <c r="AV220" i="6"/>
  <c r="AV221" i="6"/>
  <c r="AV222" i="6"/>
  <c r="AV223" i="6"/>
  <c r="AV224" i="6"/>
  <c r="AV225" i="6"/>
  <c r="AV226" i="6"/>
  <c r="AV227" i="6"/>
  <c r="AV228" i="6"/>
  <c r="AV229" i="6"/>
  <c r="AV230" i="6"/>
  <c r="AV231" i="6"/>
  <c r="AV232" i="6"/>
  <c r="AV233" i="6"/>
  <c r="AV234" i="6"/>
  <c r="AV235" i="6"/>
  <c r="AV236" i="6"/>
  <c r="AV237" i="6"/>
  <c r="AV238" i="6"/>
  <c r="AV239" i="6"/>
  <c r="AV240" i="6"/>
  <c r="AV241" i="6"/>
  <c r="AV242" i="6"/>
  <c r="AV243" i="6"/>
  <c r="AV244" i="6"/>
  <c r="AV245" i="6"/>
  <c r="AV246" i="6"/>
  <c r="AV247" i="6"/>
  <c r="AV248" i="6"/>
  <c r="AV249" i="6"/>
  <c r="AV250" i="6"/>
  <c r="AV251" i="6"/>
  <c r="AV252" i="6"/>
  <c r="AV253" i="6"/>
  <c r="AV254" i="6"/>
  <c r="AV255" i="6"/>
  <c r="AV256" i="6"/>
  <c r="AV257" i="6"/>
  <c r="AV258" i="6"/>
  <c r="AV259" i="6"/>
  <c r="AV260" i="6"/>
  <c r="AV261" i="6"/>
  <c r="AV262" i="6"/>
  <c r="AV263" i="6"/>
  <c r="AV264" i="6"/>
  <c r="AV265" i="6"/>
  <c r="AV266" i="6"/>
  <c r="AV267" i="6"/>
  <c r="AV268" i="6"/>
  <c r="AV269" i="6"/>
  <c r="AV270" i="6"/>
  <c r="AV271" i="6"/>
  <c r="AV272" i="6"/>
  <c r="AV273" i="6"/>
  <c r="AV274" i="6"/>
  <c r="AV275" i="6"/>
  <c r="AV276" i="6"/>
  <c r="AV277" i="6"/>
  <c r="AV278" i="6"/>
  <c r="AV279" i="6"/>
  <c r="AV280" i="6"/>
  <c r="AV281" i="6"/>
  <c r="AV282" i="6"/>
  <c r="AV283" i="6"/>
  <c r="AV284" i="6"/>
  <c r="AV285" i="6"/>
  <c r="AV286" i="6"/>
  <c r="AV287" i="6"/>
  <c r="AV288" i="6"/>
  <c r="AV289" i="6"/>
  <c r="AV290" i="6"/>
  <c r="AV291" i="6"/>
  <c r="AV292" i="6"/>
  <c r="AV293" i="6"/>
  <c r="AV294" i="6"/>
  <c r="AV295" i="6"/>
  <c r="AV296" i="6"/>
  <c r="AV297" i="6"/>
  <c r="AV298" i="6"/>
  <c r="AV299" i="6"/>
  <c r="AV300" i="6"/>
  <c r="AV301" i="6"/>
  <c r="AV302" i="6"/>
  <c r="AV303" i="6"/>
  <c r="AV304" i="6"/>
  <c r="AV305" i="6"/>
  <c r="AV306" i="6"/>
  <c r="AV307" i="6"/>
  <c r="AV308" i="6"/>
  <c r="AV309" i="6"/>
  <c r="AV310" i="6"/>
  <c r="AV311" i="6"/>
  <c r="AV312" i="6"/>
  <c r="AV313" i="6"/>
  <c r="AV314" i="6"/>
  <c r="AV315" i="6"/>
  <c r="AV316" i="6"/>
  <c r="AV317" i="6"/>
  <c r="AV318" i="6"/>
  <c r="AV319" i="6"/>
  <c r="AV320" i="6"/>
  <c r="AV321" i="6"/>
  <c r="AV322" i="6"/>
  <c r="AV323" i="6"/>
  <c r="AV324" i="6"/>
  <c r="AV325" i="6"/>
  <c r="AV326" i="6"/>
  <c r="AV327" i="6"/>
  <c r="AV328" i="6"/>
  <c r="AV329" i="6"/>
  <c r="AV330" i="6"/>
  <c r="AV331" i="6"/>
  <c r="AV332" i="6"/>
  <c r="AV333" i="6"/>
  <c r="AV334" i="6"/>
  <c r="AV335" i="6"/>
  <c r="AV336" i="6"/>
  <c r="AV337" i="6"/>
  <c r="AV338" i="6"/>
  <c r="AV339" i="6"/>
  <c r="AV340" i="6"/>
  <c r="AV341" i="6"/>
  <c r="AV342" i="6"/>
  <c r="AV343" i="6"/>
  <c r="AV344" i="6"/>
  <c r="AV345" i="6"/>
  <c r="AV346" i="6"/>
  <c r="AV347" i="6"/>
  <c r="AV348" i="6"/>
  <c r="AV349" i="6"/>
  <c r="AV350" i="6"/>
  <c r="AV351" i="6"/>
  <c r="AV352" i="6"/>
  <c r="AV353" i="6"/>
  <c r="AV354" i="6"/>
  <c r="AV355" i="6"/>
  <c r="AV356" i="6"/>
  <c r="AV357" i="6"/>
  <c r="AV358" i="6"/>
  <c r="AV359" i="6"/>
  <c r="AV360" i="6"/>
  <c r="AV361" i="6"/>
  <c r="AV362" i="6"/>
  <c r="AV363" i="6"/>
  <c r="AV364" i="6"/>
  <c r="AV365" i="6"/>
  <c r="AV366" i="6"/>
  <c r="AV367" i="6"/>
  <c r="AV368" i="6"/>
  <c r="AV369" i="6"/>
  <c r="AV370" i="6"/>
  <c r="AV371" i="6"/>
  <c r="AV372" i="6"/>
  <c r="AV373" i="6"/>
  <c r="AV374" i="6"/>
  <c r="AV375" i="6"/>
  <c r="AV376" i="6"/>
  <c r="AV377" i="6"/>
  <c r="AV378" i="6"/>
  <c r="AV379" i="6"/>
  <c r="AV380" i="6"/>
  <c r="AV381" i="6"/>
  <c r="AV382" i="6"/>
  <c r="AV383" i="6"/>
  <c r="AV384" i="6"/>
  <c r="AV385" i="6"/>
  <c r="AV386" i="6"/>
  <c r="AV387" i="6"/>
  <c r="AV388" i="6"/>
  <c r="AV389" i="6"/>
  <c r="AV390" i="6"/>
  <c r="AV391" i="6"/>
  <c r="AV392" i="6"/>
  <c r="AV393" i="6"/>
  <c r="AV394" i="6"/>
  <c r="AV395" i="6"/>
  <c r="AV396" i="6"/>
  <c r="AV397" i="6"/>
  <c r="AV398" i="6"/>
  <c r="AV399" i="6"/>
  <c r="AV400" i="6"/>
  <c r="AV401" i="6"/>
  <c r="AV402" i="6"/>
  <c r="AV403" i="6"/>
  <c r="AV404" i="6"/>
  <c r="AV405" i="6"/>
  <c r="AV406" i="6"/>
  <c r="AV407" i="6"/>
  <c r="AV408" i="6"/>
  <c r="AV409" i="6"/>
  <c r="AV410" i="6"/>
  <c r="AV411" i="6"/>
  <c r="AV412" i="6"/>
  <c r="AV413" i="6"/>
  <c r="AV414" i="6"/>
  <c r="AV415" i="6"/>
  <c r="AV416" i="6"/>
  <c r="AV417" i="6"/>
  <c r="AV418" i="6"/>
  <c r="AV419" i="6"/>
  <c r="AV420" i="6"/>
  <c r="AV421" i="6"/>
  <c r="AV422" i="6"/>
  <c r="AV423" i="6"/>
  <c r="AV424" i="6"/>
  <c r="AV425" i="6"/>
  <c r="AV426" i="6"/>
  <c r="AV427" i="6"/>
  <c r="AV428" i="6"/>
  <c r="AV429" i="6"/>
  <c r="AV430" i="6"/>
  <c r="AV431" i="6"/>
  <c r="AV432" i="6"/>
  <c r="P52" i="8" s="1"/>
  <c r="AV433" i="6"/>
  <c r="AV434" i="6"/>
  <c r="AV435" i="6"/>
  <c r="AV436" i="6"/>
  <c r="AV437" i="6"/>
  <c r="AV438" i="6"/>
  <c r="AV439" i="6"/>
  <c r="AV440" i="6"/>
  <c r="AV441" i="6"/>
  <c r="AV442" i="6"/>
  <c r="AV443" i="6"/>
  <c r="AV444" i="6"/>
  <c r="AV445" i="6"/>
  <c r="AV446" i="6"/>
  <c r="AV447" i="6"/>
  <c r="AV448" i="6"/>
  <c r="AV449" i="6"/>
  <c r="AV450" i="6"/>
  <c r="AV451" i="6"/>
  <c r="AV452" i="6"/>
  <c r="AV453" i="6"/>
  <c r="AV454" i="6"/>
  <c r="AV455" i="6"/>
  <c r="AV456" i="6"/>
  <c r="AV457" i="6"/>
  <c r="AV458" i="6"/>
  <c r="AV459" i="6"/>
  <c r="AV460" i="6"/>
  <c r="AV461" i="6"/>
  <c r="AV462" i="6"/>
  <c r="AV463" i="6"/>
  <c r="AV464" i="6"/>
  <c r="O52" i="8" l="1"/>
  <c r="O55" i="7"/>
  <c r="O48" i="7" s="1"/>
  <c r="P55" i="7"/>
  <c r="P48" i="7" s="1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4" i="8"/>
  <c r="P13" i="8"/>
  <c r="P12" i="8"/>
  <c r="O28" i="8"/>
  <c r="O26" i="8"/>
  <c r="O24" i="8"/>
  <c r="O23" i="8"/>
  <c r="O19" i="8"/>
  <c r="O18" i="8"/>
  <c r="O13" i="8"/>
  <c r="O12" i="8"/>
  <c r="P37" i="7"/>
  <c r="P36" i="7"/>
  <c r="P35" i="7"/>
  <c r="P32" i="7"/>
  <c r="P31" i="7"/>
  <c r="P29" i="7"/>
  <c r="P28" i="7"/>
  <c r="P27" i="7"/>
  <c r="P25" i="7"/>
  <c r="P24" i="7"/>
  <c r="P23" i="7"/>
  <c r="P22" i="7"/>
  <c r="P21" i="7"/>
  <c r="P20" i="7"/>
  <c r="P18" i="7"/>
  <c r="P17" i="7"/>
  <c r="P16" i="7"/>
  <c r="P15" i="7"/>
  <c r="P14" i="7"/>
  <c r="P13" i="7"/>
  <c r="N34" i="7"/>
  <c r="M35" i="7"/>
  <c r="L35" i="7"/>
  <c r="K35" i="7"/>
  <c r="J35" i="7"/>
  <c r="O37" i="7"/>
  <c r="O36" i="7"/>
  <c r="O35" i="7"/>
  <c r="O32" i="7"/>
  <c r="O31" i="7"/>
  <c r="O29" i="7"/>
  <c r="O28" i="7"/>
  <c r="O27" i="7"/>
  <c r="O26" i="7" s="1"/>
  <c r="O25" i="7"/>
  <c r="O24" i="7"/>
  <c r="O23" i="7"/>
  <c r="O22" i="7"/>
  <c r="O21" i="7"/>
  <c r="O20" i="7"/>
  <c r="O18" i="7"/>
  <c r="O17" i="7"/>
  <c r="O16" i="7"/>
  <c r="O15" i="7"/>
  <c r="O14" i="7"/>
  <c r="O13" i="7"/>
  <c r="P26" i="7" l="1"/>
  <c r="P19" i="7" s="1"/>
  <c r="P12" i="7" s="1"/>
  <c r="M69" i="9" s="1"/>
  <c r="O19" i="7"/>
  <c r="O12" i="7" s="1"/>
  <c r="M60" i="9" l="1"/>
  <c r="M66" i="9"/>
  <c r="M64" i="9"/>
  <c r="M62" i="9"/>
  <c r="M68" i="9"/>
  <c r="M67" i="9"/>
  <c r="M63" i="9"/>
  <c r="M61" i="9"/>
  <c r="O33" i="7"/>
  <c r="P33" i="7"/>
  <c r="M65" i="9" l="1"/>
  <c r="P34" i="7"/>
  <c r="O34" i="7"/>
  <c r="O21" i="8" l="1"/>
  <c r="O27" i="8"/>
  <c r="O22" i="8"/>
  <c r="O17" i="8"/>
  <c r="O20" i="8"/>
  <c r="C19" i="8"/>
  <c r="D19" i="8"/>
  <c r="E19" i="8"/>
  <c r="F19" i="8"/>
  <c r="G19" i="8"/>
  <c r="H19" i="8"/>
  <c r="I19" i="8"/>
  <c r="J19" i="8"/>
  <c r="K19" i="8"/>
  <c r="L19" i="8"/>
  <c r="M19" i="8"/>
  <c r="N19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39" i="8"/>
  <c r="N38" i="8"/>
  <c r="N37" i="8"/>
  <c r="N26" i="8"/>
  <c r="N25" i="8"/>
  <c r="N22" i="8"/>
  <c r="N20" i="8"/>
  <c r="N18" i="8"/>
  <c r="N17" i="8"/>
  <c r="N16" i="8"/>
  <c r="N14" i="8"/>
  <c r="N13" i="8"/>
  <c r="N12" i="8"/>
  <c r="O16" i="8" l="1"/>
  <c r="O14" i="8"/>
  <c r="O11" i="7"/>
  <c r="O25" i="8"/>
  <c r="P11" i="7"/>
  <c r="N61" i="7"/>
  <c r="N71" i="7"/>
  <c r="N72" i="7"/>
  <c r="N73" i="7"/>
  <c r="N70" i="7"/>
  <c r="N69" i="7"/>
  <c r="N67" i="7"/>
  <c r="N65" i="7"/>
  <c r="N64" i="7"/>
  <c r="N63" i="7"/>
  <c r="N62" i="7" s="1"/>
  <c r="N60" i="7"/>
  <c r="N59" i="7"/>
  <c r="N58" i="7"/>
  <c r="N57" i="7"/>
  <c r="N56" i="7"/>
  <c r="N54" i="7"/>
  <c r="N53" i="7"/>
  <c r="N52" i="7"/>
  <c r="N51" i="7"/>
  <c r="N50" i="7"/>
  <c r="N49" i="7"/>
  <c r="N47" i="7"/>
  <c r="N37" i="7"/>
  <c r="N36" i="7"/>
  <c r="N35" i="7"/>
  <c r="N33" i="7"/>
  <c r="N32" i="7"/>
  <c r="N31" i="7"/>
  <c r="N29" i="7"/>
  <c r="N28" i="7"/>
  <c r="N27" i="7"/>
  <c r="N25" i="7"/>
  <c r="N24" i="7"/>
  <c r="N23" i="7"/>
  <c r="N22" i="7"/>
  <c r="N21" i="7"/>
  <c r="N20" i="7"/>
  <c r="N18" i="7"/>
  <c r="N17" i="7"/>
  <c r="N16" i="7"/>
  <c r="N15" i="7"/>
  <c r="N14" i="7"/>
  <c r="N13" i="7"/>
  <c r="N11" i="7"/>
  <c r="N55" i="7" l="1"/>
  <c r="N48" i="7" s="1"/>
  <c r="N26" i="7" l="1"/>
  <c r="N28" i="8"/>
  <c r="N27" i="8"/>
  <c r="N21" i="8"/>
  <c r="N24" i="8"/>
  <c r="N23" i="8"/>
  <c r="N19" i="7" l="1"/>
  <c r="N12" i="7" l="1"/>
  <c r="M67" i="7"/>
  <c r="L67" i="7"/>
  <c r="K67" i="7"/>
  <c r="J67" i="7"/>
  <c r="I67" i="7"/>
  <c r="H67" i="7"/>
  <c r="G67" i="7"/>
  <c r="F67" i="7"/>
  <c r="E67" i="7"/>
  <c r="D67" i="7"/>
  <c r="C67" i="7"/>
  <c r="M31" i="7"/>
  <c r="L31" i="7"/>
  <c r="K31" i="7"/>
  <c r="J31" i="7"/>
  <c r="I31" i="7"/>
  <c r="H31" i="7"/>
  <c r="G31" i="7"/>
  <c r="F31" i="7"/>
  <c r="E31" i="7"/>
  <c r="D31" i="7"/>
  <c r="C31" i="7"/>
  <c r="M73" i="7"/>
  <c r="L73" i="7"/>
  <c r="K73" i="7"/>
  <c r="J73" i="7"/>
  <c r="I73" i="7"/>
  <c r="H73" i="7"/>
  <c r="G73" i="7"/>
  <c r="F73" i="7"/>
  <c r="E73" i="7"/>
  <c r="D73" i="7"/>
  <c r="C73" i="7"/>
  <c r="M72" i="7"/>
  <c r="L72" i="7"/>
  <c r="K72" i="7"/>
  <c r="J72" i="7"/>
  <c r="I72" i="7"/>
  <c r="H72" i="7"/>
  <c r="G72" i="7"/>
  <c r="F72" i="7"/>
  <c r="E72" i="7"/>
  <c r="D72" i="7"/>
  <c r="C72" i="7"/>
  <c r="M71" i="7"/>
  <c r="L71" i="7"/>
  <c r="K71" i="7"/>
  <c r="J71" i="7"/>
  <c r="I71" i="7"/>
  <c r="H71" i="7"/>
  <c r="G71" i="7"/>
  <c r="F71" i="7"/>
  <c r="E71" i="7"/>
  <c r="D71" i="7"/>
  <c r="C71" i="7"/>
  <c r="M70" i="7"/>
  <c r="L70" i="7"/>
  <c r="K70" i="7"/>
  <c r="J70" i="7"/>
  <c r="I70" i="7"/>
  <c r="H70" i="7"/>
  <c r="G70" i="7"/>
  <c r="F70" i="7"/>
  <c r="E70" i="7"/>
  <c r="D70" i="7"/>
  <c r="C70" i="7"/>
  <c r="M69" i="7"/>
  <c r="L69" i="7"/>
  <c r="K69" i="7"/>
  <c r="J69" i="7"/>
  <c r="I69" i="7"/>
  <c r="H69" i="7"/>
  <c r="G69" i="7"/>
  <c r="F69" i="7"/>
  <c r="E69" i="7"/>
  <c r="D69" i="7"/>
  <c r="C69" i="7"/>
  <c r="L68" i="7"/>
  <c r="K68" i="7"/>
  <c r="J68" i="7"/>
  <c r="I68" i="7"/>
  <c r="H68" i="7"/>
  <c r="G68" i="7"/>
  <c r="F68" i="7"/>
  <c r="E68" i="7"/>
  <c r="D68" i="7"/>
  <c r="C68" i="7"/>
  <c r="M65" i="7"/>
  <c r="L65" i="7"/>
  <c r="K65" i="7"/>
  <c r="J65" i="7"/>
  <c r="I65" i="7"/>
  <c r="H65" i="7"/>
  <c r="G65" i="7"/>
  <c r="F65" i="7"/>
  <c r="E65" i="7"/>
  <c r="D65" i="7"/>
  <c r="C65" i="7"/>
  <c r="M64" i="7"/>
  <c r="L64" i="7"/>
  <c r="K64" i="7"/>
  <c r="J64" i="7"/>
  <c r="I64" i="7"/>
  <c r="H64" i="7"/>
  <c r="G64" i="7"/>
  <c r="F64" i="7"/>
  <c r="E64" i="7"/>
  <c r="D64" i="7"/>
  <c r="C64" i="7"/>
  <c r="M63" i="7"/>
  <c r="L63" i="7"/>
  <c r="K63" i="7"/>
  <c r="J63" i="7"/>
  <c r="I63" i="7"/>
  <c r="H63" i="7"/>
  <c r="G63" i="7"/>
  <c r="F63" i="7"/>
  <c r="E63" i="7"/>
  <c r="D63" i="7"/>
  <c r="C63" i="7"/>
  <c r="M61" i="7"/>
  <c r="L61" i="7"/>
  <c r="K61" i="7"/>
  <c r="J61" i="7"/>
  <c r="I61" i="7"/>
  <c r="H61" i="7"/>
  <c r="G61" i="7"/>
  <c r="F61" i="7"/>
  <c r="E61" i="7"/>
  <c r="D61" i="7"/>
  <c r="C61" i="7"/>
  <c r="M60" i="7"/>
  <c r="L60" i="7"/>
  <c r="K60" i="7"/>
  <c r="J60" i="7"/>
  <c r="I60" i="7"/>
  <c r="H60" i="7"/>
  <c r="G60" i="7"/>
  <c r="F60" i="7"/>
  <c r="E60" i="7"/>
  <c r="D60" i="7"/>
  <c r="C60" i="7"/>
  <c r="M59" i="7"/>
  <c r="L59" i="7"/>
  <c r="K59" i="7"/>
  <c r="J59" i="7"/>
  <c r="I59" i="7"/>
  <c r="H59" i="7"/>
  <c r="G59" i="7"/>
  <c r="F59" i="7"/>
  <c r="E59" i="7"/>
  <c r="D59" i="7"/>
  <c r="C59" i="7"/>
  <c r="M58" i="7"/>
  <c r="L58" i="7"/>
  <c r="K58" i="7"/>
  <c r="J58" i="7"/>
  <c r="I58" i="7"/>
  <c r="H58" i="7"/>
  <c r="G58" i="7"/>
  <c r="F58" i="7"/>
  <c r="E58" i="7"/>
  <c r="D58" i="7"/>
  <c r="C58" i="7"/>
  <c r="M57" i="7"/>
  <c r="L57" i="7"/>
  <c r="K57" i="7"/>
  <c r="J57" i="7"/>
  <c r="I57" i="7"/>
  <c r="H57" i="7"/>
  <c r="G57" i="7"/>
  <c r="F57" i="7"/>
  <c r="E57" i="7"/>
  <c r="D57" i="7"/>
  <c r="C57" i="7"/>
  <c r="M56" i="7"/>
  <c r="L56" i="7"/>
  <c r="K56" i="7"/>
  <c r="J56" i="7"/>
  <c r="I56" i="7"/>
  <c r="H56" i="7"/>
  <c r="G56" i="7"/>
  <c r="F56" i="7"/>
  <c r="E56" i="7"/>
  <c r="D56" i="7"/>
  <c r="C56" i="7"/>
  <c r="M54" i="7"/>
  <c r="L54" i="7"/>
  <c r="K54" i="7"/>
  <c r="J54" i="7"/>
  <c r="I54" i="7"/>
  <c r="H54" i="7"/>
  <c r="G54" i="7"/>
  <c r="F54" i="7"/>
  <c r="E54" i="7"/>
  <c r="D54" i="7"/>
  <c r="C54" i="7"/>
  <c r="M53" i="7"/>
  <c r="L53" i="7"/>
  <c r="K53" i="7"/>
  <c r="J53" i="7"/>
  <c r="I53" i="7"/>
  <c r="H53" i="7"/>
  <c r="G53" i="7"/>
  <c r="F53" i="7"/>
  <c r="E53" i="7"/>
  <c r="D53" i="7"/>
  <c r="C53" i="7"/>
  <c r="M52" i="7"/>
  <c r="L52" i="7"/>
  <c r="K52" i="7"/>
  <c r="J52" i="7"/>
  <c r="I52" i="7"/>
  <c r="H52" i="7"/>
  <c r="G52" i="7"/>
  <c r="F52" i="7"/>
  <c r="E52" i="7"/>
  <c r="D52" i="7"/>
  <c r="C52" i="7"/>
  <c r="M51" i="7"/>
  <c r="L51" i="7"/>
  <c r="K51" i="7"/>
  <c r="J51" i="7"/>
  <c r="I51" i="7"/>
  <c r="H51" i="7"/>
  <c r="G51" i="7"/>
  <c r="F51" i="7"/>
  <c r="E51" i="7"/>
  <c r="D51" i="7"/>
  <c r="C51" i="7"/>
  <c r="M50" i="7"/>
  <c r="L50" i="7"/>
  <c r="K50" i="7"/>
  <c r="J50" i="7"/>
  <c r="I50" i="7"/>
  <c r="H50" i="7"/>
  <c r="G50" i="7"/>
  <c r="F50" i="7"/>
  <c r="E50" i="7"/>
  <c r="D50" i="7"/>
  <c r="C50" i="7"/>
  <c r="M49" i="7"/>
  <c r="L49" i="7"/>
  <c r="K49" i="7"/>
  <c r="J49" i="7"/>
  <c r="I49" i="7"/>
  <c r="H49" i="7"/>
  <c r="G49" i="7"/>
  <c r="F49" i="7"/>
  <c r="E49" i="7"/>
  <c r="D49" i="7"/>
  <c r="C49" i="7"/>
  <c r="M47" i="7"/>
  <c r="L47" i="7"/>
  <c r="K47" i="7"/>
  <c r="J47" i="7"/>
  <c r="I47" i="7"/>
  <c r="H47" i="7"/>
  <c r="G47" i="7"/>
  <c r="F47" i="7"/>
  <c r="E47" i="7"/>
  <c r="D47" i="7"/>
  <c r="C47" i="7"/>
  <c r="M37" i="7"/>
  <c r="L37" i="7"/>
  <c r="K37" i="7"/>
  <c r="J37" i="7"/>
  <c r="I37" i="7"/>
  <c r="H37" i="7"/>
  <c r="G37" i="7"/>
  <c r="F37" i="7"/>
  <c r="E37" i="7"/>
  <c r="D37" i="7"/>
  <c r="C37" i="7"/>
  <c r="M36" i="7"/>
  <c r="L36" i="7"/>
  <c r="K36" i="7"/>
  <c r="J36" i="7"/>
  <c r="I36" i="7"/>
  <c r="H36" i="7"/>
  <c r="G36" i="7"/>
  <c r="F36" i="7"/>
  <c r="E36" i="7"/>
  <c r="D36" i="7"/>
  <c r="C36" i="7"/>
  <c r="I35" i="7"/>
  <c r="H35" i="7"/>
  <c r="G35" i="7"/>
  <c r="F35" i="7"/>
  <c r="E35" i="7"/>
  <c r="D35" i="7"/>
  <c r="C35" i="7"/>
  <c r="M34" i="7"/>
  <c r="L34" i="7"/>
  <c r="K34" i="7"/>
  <c r="J34" i="7"/>
  <c r="I34" i="7"/>
  <c r="H34" i="7"/>
  <c r="G34" i="7"/>
  <c r="F34" i="7"/>
  <c r="E34" i="7"/>
  <c r="D34" i="7"/>
  <c r="C34" i="7"/>
  <c r="M33" i="7"/>
  <c r="L33" i="7"/>
  <c r="K33" i="7"/>
  <c r="J33" i="7"/>
  <c r="I33" i="7"/>
  <c r="H33" i="7"/>
  <c r="G33" i="7"/>
  <c r="F33" i="7"/>
  <c r="E33" i="7"/>
  <c r="D33" i="7"/>
  <c r="C33" i="7"/>
  <c r="M32" i="7"/>
  <c r="L32" i="7"/>
  <c r="K32" i="7"/>
  <c r="J32" i="7"/>
  <c r="I32" i="7"/>
  <c r="H32" i="7"/>
  <c r="G32" i="7"/>
  <c r="F32" i="7"/>
  <c r="E32" i="7"/>
  <c r="D32" i="7"/>
  <c r="C32" i="7"/>
  <c r="M29" i="7"/>
  <c r="L29" i="7"/>
  <c r="K29" i="7"/>
  <c r="J29" i="7"/>
  <c r="I29" i="7"/>
  <c r="H29" i="7"/>
  <c r="G29" i="7"/>
  <c r="F29" i="7"/>
  <c r="E29" i="7"/>
  <c r="D29" i="7"/>
  <c r="C29" i="7"/>
  <c r="M28" i="7"/>
  <c r="L28" i="7"/>
  <c r="K28" i="7"/>
  <c r="J28" i="7"/>
  <c r="I28" i="7"/>
  <c r="H28" i="7"/>
  <c r="G28" i="7"/>
  <c r="F28" i="7"/>
  <c r="E28" i="7"/>
  <c r="D28" i="7"/>
  <c r="C28" i="7"/>
  <c r="M27" i="7"/>
  <c r="L27" i="7"/>
  <c r="K27" i="7"/>
  <c r="J27" i="7"/>
  <c r="I27" i="7"/>
  <c r="H27" i="7"/>
  <c r="G27" i="7"/>
  <c r="F27" i="7"/>
  <c r="E27" i="7"/>
  <c r="D27" i="7"/>
  <c r="C27" i="7"/>
  <c r="M25" i="7"/>
  <c r="L25" i="7"/>
  <c r="K25" i="7"/>
  <c r="J25" i="7"/>
  <c r="I25" i="7"/>
  <c r="H25" i="7"/>
  <c r="G25" i="7"/>
  <c r="F25" i="7"/>
  <c r="E25" i="7"/>
  <c r="D25" i="7"/>
  <c r="C25" i="7"/>
  <c r="M24" i="7"/>
  <c r="L24" i="7"/>
  <c r="K24" i="7"/>
  <c r="J24" i="7"/>
  <c r="I24" i="7"/>
  <c r="H24" i="7"/>
  <c r="G24" i="7"/>
  <c r="F24" i="7"/>
  <c r="E24" i="7"/>
  <c r="D24" i="7"/>
  <c r="C24" i="7"/>
  <c r="M23" i="7"/>
  <c r="L23" i="7"/>
  <c r="K23" i="7"/>
  <c r="J23" i="7"/>
  <c r="I23" i="7"/>
  <c r="H23" i="7"/>
  <c r="G23" i="7"/>
  <c r="F23" i="7"/>
  <c r="E23" i="7"/>
  <c r="D23" i="7"/>
  <c r="C23" i="7"/>
  <c r="M22" i="7"/>
  <c r="L22" i="7"/>
  <c r="K22" i="7"/>
  <c r="J22" i="7"/>
  <c r="I22" i="7"/>
  <c r="H22" i="7"/>
  <c r="G22" i="7"/>
  <c r="F22" i="7"/>
  <c r="E22" i="7"/>
  <c r="D22" i="7"/>
  <c r="C22" i="7"/>
  <c r="M21" i="7"/>
  <c r="L21" i="7"/>
  <c r="K21" i="7"/>
  <c r="J21" i="7"/>
  <c r="I21" i="7"/>
  <c r="H21" i="7"/>
  <c r="G21" i="7"/>
  <c r="F21" i="7"/>
  <c r="E21" i="7"/>
  <c r="D21" i="7"/>
  <c r="C21" i="7"/>
  <c r="M20" i="7"/>
  <c r="L20" i="7"/>
  <c r="K20" i="7"/>
  <c r="J20" i="7"/>
  <c r="I20" i="7"/>
  <c r="H20" i="7"/>
  <c r="G20" i="7"/>
  <c r="F20" i="7"/>
  <c r="E20" i="7"/>
  <c r="D20" i="7"/>
  <c r="C20" i="7"/>
  <c r="M18" i="7"/>
  <c r="L18" i="7"/>
  <c r="K18" i="7"/>
  <c r="J18" i="7"/>
  <c r="I18" i="7"/>
  <c r="H18" i="7"/>
  <c r="G18" i="7"/>
  <c r="F18" i="7"/>
  <c r="E18" i="7"/>
  <c r="D18" i="7"/>
  <c r="C18" i="7"/>
  <c r="M17" i="7"/>
  <c r="L17" i="7"/>
  <c r="K17" i="7"/>
  <c r="J17" i="7"/>
  <c r="I17" i="7"/>
  <c r="H17" i="7"/>
  <c r="G17" i="7"/>
  <c r="F17" i="7"/>
  <c r="E17" i="7"/>
  <c r="D17" i="7"/>
  <c r="C17" i="7"/>
  <c r="M16" i="7"/>
  <c r="L16" i="7"/>
  <c r="K16" i="7"/>
  <c r="J16" i="7"/>
  <c r="I16" i="7"/>
  <c r="H16" i="7"/>
  <c r="G16" i="7"/>
  <c r="F16" i="7"/>
  <c r="E16" i="7"/>
  <c r="D16" i="7"/>
  <c r="C16" i="7"/>
  <c r="M15" i="7"/>
  <c r="L15" i="7"/>
  <c r="K15" i="7"/>
  <c r="J15" i="7"/>
  <c r="I15" i="7"/>
  <c r="H15" i="7"/>
  <c r="G15" i="7"/>
  <c r="F15" i="7"/>
  <c r="E15" i="7"/>
  <c r="D15" i="7"/>
  <c r="C15" i="7"/>
  <c r="M14" i="7"/>
  <c r="L14" i="7"/>
  <c r="K14" i="7"/>
  <c r="J14" i="7"/>
  <c r="I14" i="7"/>
  <c r="H14" i="7"/>
  <c r="G14" i="7"/>
  <c r="F14" i="7"/>
  <c r="E14" i="7"/>
  <c r="D14" i="7"/>
  <c r="C14" i="7"/>
  <c r="M13" i="7"/>
  <c r="L13" i="7"/>
  <c r="K13" i="7"/>
  <c r="J13" i="7"/>
  <c r="I13" i="7"/>
  <c r="H13" i="7"/>
  <c r="G13" i="7"/>
  <c r="F13" i="7"/>
  <c r="E13" i="7"/>
  <c r="D13" i="7"/>
  <c r="C13" i="7"/>
  <c r="M11" i="7"/>
  <c r="L11" i="7"/>
  <c r="K11" i="7"/>
  <c r="J11" i="7"/>
  <c r="I11" i="7"/>
  <c r="H11" i="7"/>
  <c r="G11" i="7"/>
  <c r="F11" i="7"/>
  <c r="E11" i="7"/>
  <c r="D11" i="7"/>
  <c r="C11" i="7"/>
  <c r="M52" i="8"/>
  <c r="L52" i="8"/>
  <c r="K52" i="8"/>
  <c r="J52" i="8"/>
  <c r="I52" i="8"/>
  <c r="H52" i="8"/>
  <c r="G52" i="8"/>
  <c r="F52" i="8"/>
  <c r="E52" i="8"/>
  <c r="D52" i="8"/>
  <c r="M51" i="8"/>
  <c r="L51" i="8"/>
  <c r="K51" i="8"/>
  <c r="J51" i="8"/>
  <c r="I51" i="8"/>
  <c r="H51" i="8"/>
  <c r="G51" i="8"/>
  <c r="F51" i="8"/>
  <c r="E51" i="8"/>
  <c r="D51" i="8"/>
  <c r="C51" i="8"/>
  <c r="M50" i="8"/>
  <c r="L50" i="8"/>
  <c r="K50" i="8"/>
  <c r="J50" i="8"/>
  <c r="I50" i="8"/>
  <c r="H50" i="8"/>
  <c r="G50" i="8"/>
  <c r="F50" i="8"/>
  <c r="E50" i="8"/>
  <c r="D50" i="8"/>
  <c r="C50" i="8"/>
  <c r="M49" i="8"/>
  <c r="L49" i="8"/>
  <c r="K49" i="8"/>
  <c r="J49" i="8"/>
  <c r="I49" i="8"/>
  <c r="H49" i="8"/>
  <c r="G49" i="8"/>
  <c r="F49" i="8"/>
  <c r="E49" i="8"/>
  <c r="D49" i="8"/>
  <c r="C49" i="8"/>
  <c r="M48" i="8"/>
  <c r="L48" i="8"/>
  <c r="K48" i="8"/>
  <c r="J48" i="8"/>
  <c r="I48" i="8"/>
  <c r="H48" i="8"/>
  <c r="G48" i="8"/>
  <c r="F48" i="8"/>
  <c r="E48" i="8"/>
  <c r="D48" i="8"/>
  <c r="C48" i="8"/>
  <c r="M47" i="8"/>
  <c r="L47" i="8"/>
  <c r="K47" i="8"/>
  <c r="J47" i="8"/>
  <c r="I47" i="8"/>
  <c r="H47" i="8"/>
  <c r="G47" i="8"/>
  <c r="F47" i="8"/>
  <c r="E47" i="8"/>
  <c r="D47" i="8"/>
  <c r="C47" i="8"/>
  <c r="M46" i="8"/>
  <c r="L46" i="8"/>
  <c r="K46" i="8"/>
  <c r="J46" i="8"/>
  <c r="I46" i="8"/>
  <c r="H46" i="8"/>
  <c r="G46" i="8"/>
  <c r="F46" i="8"/>
  <c r="E46" i="8"/>
  <c r="D46" i="8"/>
  <c r="C46" i="8"/>
  <c r="M45" i="8"/>
  <c r="L45" i="8"/>
  <c r="K45" i="8"/>
  <c r="J45" i="8"/>
  <c r="I45" i="8"/>
  <c r="H45" i="8"/>
  <c r="G45" i="8"/>
  <c r="F45" i="8"/>
  <c r="E45" i="8"/>
  <c r="D45" i="8"/>
  <c r="C45" i="8"/>
  <c r="M44" i="8"/>
  <c r="L44" i="8"/>
  <c r="K44" i="8"/>
  <c r="J44" i="8"/>
  <c r="I44" i="8"/>
  <c r="H44" i="8"/>
  <c r="G44" i="8"/>
  <c r="F44" i="8"/>
  <c r="E44" i="8"/>
  <c r="D44" i="8"/>
  <c r="C44" i="8"/>
  <c r="M43" i="8"/>
  <c r="L43" i="8"/>
  <c r="K43" i="8"/>
  <c r="J43" i="8"/>
  <c r="I43" i="8"/>
  <c r="H43" i="8"/>
  <c r="G43" i="8"/>
  <c r="F43" i="8"/>
  <c r="E43" i="8"/>
  <c r="D43" i="8"/>
  <c r="C43" i="8"/>
  <c r="M42" i="8"/>
  <c r="L42" i="8"/>
  <c r="K42" i="8"/>
  <c r="J42" i="8"/>
  <c r="I42" i="8"/>
  <c r="H42" i="8"/>
  <c r="G42" i="8"/>
  <c r="F42" i="8"/>
  <c r="E42" i="8"/>
  <c r="D42" i="8"/>
  <c r="C42" i="8"/>
  <c r="M41" i="8"/>
  <c r="L41" i="8"/>
  <c r="K41" i="8"/>
  <c r="J41" i="8"/>
  <c r="I41" i="8"/>
  <c r="H41" i="8"/>
  <c r="G41" i="8"/>
  <c r="F41" i="8"/>
  <c r="E41" i="8"/>
  <c r="D41" i="8"/>
  <c r="C41" i="8"/>
  <c r="M39" i="8"/>
  <c r="L39" i="8"/>
  <c r="K39" i="8"/>
  <c r="J39" i="8"/>
  <c r="I39" i="8"/>
  <c r="H39" i="8"/>
  <c r="G39" i="8"/>
  <c r="F39" i="8"/>
  <c r="E39" i="8"/>
  <c r="D39" i="8"/>
  <c r="C39" i="8"/>
  <c r="M38" i="8"/>
  <c r="L38" i="8"/>
  <c r="K38" i="8"/>
  <c r="J38" i="8"/>
  <c r="I38" i="8"/>
  <c r="H38" i="8"/>
  <c r="G38" i="8"/>
  <c r="F38" i="8"/>
  <c r="E38" i="8"/>
  <c r="D38" i="8"/>
  <c r="C38" i="8"/>
  <c r="M37" i="8"/>
  <c r="L37" i="8"/>
  <c r="K37" i="8"/>
  <c r="J37" i="8"/>
  <c r="I37" i="8"/>
  <c r="H37" i="8"/>
  <c r="G37" i="8"/>
  <c r="F37" i="8"/>
  <c r="E37" i="8"/>
  <c r="D37" i="8"/>
  <c r="C37" i="8"/>
  <c r="M26" i="8"/>
  <c r="L26" i="8"/>
  <c r="K26" i="8"/>
  <c r="J26" i="8"/>
  <c r="I26" i="8"/>
  <c r="H26" i="8"/>
  <c r="G26" i="8"/>
  <c r="F26" i="8"/>
  <c r="E26" i="8"/>
  <c r="D26" i="8"/>
  <c r="C26" i="8"/>
  <c r="M25" i="8"/>
  <c r="L25" i="8"/>
  <c r="K25" i="8"/>
  <c r="J25" i="8"/>
  <c r="I25" i="8"/>
  <c r="H25" i="8"/>
  <c r="G25" i="8"/>
  <c r="F25" i="8"/>
  <c r="E25" i="8"/>
  <c r="D25" i="8"/>
  <c r="C25" i="8"/>
  <c r="M24" i="8"/>
  <c r="L24" i="8"/>
  <c r="K24" i="8"/>
  <c r="J24" i="8"/>
  <c r="I24" i="8"/>
  <c r="H24" i="8"/>
  <c r="G24" i="8"/>
  <c r="F24" i="8"/>
  <c r="E24" i="8"/>
  <c r="D24" i="8"/>
  <c r="C24" i="8"/>
  <c r="M23" i="8"/>
  <c r="L23" i="8"/>
  <c r="K23" i="8"/>
  <c r="J23" i="8"/>
  <c r="I23" i="8"/>
  <c r="H23" i="8"/>
  <c r="G23" i="8"/>
  <c r="F23" i="8"/>
  <c r="E23" i="8"/>
  <c r="D23" i="8"/>
  <c r="C23" i="8"/>
  <c r="M22" i="8"/>
  <c r="L22" i="8"/>
  <c r="K22" i="8"/>
  <c r="J22" i="8"/>
  <c r="I22" i="8"/>
  <c r="H22" i="8"/>
  <c r="G22" i="8"/>
  <c r="F22" i="8"/>
  <c r="E22" i="8"/>
  <c r="D22" i="8"/>
  <c r="C22" i="8"/>
  <c r="M21" i="8"/>
  <c r="L21" i="8"/>
  <c r="K21" i="8"/>
  <c r="J21" i="8"/>
  <c r="I21" i="8"/>
  <c r="H21" i="8"/>
  <c r="G21" i="8"/>
  <c r="F21" i="8"/>
  <c r="E21" i="8"/>
  <c r="D21" i="8"/>
  <c r="C21" i="8"/>
  <c r="M20" i="8"/>
  <c r="L20" i="8"/>
  <c r="K20" i="8"/>
  <c r="J20" i="8"/>
  <c r="I20" i="8"/>
  <c r="H20" i="8"/>
  <c r="G20" i="8"/>
  <c r="F20" i="8"/>
  <c r="E20" i="8"/>
  <c r="D20" i="8"/>
  <c r="C20" i="8"/>
  <c r="M18" i="8"/>
  <c r="L18" i="8"/>
  <c r="K18" i="8"/>
  <c r="J18" i="8"/>
  <c r="I18" i="8"/>
  <c r="H18" i="8"/>
  <c r="G18" i="8"/>
  <c r="F18" i="8"/>
  <c r="E18" i="8"/>
  <c r="D18" i="8"/>
  <c r="C18" i="8"/>
  <c r="M17" i="8"/>
  <c r="L17" i="8"/>
  <c r="K17" i="8"/>
  <c r="J17" i="8"/>
  <c r="I17" i="8"/>
  <c r="H17" i="8"/>
  <c r="G17" i="8"/>
  <c r="F17" i="8"/>
  <c r="E17" i="8"/>
  <c r="D17" i="8"/>
  <c r="C17" i="8"/>
  <c r="M16" i="8"/>
  <c r="L16" i="8"/>
  <c r="K16" i="8"/>
  <c r="J16" i="8"/>
  <c r="I16" i="8"/>
  <c r="H16" i="8"/>
  <c r="G16" i="8"/>
  <c r="F16" i="8"/>
  <c r="E16" i="8"/>
  <c r="D16" i="8"/>
  <c r="C16" i="8"/>
  <c r="M14" i="8"/>
  <c r="L14" i="8"/>
  <c r="K14" i="8"/>
  <c r="J14" i="8"/>
  <c r="I14" i="8"/>
  <c r="H14" i="8"/>
  <c r="G14" i="8"/>
  <c r="F14" i="8"/>
  <c r="E14" i="8"/>
  <c r="D14" i="8"/>
  <c r="C14" i="8"/>
  <c r="M13" i="8"/>
  <c r="L13" i="8"/>
  <c r="K13" i="8"/>
  <c r="J13" i="8"/>
  <c r="I13" i="8"/>
  <c r="H13" i="8"/>
  <c r="G13" i="8"/>
  <c r="F13" i="8"/>
  <c r="E13" i="8"/>
  <c r="D13" i="8"/>
  <c r="C13" i="8"/>
  <c r="M12" i="8"/>
  <c r="L12" i="8"/>
  <c r="K12" i="8"/>
  <c r="J12" i="8"/>
  <c r="I12" i="8"/>
  <c r="H12" i="8"/>
  <c r="G12" i="8"/>
  <c r="F12" i="8"/>
  <c r="E12" i="8"/>
  <c r="D12" i="8"/>
  <c r="C12" i="8"/>
  <c r="M28" i="8" l="1"/>
  <c r="M27" i="8"/>
  <c r="L28" i="8"/>
  <c r="L27" i="8"/>
  <c r="K28" i="8"/>
  <c r="K27" i="8"/>
  <c r="J28" i="8"/>
  <c r="J27" i="8"/>
  <c r="I28" i="8"/>
  <c r="I27" i="8"/>
  <c r="H28" i="8"/>
  <c r="H27" i="8"/>
  <c r="G28" i="8"/>
  <c r="G27" i="8"/>
  <c r="F28" i="8"/>
  <c r="F27" i="8"/>
  <c r="E28" i="8"/>
  <c r="E27" i="8"/>
  <c r="D28" i="8"/>
  <c r="D27" i="8"/>
  <c r="C3" i="7" l="1"/>
  <c r="C3" i="8"/>
  <c r="M62" i="7" l="1"/>
  <c r="L62" i="7"/>
  <c r="K62" i="7"/>
  <c r="J62" i="7"/>
  <c r="I62" i="7"/>
  <c r="H62" i="7"/>
  <c r="G62" i="7"/>
  <c r="F62" i="7"/>
  <c r="E62" i="7"/>
  <c r="D62" i="7"/>
  <c r="C62" i="7"/>
  <c r="M26" i="7"/>
  <c r="L26" i="7"/>
  <c r="K26" i="7"/>
  <c r="J26" i="7"/>
  <c r="I26" i="7"/>
  <c r="H26" i="7"/>
  <c r="G26" i="7"/>
  <c r="F26" i="7"/>
  <c r="E26" i="7"/>
  <c r="D26" i="7"/>
  <c r="C26" i="7"/>
  <c r="E55" i="7" l="1"/>
  <c r="E48" i="7" s="1"/>
  <c r="E53" i="8"/>
  <c r="F55" i="7"/>
  <c r="F48" i="7" s="1"/>
  <c r="J55" i="7"/>
  <c r="J48" i="7" s="1"/>
  <c r="J53" i="8"/>
  <c r="F53" i="8"/>
  <c r="G53" i="8"/>
  <c r="I55" i="7"/>
  <c r="I48" i="7" s="1"/>
  <c r="M55" i="7"/>
  <c r="M48" i="7" s="1"/>
  <c r="D55" i="7"/>
  <c r="D48" i="7" s="1"/>
  <c r="H55" i="7"/>
  <c r="H48" i="7" s="1"/>
  <c r="K53" i="8"/>
  <c r="I53" i="8"/>
  <c r="L55" i="7"/>
  <c r="M53" i="8"/>
  <c r="C55" i="7"/>
  <c r="D53" i="8"/>
  <c r="G55" i="7"/>
  <c r="H53" i="8"/>
  <c r="K55" i="7"/>
  <c r="K48" i="7" s="1"/>
  <c r="L53" i="8"/>
  <c r="D19" i="7"/>
  <c r="D12" i="7" s="1"/>
  <c r="E19" i="7"/>
  <c r="E12" i="7" s="1"/>
  <c r="I19" i="7"/>
  <c r="I12" i="7" s="1"/>
  <c r="M19" i="7"/>
  <c r="M12" i="7" s="1"/>
  <c r="H19" i="7"/>
  <c r="H12" i="7" s="1"/>
  <c r="L19" i="7"/>
  <c r="L12" i="7" s="1"/>
  <c r="F19" i="7"/>
  <c r="F12" i="7" s="1"/>
  <c r="J19" i="7"/>
  <c r="J12" i="7" s="1"/>
  <c r="C19" i="7"/>
  <c r="C12" i="7" s="1"/>
  <c r="G19" i="7"/>
  <c r="G12" i="7" s="1"/>
  <c r="K19" i="7"/>
  <c r="K12" i="7" s="1"/>
  <c r="L48" i="7" l="1"/>
  <c r="G48" i="7"/>
  <c r="C48" i="7"/>
</calcChain>
</file>

<file path=xl/sharedStrings.xml><?xml version="1.0" encoding="utf-8"?>
<sst xmlns="http://schemas.openxmlformats.org/spreadsheetml/2006/main" count="15522" uniqueCount="273">
  <si>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</si>
  <si>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</si>
  <si>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</si>
  <si>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</si>
  <si>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</si>
  <si>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</si>
  <si>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</si>
  <si>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</si>
  <si>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</si>
  <si>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</si>
  <si>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</si>
  <si>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</si>
  <si>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</si>
  <si>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</si>
  <si>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</si>
  <si>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</si>
  <si>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</si>
  <si>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</si>
  <si>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</si>
  <si>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</si>
  <si>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</si>
  <si>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</si>
  <si>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</si>
  <si>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</si>
  <si>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</si>
  <si>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</si>
  <si>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</si>
  <si>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</si>
  <si>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</si>
  <si>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</si>
  <si>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</si>
  <si>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Gasto Estatal</t>
  </si>
  <si>
    <t>Gasto IMSS Prospera</t>
  </si>
  <si>
    <t>Gasto FASSA</t>
  </si>
  <si>
    <t>Gasto 
Ramo 12</t>
  </si>
  <si>
    <t>Entidad Federativa</t>
  </si>
  <si>
    <t>Año</t>
  </si>
  <si>
    <t>Gasto Población Sin Seguridad Social</t>
  </si>
  <si>
    <t>Gasto Federal 
Per-Cápita</t>
  </si>
  <si>
    <t>Gasto 
Ramo 12 
Per-Cápita</t>
  </si>
  <si>
    <t>Gasto 
Ramo 33 
Per-Cápita</t>
  </si>
  <si>
    <t>Gasto Federal Total</t>
  </si>
  <si>
    <t>Gasto Estatal Per Cápita</t>
  </si>
  <si>
    <t>Gasto Población Sin Seguridad Social Per Cápita</t>
  </si>
  <si>
    <t xml:space="preserve">Gasto Público en Salud </t>
  </si>
  <si>
    <t>Gasto Público en Salud  para la Población Sin Seguridad Social como % del Gasto Público Total</t>
  </si>
  <si>
    <t>Gasto IMSS</t>
  </si>
  <si>
    <t>Gasto ISSSTE</t>
  </si>
  <si>
    <t>Gasto PEMEX</t>
  </si>
  <si>
    <t>Gasto Población Con Seguridad Social</t>
  </si>
  <si>
    <t>Gasto ISSES</t>
  </si>
  <si>
    <t>Gasto ISSFAM</t>
  </si>
  <si>
    <t>Gasto Per Cápita de la Población Con Seguridad Social</t>
  </si>
  <si>
    <t>Gasto per cápita de la población asegurada del IMSS</t>
  </si>
  <si>
    <t>Gasto per cápita de la población asegurada del ISSSTE</t>
  </si>
  <si>
    <t>Gasto per cápita de la población asegurada del PEMEX</t>
  </si>
  <si>
    <t>Gasto SEDENA</t>
  </si>
  <si>
    <t>Gasto SEMAR</t>
  </si>
  <si>
    <t>Gasto público en salud per cápita</t>
  </si>
  <si>
    <t>Gasto Público en Salud como % de Gasto Público Total</t>
  </si>
  <si>
    <t>Gasto Público en Salud como % de Gasto Total en Salud</t>
  </si>
  <si>
    <t>Gasto Público en Salud como % del PIB</t>
  </si>
  <si>
    <t>Gasto de las ISFLSH</t>
  </si>
  <si>
    <t>Gasto de Primas de Seguros</t>
  </si>
  <si>
    <t>Gasto Privado en Salud</t>
  </si>
  <si>
    <t>Gasto Privado Per-Cápita</t>
  </si>
  <si>
    <t>Gasto Privado como % del PIB</t>
  </si>
  <si>
    <t>Gasto Total en Salud</t>
  </si>
  <si>
    <t>Gasto Total en Salud como % del PIB</t>
  </si>
  <si>
    <t>Producto Interno Bruto</t>
  </si>
  <si>
    <t>Gasto Programable</t>
  </si>
  <si>
    <t>IMSS</t>
  </si>
  <si>
    <t>ISSSTE</t>
  </si>
  <si>
    <t>PEMEX</t>
  </si>
  <si>
    <t>ISSES</t>
  </si>
  <si>
    <t>FASSA</t>
  </si>
  <si>
    <t>Producto Interno Bruto (PIB)</t>
  </si>
  <si>
    <t>Gasto Total en Salud (GTS)</t>
  </si>
  <si>
    <t>Instituto de Seguridad y Servicios Sociales de los Trabajadores del Estado (ISSSTE)</t>
  </si>
  <si>
    <t>Instituciones de Seguridad Social de las Entidades Federativas (ISSES)</t>
  </si>
  <si>
    <t>Instituto de Seguridad Social Para las Fuerzas Armadas Mexicanas (ISSFAM)</t>
  </si>
  <si>
    <t>Gasto Federal</t>
  </si>
  <si>
    <t>Ramo 07. Secretaría de la Defensa Nacional (SEDENA)</t>
  </si>
  <si>
    <t>Ramo 12. Secretaría de Salud (SALUD)</t>
  </si>
  <si>
    <t>Ramo 13. Secretaría de Marina (SEMAR)</t>
  </si>
  <si>
    <t>Ramo 19. Instituto Mexicano del Seguro Social. Régimen Prospera (IMSS-Prospera)</t>
  </si>
  <si>
    <t>Ramo 33. Fondo de Aportaciones para los Servicios de Salud (FASSA)</t>
  </si>
  <si>
    <t>Servicios Estatales de Salud (SESAS)</t>
  </si>
  <si>
    <t>Empresas de Seguros Médicos</t>
  </si>
  <si>
    <t>Valoración a precios corrientes</t>
  </si>
  <si>
    <t>http://www.dgis.salud.gob.mx/contenidos/publicaciones/p_bie.html</t>
  </si>
  <si>
    <t>Concepto / Año</t>
  </si>
  <si>
    <t>Gasto Total en Salud 
Per-Cápita</t>
  </si>
  <si>
    <t>n.a.</t>
  </si>
  <si>
    <t>n.d.</t>
  </si>
  <si>
    <t>Instituto Mexicano del Seguro Social. Régimen Ordinario (IMSS)</t>
  </si>
  <si>
    <t>Ramo 12</t>
  </si>
  <si>
    <t>IMSS Prospera</t>
  </si>
  <si>
    <t>Fuerzas Armadas</t>
  </si>
  <si>
    <t>Gobiernos Estatales</t>
  </si>
  <si>
    <t>Indicadores Macroeconómicos</t>
  </si>
  <si>
    <t>Variables Macroeconómicas</t>
  </si>
  <si>
    <t>Gasto de bolsillo de los hogares como % del GTS</t>
  </si>
  <si>
    <t>(%) Tasa de crecimiento anual del Gasto Público en Salud</t>
  </si>
  <si>
    <t>(%) Tasa de crecimiento anual del Gasto Privado en Salud</t>
  </si>
  <si>
    <t>n.a. No Aplica</t>
  </si>
  <si>
    <t>n.d.. Información No Disponible</t>
  </si>
  <si>
    <t>Secretaría de Salud</t>
  </si>
  <si>
    <t>G</t>
  </si>
  <si>
    <t>Se compone de los recursos que destina el gobierno federal y estatal a la población sin seguridad social: Secretaria de Salud (Ramo 12), IMSS-Oportunidades (Ramo 19), FASSA (Ramo 33) e IMSS-Oportunidades</t>
  </si>
  <si>
    <t>Se define como la suma de egresos en actividades tales como: aplicación de conocimientos y tecnología médica, paramédica y de enfermería. 
Tiene como metas:
      • Promover la salud y prevenir las enfermedades.
      • Curar las enfermedades y reducir la mortalidad prematura.
      • Tratamiento para las personas que padecen enfermedades crónicas y que requieran los cuidados de enfermería.
      • Tratamiento para discapacitados.
      • Promover y administrar la salud pública.
      • Promover y administrar los programas de salud.</t>
  </si>
  <si>
    <t>Es el que se destina a las instituciones del Gobierno Federal para que éstas puedan proporcionar servicios. Dicho gasto se canaliza a los Poderes e INE, Entidades Paraestatales sujetas a control presupuestal y a las dependencias y ramos del ejecutivo federal.</t>
  </si>
  <si>
    <t>Suma de los valores monetarios de los bienes y servicios producidos por el país, evitando incurrir en la duplicación derivada de las operaciones de compra-venta que existen entre los diferentes productores</t>
  </si>
  <si>
    <t>P</t>
  </si>
  <si>
    <t xml:space="preserve">Comprende los egresos de todas las unidades institucionales de la administración central, estatal y municipal, así como las administraciones de seguridad social en todos los niveles de la administración. Incluye las instituciones sin fines de lucro no de mercado, controladas y financiadas principalmente por unidades de las administraciones públicas. </t>
  </si>
  <si>
    <t>Se compone de los recursos de las instituciones de seguridad social: IMSS, ISSSTE, PEMEX, ISSFAM, ISSEMyM, ISSSTELEON, ISSTECH, ISSTECALI; entre otras.</t>
  </si>
  <si>
    <t>Comprende los egresos de todas las unidades institucionales residentes del país que no pertenecen al sector de las administración pública, tales como: Empresas de seguros médicos, Hogares, Instituciones Sin Fines de Lucro que Sirven a los Hogares y el resto de los establecimientos que realizan erogaciones a favor de la salud de la población (Otras empresas)</t>
  </si>
  <si>
    <t>Otros</t>
  </si>
  <si>
    <t>Gasto total en salud por habitante</t>
  </si>
  <si>
    <t>Fuentes de Información</t>
  </si>
  <si>
    <t>Instituto Nacional de Estadística y Geografía (INEGI)</t>
  </si>
  <si>
    <t>Asociación Mexicana de Seguros (AMIS)</t>
  </si>
  <si>
    <r>
      <t xml:space="preserve">Anuario Estadístico, Accidentes y Enfermedades, Gastos Médicos, </t>
    </r>
    <r>
      <rPr>
        <sz val="10"/>
        <color rgb="FF006600"/>
        <rFont val="Soberana Sans Light"/>
        <family val="3"/>
      </rPr>
      <t>Primas Médicas Emitidas y Monto de Siniestros</t>
    </r>
  </si>
  <si>
    <t>Hogares e ISFLSH</t>
  </si>
  <si>
    <t>Empresas de Seguros</t>
  </si>
  <si>
    <t>Gasto total en Salud (GTS)</t>
  </si>
  <si>
    <t>Gasto Público en Salud (GPubS)</t>
  </si>
  <si>
    <t>Gasto Privado en Salud (GPrivS)</t>
  </si>
  <si>
    <t>Ramo 33. Fondo de Aportaciones para los Servicios de Salud</t>
  </si>
  <si>
    <t>Ramo 12. Secretaría de Salud</t>
  </si>
  <si>
    <t>Ramo 19. IMSS-Prospera</t>
  </si>
  <si>
    <t>Ramo 07 Secretaría de la Defensa Nacional</t>
  </si>
  <si>
    <t>Indicadores de Gasto en Salud</t>
  </si>
  <si>
    <t>Variables de Gasto en Salud</t>
  </si>
  <si>
    <t>Gráficos</t>
  </si>
  <si>
    <t>Nombre del Indicador</t>
  </si>
  <si>
    <t>Ficha Técnica</t>
  </si>
  <si>
    <t>Algoritmo</t>
  </si>
  <si>
    <t>Fuente de Información</t>
  </si>
  <si>
    <t>Cobertura Temática</t>
  </si>
  <si>
    <t>Cobertura Geográfica</t>
  </si>
  <si>
    <t>Periodicidad</t>
  </si>
  <si>
    <t>Institución Responsable</t>
  </si>
  <si>
    <t>Observaciones</t>
  </si>
  <si>
    <t>Sector Salud (Público)</t>
  </si>
  <si>
    <t>Nacional y Estatal</t>
  </si>
  <si>
    <t>Anual</t>
  </si>
  <si>
    <t>Secretaria de Salud (SSA) / Dirección General de Información es Salud (DGIS)</t>
  </si>
  <si>
    <t>La estadística de población es proporcionada por la Dirección de Información Demográfica de la DGIS</t>
  </si>
  <si>
    <t>Sistema de Cuentas en Salud a nivel Federal y Estatal (SICUENTAS)</t>
  </si>
  <si>
    <t>Hogares e Instituciones Sin Fines de Lucro que Sirven a los Hogares (ISFLSH)</t>
  </si>
  <si>
    <t>Dirección General de Información en Salud (DGIS)</t>
  </si>
  <si>
    <t>Recursos de origen propio de los estados canalizados para el financiamiento de la salud.</t>
  </si>
  <si>
    <t>Participación del Gasto Público en Salud dentro del Gasto Programable total del Gobierno Federal</t>
  </si>
  <si>
    <t>Monto promedio (expresado en pesos), que destinaron las instituciones de seguridad social (Federales y Estatales) para la atención médica de los derechohabientes</t>
  </si>
  <si>
    <t>Gasto Público en Salud  como porcentaje del Producto Interno Bruto</t>
  </si>
  <si>
    <t>El Gasto Programable Total se obtiene del Informe de Gobierno Federal.</t>
  </si>
  <si>
    <t>El PIB se obtiene del Sistema de Cuentas Nacionales de México publicado por el INEGI.</t>
  </si>
  <si>
    <t>Gasto Público en Salud para la Población Con Seguridad Social per Cápita</t>
  </si>
  <si>
    <t>Gasto Público en Salud para la Población Sin Seguridad Social per Cápita</t>
  </si>
  <si>
    <t>Monto promedio que destinó el Gobierno Federal y los Gobiernos Estatales para la atención médica de la población que no pertenece a ningún régimen de seguridad social.</t>
  </si>
  <si>
    <t>Porcentaje de participación que se destina a la población que no cuenta con derechohabiencia dentro de alguna de las instituciones de seguridad social (federal o estatal) respecto del Gasto Público en Salud.</t>
  </si>
  <si>
    <t>Porcentaje de participación del gasto que se destina a la población derechohabiente de alguna de las instituciones de seguridad social (federal o estatal) respecto del Gasto Público en Salud.</t>
  </si>
  <si>
    <t>GPCSS (%GPubS) = (GPCSS / GPubS)* 100
Donde:
GPCSS (%GPubS) = Gasto Público en Salud destinado a la 
                                       Población Con Seguridad Social como % del 
                                       Gasto Público en Salud
GPCSS                      = Gasto Público en Salud para la Población 
                                       Con Seguridad Social.
GPubS                       = Gasto Público en Salud</t>
  </si>
  <si>
    <t>GPCSS -PC = (GPCSS / PCSS)* 1000
Donde:
GPCSS -PC = Gasto Público en Salud para la Población Con 
                          Seguridad Social per Cápita
GPCSS         = Gasto Público en Salud para la Población Con 
                           Seguridad Social.
PCSS            = Población Con Seguridad Social</t>
  </si>
  <si>
    <t>GPSSS -PC = (GPSSS / PSSS)* 1000
Donde:
GPSSS -PC = Gasto Público en Salud para la Población Sin 
                          Seguridad Social per Cápita
GPSSS         = Gasto Público en Salud para la Población Sin 
                          Seguridad Social.
PSSS            = Población Sin Seguridad Social</t>
  </si>
  <si>
    <t>GPSSS (%GPubS) = (GPSSS / GPubS)* 100
Donde:
GPSSS (%GPubS) = Gasto Público en Salud destinado a la 
                                       Población Sin Seguridad Social como % del 
                                       Gasto Público en Salud
GPSSS                       = Gasto Público en Salud para la Población Sin 
                                       Seguridad Social.
GPubS                       = Gasto Público en Salud</t>
  </si>
  <si>
    <t>Gasto Público en Salud  respecto al valor monetario generado por la producción de bienes y servicios en el país</t>
  </si>
  <si>
    <t>Sistema de Cuentas en Salud a nivel Federal y Estatal 
(SICUENTAS)</t>
  </si>
  <si>
    <t>Gasto Programable (GProg)</t>
  </si>
  <si>
    <t>Gasto Total en Salud (GTS)*</t>
  </si>
  <si>
    <t>(%) Tasa de crecimiento anual del GPubS</t>
  </si>
  <si>
    <t>(%) Tasa de crecimiento anual del GPrivS</t>
  </si>
  <si>
    <t>Gasto Privado en salud (GPrivS) como % del PIB</t>
  </si>
  <si>
    <t>Gasto Público en salud (GPubS) como % del PIB</t>
  </si>
  <si>
    <t>GPCSS Per Cápita (GPCSS-PC)</t>
  </si>
  <si>
    <t>GPSSS Per Cápita (GPSSS-PC)</t>
  </si>
  <si>
    <t>GPubS Per-cápita (GPubS-PC)</t>
  </si>
  <si>
    <r>
      <t>GTS Per-Cápita (GTS-PC)</t>
    </r>
    <r>
      <rPr>
        <b/>
        <vertAlign val="superscript"/>
        <sz val="11"/>
        <color theme="0"/>
        <rFont val="Soberana Sans Light"/>
        <family val="3"/>
      </rPr>
      <t>**</t>
    </r>
  </si>
  <si>
    <t>GPrivS Per-cápita (GPrivS-PC)</t>
  </si>
  <si>
    <t>GTS Per-Cápita (GTS-PC)**</t>
  </si>
  <si>
    <t>Gasto destinado a la Población con Seguridad Social (GPCSS)</t>
  </si>
  <si>
    <t>A</t>
  </si>
  <si>
    <t>Un agente financiador es una unidad institucional involucrada en la gestión de uno o más esquemas de financiamiento. Puede recaudar los ingresos, pagar los servicios y participar en la gestión y regulación del financiamiento del sistema de salud</t>
  </si>
  <si>
    <t>F</t>
  </si>
  <si>
    <t>Población derechohabiente de alguna de las instituciones de seguridad social (IMSS, ISSSTE, ISSFAM, PEMEX e ISSES)</t>
  </si>
  <si>
    <t>Población que NO cuenta con derechohabiencia dentro de alguna de las instituciones de seguridad social (federal o estatal)</t>
  </si>
  <si>
    <t>Gasto Público en Salud por tipo de Población Objetivo</t>
  </si>
  <si>
    <t>Población Sin Seguridad Social (PCSS)</t>
  </si>
  <si>
    <t>Instituto de Seguridad y Servicios Sociales de los Trabajadores 
del Estado (ISSSTE)</t>
  </si>
  <si>
    <r>
      <t xml:space="preserve">Sitio Web: </t>
    </r>
    <r>
      <rPr>
        <b/>
        <sz val="10"/>
        <color rgb="FF0070C0"/>
        <rFont val="Soberana Sans Light"/>
        <family val="3"/>
      </rPr>
      <t>http://www.inegi.org.mx/est/contenidos/proyectos/cn/bs/tabulados.aspx</t>
    </r>
  </si>
  <si>
    <r>
      <t xml:space="preserve">Sitio Web: 
</t>
    </r>
    <r>
      <rPr>
        <b/>
        <sz val="10"/>
        <color rgb="FF0070C0"/>
        <rFont val="Soberana Sans Light"/>
        <family val="3"/>
      </rPr>
      <t>http://www.amis.com.mx/amis/index.html</t>
    </r>
  </si>
  <si>
    <t>Población Con Seguridad Social (PCSS)</t>
  </si>
  <si>
    <t>Gasto Público en Salud  como porcentaje del Gasto Programable</t>
  </si>
  <si>
    <t>GPubS (%PIB) = (GPubS/PIB) * 100
Donde:
GPubS (%PIB) = Gasto Público en Salud como % del Producto 
                               Interno Bruto
GPubS               = Gasto Público en Salud
PIB                      = Producto Interno Bruto</t>
  </si>
  <si>
    <t>GPubS (%GProg) = (GPuS/GProg) * 100
Donde:
GPubS (%GProg)  = Gasto Público en Salud como % del Gasto 
                                     Programable
GPubS                     = Gasto Público en Salud
GProg                      = Gasto Programable</t>
  </si>
  <si>
    <t xml:space="preserve">Gasto Público en Salud para la Población Con Seguridad Social como porcentaje del Gasto Público en Salud </t>
  </si>
  <si>
    <t xml:space="preserve">Gasto Público en Salud para la Población Sin Seguridad Social como porcentaje del Gasto Público en Salud </t>
  </si>
  <si>
    <t>Gasto Federal como porcentaje del Gasto Público para la Población Sin Seguridad Social</t>
  </si>
  <si>
    <t>Gasto Estatal como porcentaje del Gasto Público para la Población Sin Seguridad Social</t>
  </si>
  <si>
    <t>GFedS (%GPSSS) = (GFedS/GPSSS) * 100
Donde:
GFedS (%GPSSS)  = Gasto Federal en Salud como % del Gasto 
                                      Público para la Población Sin Seguridad Social
GFedS                      = Gasto Federal en Salud
GPSSS                      = Gasto Población Sin Seguridad Social</t>
  </si>
  <si>
    <t>GEstS (%GPSSS) = (GEstS/GPSSS) * 100
Donde:
GEstS (%GPSSS)  = Gasto Estatal en Salud como % del Gasto 
                                     Público para la Población Sin Seguridad Social
GEstS                      = Gasto Estatal en Salud
GPSSS                     = Gasto Población Sin Seguridad Social</t>
  </si>
  <si>
    <t>Gasto Federal (GFedS) como % del GPSSS</t>
  </si>
  <si>
    <t>Gasto Estatal (GEstS) como % del GPSSS</t>
  </si>
  <si>
    <t>Participación del Gasto Federal en Salud como parte del Gasto destinado a la Población Sin Seguridad Social</t>
  </si>
  <si>
    <t>Participación del Gasto Estatal en Salud como parte del Gasto destinado a la Población Sin Seguridad Social</t>
  </si>
  <si>
    <t>Nacional</t>
  </si>
  <si>
    <t>Instituciones o entidades que proporcionan los fondos utilizados por los agentes de financiamiento en el sistema</t>
  </si>
  <si>
    <r>
      <t>Agente Financiador</t>
    </r>
    <r>
      <rPr>
        <b/>
        <vertAlign val="superscript"/>
        <sz val="10"/>
        <color rgb="FF006600"/>
        <rFont val="Soberana Sans"/>
        <family val="3"/>
      </rPr>
      <t>1</t>
    </r>
  </si>
  <si>
    <r>
      <rPr>
        <vertAlign val="superscript"/>
        <sz val="8"/>
        <color theme="1"/>
        <rFont val="Soberana Sans Light"/>
        <family val="3"/>
      </rPr>
      <t>1/</t>
    </r>
    <r>
      <rPr>
        <sz val="8"/>
        <color theme="1"/>
        <rFont val="Soberana Sans Light"/>
        <family val="3"/>
      </rPr>
      <t xml:space="preserve"> Fuente: Organisation for Economic Co-operation and Development (OECD). "A System of Health Accounts 2011", Annex D, Page 447.</t>
    </r>
  </si>
  <si>
    <r>
      <t>Fuente de Financiamiento</t>
    </r>
    <r>
      <rPr>
        <b/>
        <vertAlign val="superscript"/>
        <sz val="10"/>
        <color rgb="FF006600"/>
        <rFont val="Soberana Sans"/>
        <family val="3"/>
      </rPr>
      <t>2</t>
    </r>
  </si>
  <si>
    <t>Desembolsos directos de los hogares, incluyendo propinas y pagos en especie, efectuados a los profesionales de la salud y proveedores de productos farmacéuticos, accesorios terapéuticos y otros bienes y servicios cuya finalidad primordial es contribuir a la restauración o el mejoramiento del estado de salud de los individuos o de grupos de población. Incluye los pagos de los hogares a los servicios públicos, las instituciones sin fines de lucro u organizaciones gubernamentales</t>
  </si>
  <si>
    <t>I</t>
  </si>
  <si>
    <t xml:space="preserve">Una institución sin fines de lucro se define como una entidad legal o social creada con el fin de producir bienes y servicios, y cuyo estatus legal no le permite convertirse en una fuente de ingreso, utilidad u otra ganancia financiera para las unidades que la han establecido, la controlan o la financian. </t>
  </si>
  <si>
    <t>H</t>
  </si>
  <si>
    <t>Un hogar es un grupo reducido de personas que comparten el mismo lugar de residencia, que mancomunan una parte o todo su ingreso y riqueza y que consumen ciertos tipos de bienes y servicios de manera colectiva, principalmente la vivienda y los alimentos.</t>
  </si>
  <si>
    <r>
      <t>Producto Interno Bruto</t>
    </r>
    <r>
      <rPr>
        <b/>
        <vertAlign val="superscript"/>
        <sz val="10"/>
        <color rgb="FF006600"/>
        <rFont val="Soberana Sans"/>
        <family val="3"/>
      </rPr>
      <t>3</t>
    </r>
  </si>
  <si>
    <r>
      <t>Pago Directo de los Hogares</t>
    </r>
    <r>
      <rPr>
        <b/>
        <vertAlign val="superscript"/>
        <sz val="10"/>
        <color rgb="FF006600"/>
        <rFont val="Soberana Sans"/>
        <family val="3"/>
      </rPr>
      <t>2</t>
    </r>
  </si>
  <si>
    <r>
      <t>Institución sin fines de lucro al servicio de los hogares (ISFLSH)</t>
    </r>
    <r>
      <rPr>
        <b/>
        <vertAlign val="superscript"/>
        <sz val="10"/>
        <color rgb="FF006600"/>
        <rFont val="Soberana Sans"/>
        <family val="3"/>
      </rPr>
      <t>2</t>
    </r>
  </si>
  <si>
    <r>
      <t>Hogar</t>
    </r>
    <r>
      <rPr>
        <b/>
        <vertAlign val="superscript"/>
        <sz val="10"/>
        <color rgb="FF006600"/>
        <rFont val="Soberana Sans"/>
        <family val="3"/>
      </rPr>
      <t>2</t>
    </r>
  </si>
  <si>
    <t>Notas:</t>
  </si>
  <si>
    <r>
      <t>Gasto total en Salud</t>
    </r>
    <r>
      <rPr>
        <b/>
        <vertAlign val="superscript"/>
        <sz val="10"/>
        <color rgb="FF006600"/>
        <rFont val="Soberana Sans"/>
        <family val="3"/>
      </rPr>
      <t>4</t>
    </r>
  </si>
  <si>
    <r>
      <t>Gasto Público en Salud</t>
    </r>
    <r>
      <rPr>
        <b/>
        <vertAlign val="superscript"/>
        <sz val="10"/>
        <color rgb="FF006600"/>
        <rFont val="Soberana Sans"/>
        <family val="3"/>
      </rPr>
      <t>4</t>
    </r>
  </si>
  <si>
    <r>
      <t>Gasto Estatal en Salud</t>
    </r>
    <r>
      <rPr>
        <b/>
        <vertAlign val="superscript"/>
        <sz val="10"/>
        <color rgb="FF006600"/>
        <rFont val="Soberana Sans"/>
        <family val="3"/>
      </rPr>
      <t>4</t>
    </r>
  </si>
  <si>
    <r>
      <t>Gasto Federal en Salud</t>
    </r>
    <r>
      <rPr>
        <b/>
        <vertAlign val="superscript"/>
        <sz val="10"/>
        <color rgb="FF006600"/>
        <rFont val="Soberana Sans"/>
        <family val="3"/>
      </rPr>
      <t>4</t>
    </r>
  </si>
  <si>
    <r>
      <t>Gasto Público en Salud para la Población con Seguridad Social</t>
    </r>
    <r>
      <rPr>
        <b/>
        <vertAlign val="superscript"/>
        <sz val="10"/>
        <color rgb="FF006600"/>
        <rFont val="Soberana Sans"/>
        <family val="3"/>
      </rPr>
      <t>4</t>
    </r>
  </si>
  <si>
    <r>
      <t>Gasto Público en Salud para la Población sin Seguridad Social</t>
    </r>
    <r>
      <rPr>
        <b/>
        <vertAlign val="superscript"/>
        <sz val="10"/>
        <color rgb="FF006600"/>
        <rFont val="Soberana Sans"/>
        <family val="3"/>
      </rPr>
      <t>4</t>
    </r>
  </si>
  <si>
    <r>
      <t>Población Con Seguridad Social</t>
    </r>
    <r>
      <rPr>
        <b/>
        <vertAlign val="superscript"/>
        <sz val="10"/>
        <color rgb="FF006600"/>
        <rFont val="Soberana Sans"/>
        <family val="3"/>
      </rPr>
      <t>4</t>
    </r>
  </si>
  <si>
    <r>
      <t>Gasto Programable</t>
    </r>
    <r>
      <rPr>
        <b/>
        <vertAlign val="superscript"/>
        <sz val="10"/>
        <color rgb="FF006600"/>
        <rFont val="Soberana Sans"/>
        <family val="3"/>
      </rPr>
      <t>4</t>
    </r>
  </si>
  <si>
    <r>
      <t>Gasto Privado en Salud</t>
    </r>
    <r>
      <rPr>
        <b/>
        <vertAlign val="superscript"/>
        <sz val="10"/>
        <color rgb="FF006600"/>
        <rFont val="Soberana Sans"/>
        <family val="3"/>
      </rPr>
      <t>4</t>
    </r>
  </si>
  <si>
    <r>
      <t>Gasto Total en Salud  Per-Cápita</t>
    </r>
    <r>
      <rPr>
        <b/>
        <vertAlign val="superscript"/>
        <sz val="10"/>
        <color rgb="FF006600"/>
        <rFont val="Soberana Sans"/>
        <family val="3"/>
      </rPr>
      <t>4</t>
    </r>
  </si>
  <si>
    <t>Dirección General de Información en Salud</t>
  </si>
  <si>
    <t>Petróleos Mexicanos (PEMEX)</t>
  </si>
  <si>
    <t>Gasto destinado a la Población Sin Seguridad Social (GPSSS)</t>
  </si>
  <si>
    <t>Fuente: Secretaría de Salud, Dirección General de Información en Salud, Boletín de Información Estadística Volumen VI: "Sistema de Cuentas en Salud a nivel Federal y Estatal (SICUENTAS)".</t>
  </si>
  <si>
    <t>*/ Las cifras se encuentra expresadas en Millones de pesos</t>
  </si>
  <si>
    <t>**/ Las cifras se encuentran expresadas en Pesos</t>
  </si>
  <si>
    <t>GTS cómo % del PIB</t>
  </si>
  <si>
    <t>GPubS cómo % del GProg</t>
  </si>
  <si>
    <t>GPubS cómo % del GTS</t>
  </si>
  <si>
    <t>GPrivS cómo % del GTS</t>
  </si>
  <si>
    <r>
      <rPr>
        <vertAlign val="superscript"/>
        <sz val="8"/>
        <color theme="1"/>
        <rFont val="Soberana Sans Light"/>
        <family val="3"/>
      </rPr>
      <t>3/</t>
    </r>
    <r>
      <rPr>
        <sz val="8"/>
        <color theme="1"/>
        <rFont val="Soberana Sans Light"/>
        <family val="3"/>
      </rPr>
      <t xml:space="preserve"> Fuente: Instituto Nacional de Estadística y Geografía (INEGI). "Sistema de Cuentas Nacionales de México (SCNM)", Metodología, Página 184</t>
    </r>
  </si>
  <si>
    <r>
      <rPr>
        <vertAlign val="superscript"/>
        <sz val="8"/>
        <color theme="1"/>
        <rFont val="Soberana Sans Light"/>
        <family val="3"/>
      </rPr>
      <t>4/</t>
    </r>
    <r>
      <rPr>
        <sz val="8"/>
        <color theme="1"/>
        <rFont val="Soberana Sans Light"/>
        <family val="3"/>
      </rPr>
      <t xml:space="preserve"> Fuente: Secretaría de Salud, Dirección General de Información en Salud, Boletín de Información Estadística Volumen VI: "Sistema de Cuentas en Salud a Nivel Federal y Estatal (SICUENTAS)", Glosario.</t>
    </r>
  </si>
  <si>
    <r>
      <rPr>
        <vertAlign val="superscript"/>
        <sz val="8"/>
        <color theme="1"/>
        <rFont val="Soberana Sans Light"/>
        <family val="3"/>
      </rPr>
      <t>2/</t>
    </r>
    <r>
      <rPr>
        <sz val="8"/>
        <color theme="1"/>
        <rFont val="Soberana Sans Light"/>
        <family val="3"/>
      </rPr>
      <t xml:space="preserve"> Fuente: Organización Mundial de la Salud (OMS). "Guía del productor de cuentas nacionales de salud", Glosario, Página 318</t>
    </r>
  </si>
  <si>
    <r>
      <t>Población Sin Seguridad Social</t>
    </r>
    <r>
      <rPr>
        <b/>
        <vertAlign val="superscript"/>
        <sz val="10"/>
        <color rgb="FF006600"/>
        <rFont val="Soberana Sans"/>
        <family val="3"/>
      </rPr>
      <t>4</t>
    </r>
  </si>
  <si>
    <r>
      <rPr>
        <sz val="10"/>
        <rFont val="Soberana Sans Light"/>
        <family val="3"/>
      </rPr>
      <t>Información del</t>
    </r>
    <r>
      <rPr>
        <sz val="10"/>
        <color rgb="FF006600"/>
        <rFont val="Soberana Sans Light"/>
        <family val="3"/>
      </rPr>
      <t xml:space="preserve"> Gasto de los Hogares y las ISFLSH
Rama de Actividad Económica</t>
    </r>
    <r>
      <rPr>
        <sz val="10"/>
        <color theme="1"/>
        <rFont val="Soberana Sans Light"/>
        <family val="3"/>
      </rPr>
      <t>.- Sistema de Clasificación Industrial de América del Norte (SCIAN)</t>
    </r>
  </si>
  <si>
    <t>Sistema de Cuentas en Salud a nivel Federal y Estatal 
(SICUENTAS)
Instituto Nacional de Estadística y Geografía (INEGI)</t>
  </si>
  <si>
    <t>Sistema de Cuentas en Salud a nivel Federal y Estatal 
(SICUENTAS)
Secretaría de Hacienda y Crédito Público (SHCP)</t>
  </si>
  <si>
    <t>Definición</t>
  </si>
  <si>
    <t>Glosario de Términos</t>
  </si>
  <si>
    <t>Sistema de Cuentas en Salud a nivel Federal y Estatal  (SICUENTAS)</t>
  </si>
  <si>
    <t>Cuotas de Recuperación</t>
  </si>
  <si>
    <t>C</t>
  </si>
  <si>
    <t>Pagos (económicamente no significativos) realizados por los hogares dentro de las instituciones de salud pública para la prestación de los servicios de salud</t>
  </si>
  <si>
    <r>
      <t xml:space="preserve">Sitio Web: 
</t>
    </r>
    <r>
      <rPr>
        <b/>
        <sz val="10"/>
        <color rgb="FF0070C0"/>
        <rFont val="Soberana Sans Light"/>
        <family val="3"/>
      </rPr>
      <t>http://www.dgis.salud.gob.mx/contenidos/publicaciones/p_bie.html</t>
    </r>
  </si>
  <si>
    <t>Información de las Cuotas de Recuperación recibida en el periodo de estudio dentro de las instituciones públicas de salud</t>
  </si>
  <si>
    <t>Gasto de los Hogares e ISFLSH</t>
  </si>
  <si>
    <t>Gasto Federal Total como % del GPSS</t>
  </si>
  <si>
    <t>Gasto Estatal Total como % del GPSS</t>
  </si>
  <si>
    <t>Gasto Público en Salud  para la Población con Seguridad Social como % del Gasto Público Total</t>
  </si>
  <si>
    <t>n.d</t>
  </si>
  <si>
    <t>Gasto destinado a la Población Con Seguridad Social (GPCSS) como % del GPubS</t>
  </si>
  <si>
    <t>Gasto destinado a la Población Sin Seguridad Social (GPSSS) como % del GPubS</t>
  </si>
  <si>
    <t>Gasto de Bolsillo en Salud de los Hogares como % del GTS</t>
  </si>
  <si>
    <t>Gasto Privado en Salud como % del Gasto total en salud</t>
  </si>
  <si>
    <t>Valoración a precios constantes. Base 2016=100</t>
  </si>
  <si>
    <t>Se compone de los recursos que se destinan a la población con y sin seguridad social.</t>
  </si>
  <si>
    <t>Se compone de los recursos que destina el gobierno federal y estatal a la población sin seguridad social: Secretaria de Salud (Ramo 12), IMSS-Prospera (Ramo 19), FASSA (Ramo 33) e IMSS-Oportunidades, Defensa Nacional (Ramo 07) y Secretaría de Marina (Ramo 13).</t>
  </si>
  <si>
    <r>
      <t>Sistema de Cuentas Nacionales de México (SCNM), Cuenta de Bienes y Servicios (CByS), Cuadros de oferta y utilización, por actividad económica de origen /</t>
    </r>
    <r>
      <rPr>
        <sz val="10"/>
        <color rgb="FF006600"/>
        <rFont val="Soberana Sans Light"/>
        <family val="3"/>
      </rPr>
      <t xml:space="preserve"> Consumo de los hogares y de las instituciones privadas sin fines de lucro, gasto total en el mercado interior, clasificado por finalidad
Cuenta Satélite del Sector Salud de México (2008-2016)</t>
    </r>
  </si>
  <si>
    <r>
      <t xml:space="preserve">Información del </t>
    </r>
    <r>
      <rPr>
        <sz val="10"/>
        <color rgb="FF006600"/>
        <rFont val="Soberana Sans Light"/>
        <family val="3"/>
      </rPr>
      <t xml:space="preserve">Gasto Público en Salud a nivel de:
</t>
    </r>
    <r>
      <rPr>
        <sz val="10"/>
        <color theme="1"/>
        <rFont val="Soberana Sans Light"/>
        <family val="3"/>
      </rPr>
      <t xml:space="preserve">
</t>
    </r>
    <r>
      <rPr>
        <sz val="10"/>
        <color rgb="FF006600"/>
        <rFont val="Soberana Sans Light"/>
        <family val="3"/>
      </rPr>
      <t>Partida Específica.</t>
    </r>
    <r>
      <rPr>
        <sz val="10"/>
        <color theme="1"/>
        <rFont val="Soberana Sans Light"/>
        <family val="3"/>
      </rPr>
      <t xml:space="preserve">- Clasificador por Objeto del Gasto 
</t>
    </r>
    <r>
      <rPr>
        <sz val="10"/>
        <color rgb="FF006600"/>
        <rFont val="Soberana Sans Light"/>
        <family val="3"/>
      </rPr>
      <t xml:space="preserve">Programa Presupuestario.- </t>
    </r>
    <r>
      <rPr>
        <sz val="10"/>
        <color theme="1"/>
        <rFont val="Soberana Sans Light"/>
        <family val="3"/>
      </rPr>
      <t xml:space="preserve">Clasificador por Actividad Institucional 
</t>
    </r>
    <r>
      <rPr>
        <sz val="10"/>
        <color rgb="FF006600"/>
        <rFont val="Soberana Sans Light"/>
        <family val="3"/>
      </rPr>
      <t xml:space="preserve">Tipo de Bien o Servicio.- </t>
    </r>
    <r>
      <rPr>
        <sz val="10"/>
        <color theme="1"/>
        <rFont val="Soberana Sans Light"/>
        <family val="3"/>
      </rPr>
      <t xml:space="preserve">Clasificador por Funciones de Atención
</t>
    </r>
    <r>
      <rPr>
        <sz val="10"/>
        <color rgb="FF006600"/>
        <rFont val="Soberana Sans Light"/>
        <family val="3"/>
      </rPr>
      <t xml:space="preserve">Unidad Médica.- </t>
    </r>
    <r>
      <rPr>
        <sz val="10"/>
        <rFont val="Soberana Sans Light"/>
        <family val="3"/>
      </rPr>
      <t>Clave Única de Establecimientos de Salud</t>
    </r>
    <r>
      <rPr>
        <sz val="10"/>
        <color rgb="FF006600"/>
        <rFont val="Soberana Sans Light"/>
        <family val="3"/>
      </rPr>
      <t xml:space="preserve">
</t>
    </r>
    <r>
      <rPr>
        <sz val="10"/>
        <rFont val="Soberana Sans Light"/>
        <family val="3"/>
      </rPr>
      <t xml:space="preserve">Sitio Web:
</t>
    </r>
    <r>
      <rPr>
        <b/>
        <sz val="10"/>
        <color rgb="FF0070C0"/>
        <rFont val="Soberana Sans Light"/>
        <family val="3"/>
      </rPr>
      <t>http://www.dgis.salud.gob.mx/contenidos/publicaciones/p_bie.html</t>
    </r>
  </si>
  <si>
    <t>Instituciones Sin Fines de Lucro que Sirven a los Hogares (ISFLSH)</t>
  </si>
  <si>
    <t>Ramo 13. Secretaría de Marina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</si>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</sst>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  <numFmt numFmtId="167" formatCode="0.0"/>
    <numFmt numFmtId="168" formatCode="_-* #,##0.000_-;\-* #,##0.000_-;_-* &quot;-&quot;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2"/>
      <color rgb="FF006600"/>
      <name val="Soberana Sans"/>
      <family val="3"/>
    </font>
    <font>
      <b/>
      <sz val="11"/>
      <color rgb="FF006600"/>
      <name val="Soberana Sans Light"/>
      <family val="3"/>
    </font>
    <font>
      <sz val="11"/>
      <name val="Soberana Sans Light"/>
      <family val="3"/>
    </font>
    <font>
      <sz val="9.5"/>
      <name val="Soberana Sans Light"/>
      <family val="3"/>
    </font>
    <font>
      <sz val="10"/>
      <name val="Soberana Sans Light"/>
      <family val="3"/>
    </font>
    <font>
      <sz val="9"/>
      <name val="Soberana Sans Light"/>
      <family val="3"/>
    </font>
    <font>
      <b/>
      <sz val="8"/>
      <color theme="1"/>
      <name val="Soberana Sans Light"/>
      <family val="3"/>
    </font>
    <font>
      <sz val="8"/>
      <color theme="1"/>
      <name val="Soberana Sans Light"/>
      <family val="3"/>
    </font>
    <font>
      <u/>
      <sz val="11"/>
      <color theme="10"/>
      <name val="Calibri"/>
      <family val="2"/>
      <scheme val="minor"/>
    </font>
    <font>
      <u/>
      <sz val="8"/>
      <color theme="10"/>
      <name val="Soberana Sans Light"/>
      <family val="3"/>
    </font>
    <font>
      <b/>
      <sz val="10"/>
      <color theme="0"/>
      <name val="Soberana Sans Light"/>
      <family val="3"/>
    </font>
    <font>
      <sz val="10"/>
      <color theme="0"/>
      <name val="Soberana Sans Light"/>
      <family val="3"/>
    </font>
    <font>
      <vertAlign val="superscript"/>
      <sz val="8"/>
      <color theme="1"/>
      <name val="Soberana Sans Light"/>
      <family val="3"/>
    </font>
    <font>
      <b/>
      <sz val="18"/>
      <color theme="0"/>
      <name val="Soberana Sans Light"/>
      <family val="3"/>
    </font>
    <font>
      <b/>
      <sz val="12"/>
      <color theme="1"/>
      <name val="Soberana Sans Light"/>
      <family val="3"/>
    </font>
    <font>
      <b/>
      <sz val="13"/>
      <color theme="1"/>
      <name val="Soberana Sans Light"/>
      <family val="3"/>
    </font>
    <font>
      <sz val="10"/>
      <color theme="1"/>
      <name val="Soberana Sans"/>
      <family val="3"/>
    </font>
    <font>
      <b/>
      <sz val="14"/>
      <color rgb="FF006600"/>
      <name val="Soberana Sans"/>
      <family val="3"/>
    </font>
    <font>
      <sz val="11"/>
      <color rgb="FF006600"/>
      <name val="Soberana Sans"/>
      <family val="3"/>
    </font>
    <font>
      <b/>
      <sz val="10"/>
      <color rgb="FF006600"/>
      <name val="Soberana Sans"/>
      <family val="3"/>
    </font>
    <font>
      <sz val="10"/>
      <color rgb="FF006600"/>
      <name val="Soberana Sans"/>
      <family val="3"/>
    </font>
    <font>
      <b/>
      <sz val="10.5"/>
      <color rgb="FF006600"/>
      <name val="Soberana Sans"/>
      <family val="3"/>
    </font>
    <font>
      <sz val="10"/>
      <name val="Arial"/>
      <family val="2"/>
    </font>
    <font>
      <sz val="11"/>
      <color theme="1"/>
      <name val="Soberana Sans Light"/>
      <family val="3"/>
    </font>
    <font>
      <b/>
      <sz val="12"/>
      <color rgb="FF006600"/>
      <name val="Soberana Sans Light"/>
      <family val="3"/>
    </font>
    <font>
      <sz val="10"/>
      <color theme="1"/>
      <name val="Soberana Sans Light"/>
      <family val="3"/>
    </font>
    <font>
      <b/>
      <sz val="10"/>
      <color theme="1"/>
      <name val="Soberana Sans Light"/>
      <family val="3"/>
    </font>
    <font>
      <sz val="10"/>
      <color rgb="FF006600"/>
      <name val="Soberana Sans Light"/>
      <family val="3"/>
    </font>
    <font>
      <b/>
      <sz val="11"/>
      <color theme="0"/>
      <name val="Soberana Sans Light"/>
      <family val="3"/>
    </font>
    <font>
      <b/>
      <sz val="12"/>
      <color theme="0"/>
      <name val="Soberana Sans Light"/>
      <family val="3"/>
    </font>
    <font>
      <b/>
      <sz val="14"/>
      <color theme="1"/>
      <name val="Soberana Sans Light"/>
      <family val="3"/>
    </font>
    <font>
      <b/>
      <sz val="12"/>
      <name val="Soberana Sans Light"/>
      <family val="3"/>
    </font>
    <font>
      <b/>
      <vertAlign val="superscript"/>
      <sz val="11"/>
      <color theme="0"/>
      <name val="Soberana Sans Light"/>
      <family val="3"/>
    </font>
    <font>
      <b/>
      <sz val="10"/>
      <name val="Soberana Sans Light"/>
      <family val="3"/>
    </font>
    <font>
      <b/>
      <sz val="10"/>
      <color rgb="FF0070C0"/>
      <name val="Soberana Sans Light"/>
      <family val="3"/>
    </font>
    <font>
      <b/>
      <vertAlign val="superscript"/>
      <sz val="10"/>
      <color rgb="FF006600"/>
      <name val="Soberana Sans"/>
      <family val="3"/>
    </font>
    <font>
      <u/>
      <sz val="10"/>
      <color rgb="FF0070C0"/>
      <name val="Soberana Sans Light"/>
      <family val="3"/>
    </font>
    <font>
      <b/>
      <sz val="16"/>
      <color theme="0"/>
      <name val="Soberana Sans Light"/>
      <family val="3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rgb="FF006600"/>
      </bottom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/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4" fillId="0" borderId="0" xfId="0" applyFont="1"/>
    <xf numFmtId="0" fontId="4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 vertical="center" indent="2"/>
    </xf>
    <xf numFmtId="0" fontId="10" fillId="4" borderId="0" xfId="0" applyFont="1" applyFill="1" applyAlignment="1">
      <alignment horizontal="left" vertical="center" indent="4"/>
    </xf>
    <xf numFmtId="0" fontId="10" fillId="4" borderId="0" xfId="0" applyFont="1" applyFill="1" applyAlignment="1">
      <alignment horizontal="left" vertical="center" indent="2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4" fillId="4" borderId="0" xfId="3" applyFont="1" applyFill="1" applyAlignment="1">
      <alignment vertical="center"/>
    </xf>
    <xf numFmtId="0" fontId="9" fillId="5" borderId="0" xfId="0" applyFont="1" applyFill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2"/>
    </xf>
    <xf numFmtId="0" fontId="9" fillId="5" borderId="2" xfId="0" applyFont="1" applyFill="1" applyBorder="1" applyAlignment="1">
      <alignment horizontal="left" vertical="center" indent="1"/>
    </xf>
    <xf numFmtId="164" fontId="10" fillId="4" borderId="0" xfId="1" applyNumberFormat="1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9" fillId="5" borderId="0" xfId="0" applyNumberFormat="1" applyFont="1" applyFill="1" applyAlignment="1">
      <alignment horizontal="right"/>
    </xf>
    <xf numFmtId="164" fontId="4" fillId="4" borderId="0" xfId="0" applyNumberFormat="1" applyFont="1" applyFill="1"/>
    <xf numFmtId="164" fontId="8" fillId="4" borderId="0" xfId="1" applyNumberFormat="1" applyFont="1" applyFill="1" applyAlignment="1">
      <alignment horizontal="right"/>
    </xf>
    <xf numFmtId="0" fontId="6" fillId="4" borderId="0" xfId="0" applyFont="1" applyFill="1"/>
    <xf numFmtId="0" fontId="9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horizontal="left" vertical="center" indent="2"/>
    </xf>
    <xf numFmtId="0" fontId="15" fillId="3" borderId="0" xfId="0" applyFont="1" applyFill="1" applyBorder="1" applyAlignment="1">
      <alignment vertical="center"/>
    </xf>
    <xf numFmtId="164" fontId="10" fillId="5" borderId="0" xfId="1" applyNumberFormat="1" applyFont="1" applyFill="1" applyAlignment="1">
      <alignment horizontal="right"/>
    </xf>
    <xf numFmtId="164" fontId="10" fillId="5" borderId="2" xfId="1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6" fontId="4" fillId="4" borderId="0" xfId="0" applyNumberFormat="1" applyFont="1" applyFill="1"/>
    <xf numFmtId="43" fontId="7" fillId="4" borderId="0" xfId="0" applyNumberFormat="1" applyFont="1" applyFill="1"/>
    <xf numFmtId="0" fontId="0" fillId="4" borderId="0" xfId="0" applyFill="1"/>
    <xf numFmtId="0" fontId="0" fillId="4" borderId="0" xfId="0" applyFont="1" applyFill="1"/>
    <xf numFmtId="0" fontId="4" fillId="4" borderId="5" xfId="0" applyFont="1" applyFill="1" applyBorder="1"/>
    <xf numFmtId="0" fontId="5" fillId="4" borderId="0" xfId="0" applyFont="1" applyFill="1" applyAlignment="1">
      <alignment horizontal="center"/>
    </xf>
    <xf numFmtId="0" fontId="23" fillId="4" borderId="0" xfId="0" applyFont="1" applyFill="1"/>
    <xf numFmtId="0" fontId="24" fillId="4" borderId="0" xfId="0" applyFont="1" applyFill="1"/>
    <xf numFmtId="0" fontId="25" fillId="4" borderId="0" xfId="0" applyFont="1" applyFill="1"/>
    <xf numFmtId="0" fontId="24" fillId="4" borderId="0" xfId="0" applyFont="1" applyFill="1" applyAlignment="1">
      <alignment vertical="center" wrapText="1"/>
    </xf>
    <xf numFmtId="0" fontId="26" fillId="4" borderId="0" xfId="0" applyFont="1" applyFill="1"/>
    <xf numFmtId="0" fontId="24" fillId="4" borderId="0" xfId="0" applyFont="1" applyFill="1" applyAlignment="1">
      <alignment vertical="center"/>
    </xf>
    <xf numFmtId="0" fontId="21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 wrapText="1"/>
    </xf>
    <xf numFmtId="164" fontId="7" fillId="4" borderId="0" xfId="1" applyNumberFormat="1" applyFont="1" applyFill="1"/>
    <xf numFmtId="0" fontId="21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8" fillId="4" borderId="0" xfId="0" applyFont="1" applyFill="1"/>
    <xf numFmtId="0" fontId="22" fillId="4" borderId="5" xfId="0" applyFont="1" applyFill="1" applyBorder="1" applyAlignment="1">
      <alignment horizontal="right"/>
    </xf>
    <xf numFmtId="0" fontId="4" fillId="4" borderId="0" xfId="0" applyFont="1" applyFill="1" applyBorder="1"/>
    <xf numFmtId="0" fontId="22" fillId="4" borderId="0" xfId="0" applyFont="1" applyFill="1" applyBorder="1" applyAlignment="1">
      <alignment horizontal="right"/>
    </xf>
    <xf numFmtId="0" fontId="21" fillId="4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30" fillId="4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horizontal="center" vertical="center"/>
    </xf>
    <xf numFmtId="0" fontId="21" fillId="4" borderId="0" xfId="0" applyFont="1" applyFill="1" applyBorder="1" applyAlignment="1">
      <alignment vertical="center" wrapText="1"/>
    </xf>
    <xf numFmtId="0" fontId="29" fillId="4" borderId="0" xfId="0" applyFont="1" applyFill="1"/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vertical="center" wrapText="1"/>
    </xf>
    <xf numFmtId="0" fontId="30" fillId="4" borderId="16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30" fillId="4" borderId="16" xfId="0" applyFont="1" applyFill="1" applyBorder="1" applyAlignment="1">
      <alignment horizontal="left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167" fontId="0" fillId="4" borderId="0" xfId="0" applyNumberFormat="1" applyFill="1"/>
    <xf numFmtId="165" fontId="0" fillId="4" borderId="0" xfId="1" applyNumberFormat="1" applyFont="1" applyFill="1"/>
    <xf numFmtId="0" fontId="33" fillId="3" borderId="0" xfId="0" applyFont="1" applyFill="1" applyAlignment="1">
      <alignment horizontal="left" vertical="center"/>
    </xf>
    <xf numFmtId="164" fontId="33" fillId="3" borderId="0" xfId="0" applyNumberFormat="1" applyFont="1" applyFill="1" applyAlignment="1">
      <alignment horizontal="right" vertical="center"/>
    </xf>
    <xf numFmtId="164" fontId="8" fillId="4" borderId="0" xfId="1" applyNumberFormat="1" applyFont="1" applyFill="1" applyAlignment="1">
      <alignment horizontal="right" vertical="center"/>
    </xf>
    <xf numFmtId="164" fontId="10" fillId="4" borderId="0" xfId="1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/>
    </xf>
    <xf numFmtId="164" fontId="10" fillId="4" borderId="0" xfId="1" applyNumberFormat="1" applyFont="1" applyFill="1" applyBorder="1" applyAlignment="1">
      <alignment horizontal="right" vertical="center"/>
    </xf>
    <xf numFmtId="0" fontId="10" fillId="4" borderId="0" xfId="0" applyFont="1" applyFill="1" applyAlignment="1">
      <alignment horizontal="left" vertical="center" indent="3"/>
    </xf>
    <xf numFmtId="0" fontId="38" fillId="5" borderId="0" xfId="0" applyFont="1" applyFill="1" applyAlignment="1">
      <alignment horizontal="left" vertical="center" indent="1"/>
    </xf>
    <xf numFmtId="164" fontId="38" fillId="5" borderId="0" xfId="0" applyNumberFormat="1" applyFont="1" applyFill="1" applyAlignment="1">
      <alignment horizontal="right" vertical="center"/>
    </xf>
    <xf numFmtId="164" fontId="38" fillId="5" borderId="0" xfId="1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horizontal="right" vertical="center"/>
    </xf>
    <xf numFmtId="0" fontId="38" fillId="5" borderId="2" xfId="0" applyFont="1" applyFill="1" applyBorder="1" applyAlignment="1">
      <alignment horizontal="left" vertical="center" indent="1"/>
    </xf>
    <xf numFmtId="164" fontId="38" fillId="5" borderId="2" xfId="1" applyNumberFormat="1" applyFont="1" applyFill="1" applyBorder="1" applyAlignment="1">
      <alignment horizontal="right" vertical="center"/>
    </xf>
    <xf numFmtId="0" fontId="36" fillId="4" borderId="3" xfId="0" applyFont="1" applyFill="1" applyBorder="1" applyAlignment="1">
      <alignment vertical="center"/>
    </xf>
    <xf numFmtId="0" fontId="36" fillId="4" borderId="4" xfId="0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right"/>
    </xf>
    <xf numFmtId="164" fontId="9" fillId="4" borderId="0" xfId="1" applyNumberFormat="1" applyFont="1" applyFill="1" applyAlignment="1">
      <alignment horizontal="right"/>
    </xf>
    <xf numFmtId="0" fontId="31" fillId="4" borderId="0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 indent="2"/>
    </xf>
    <xf numFmtId="0" fontId="30" fillId="4" borderId="8" xfId="0" applyFont="1" applyFill="1" applyBorder="1" applyAlignment="1">
      <alignment horizontal="left" vertical="center" indent="2"/>
    </xf>
    <xf numFmtId="0" fontId="4" fillId="4" borderId="0" xfId="0" applyFont="1" applyFill="1" applyBorder="1" applyAlignment="1"/>
    <xf numFmtId="0" fontId="4" fillId="4" borderId="11" xfId="0" applyFont="1" applyFill="1" applyBorder="1"/>
    <xf numFmtId="0" fontId="4" fillId="4" borderId="14" xfId="0" applyFont="1" applyFill="1" applyBorder="1"/>
    <xf numFmtId="0" fontId="12" fillId="4" borderId="0" xfId="0" applyFont="1" applyFill="1" applyAlignment="1"/>
    <xf numFmtId="0" fontId="24" fillId="4" borderId="0" xfId="0" applyFont="1" applyFill="1" applyBorder="1" applyAlignment="1">
      <alignment vertical="center" wrapText="1"/>
    </xf>
    <xf numFmtId="0" fontId="41" fillId="4" borderId="0" xfId="3" applyFont="1" applyFill="1" applyAlignment="1">
      <alignment vertical="center"/>
    </xf>
    <xf numFmtId="0" fontId="34" fillId="3" borderId="16" xfId="0" applyFont="1" applyFill="1" applyBorder="1" applyAlignment="1">
      <alignment horizontal="center" vertical="center" wrapText="1"/>
    </xf>
    <xf numFmtId="2" fontId="3" fillId="0" borderId="0" xfId="0" applyNumberFormat="1" applyFont="1"/>
    <xf numFmtId="167" fontId="3" fillId="0" borderId="0" xfId="0" applyNumberFormat="1" applyFont="1"/>
    <xf numFmtId="166" fontId="0" fillId="0" borderId="0" xfId="0" applyNumberFormat="1"/>
    <xf numFmtId="2" fontId="0" fillId="0" borderId="0" xfId="0" applyNumberFormat="1"/>
    <xf numFmtId="43" fontId="0" fillId="0" borderId="0" xfId="0" applyNumberFormat="1"/>
    <xf numFmtId="165" fontId="0" fillId="4" borderId="0" xfId="0" applyNumberFormat="1" applyFill="1"/>
    <xf numFmtId="164" fontId="0" fillId="4" borderId="0" xfId="0" applyNumberFormat="1" applyFill="1"/>
    <xf numFmtId="165" fontId="9" fillId="4" borderId="0" xfId="0" applyNumberFormat="1" applyFont="1" applyFill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/>
    <xf numFmtId="167" fontId="0" fillId="0" borderId="0" xfId="0" applyNumberFormat="1" applyFill="1"/>
    <xf numFmtId="1" fontId="0" fillId="0" borderId="0" xfId="0" applyNumberFormat="1" applyFill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43" fontId="3" fillId="0" borderId="18" xfId="1" applyFont="1" applyFill="1" applyBorder="1"/>
    <xf numFmtId="43" fontId="3" fillId="0" borderId="18" xfId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center"/>
    </xf>
    <xf numFmtId="164" fontId="3" fillId="0" borderId="18" xfId="1" applyNumberFormat="1" applyFont="1" applyFill="1" applyBorder="1"/>
    <xf numFmtId="164" fontId="3" fillId="0" borderId="18" xfId="1" applyNumberFormat="1" applyFont="1" applyFill="1" applyBorder="1" applyAlignment="1">
      <alignment horizontal="right"/>
    </xf>
    <xf numFmtId="43" fontId="3" fillId="0" borderId="18" xfId="1" applyNumberFormat="1" applyFont="1" applyFill="1" applyBorder="1"/>
    <xf numFmtId="164" fontId="3" fillId="0" borderId="19" xfId="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43" fontId="3" fillId="0" borderId="21" xfId="1" applyFont="1" applyFill="1" applyBorder="1"/>
    <xf numFmtId="43" fontId="3" fillId="0" borderId="21" xfId="1" applyFont="1" applyFill="1" applyBorder="1" applyAlignment="1">
      <alignment horizontal="right"/>
    </xf>
    <xf numFmtId="164" fontId="3" fillId="0" borderId="21" xfId="1" applyNumberFormat="1" applyFont="1" applyFill="1" applyBorder="1" applyAlignment="1">
      <alignment horizontal="center"/>
    </xf>
    <xf numFmtId="164" fontId="3" fillId="0" borderId="21" xfId="1" applyNumberFormat="1" applyFont="1" applyFill="1" applyBorder="1"/>
    <xf numFmtId="164" fontId="3" fillId="0" borderId="21" xfId="1" applyNumberFormat="1" applyFont="1" applyFill="1" applyBorder="1" applyAlignment="1">
      <alignment horizontal="right"/>
    </xf>
    <xf numFmtId="43" fontId="3" fillId="0" borderId="21" xfId="1" applyNumberFormat="1" applyFont="1" applyFill="1" applyBorder="1"/>
    <xf numFmtId="0" fontId="3" fillId="0" borderId="21" xfId="0" applyFont="1" applyFill="1" applyBorder="1" applyAlignment="1">
      <alignment horizontal="right"/>
    </xf>
    <xf numFmtId="164" fontId="3" fillId="0" borderId="22" xfId="1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1" applyNumberFormat="1" applyFont="1" applyFill="1" applyBorder="1"/>
    <xf numFmtId="165" fontId="3" fillId="0" borderId="21" xfId="1" applyNumberFormat="1" applyFont="1" applyFill="1" applyBorder="1"/>
    <xf numFmtId="43" fontId="3" fillId="0" borderId="21" xfId="1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/>
    <xf numFmtId="165" fontId="3" fillId="0" borderId="24" xfId="1" applyNumberFormat="1" applyFont="1" applyFill="1" applyBorder="1"/>
    <xf numFmtId="43" fontId="3" fillId="0" borderId="24" xfId="1" applyFont="1" applyFill="1" applyBorder="1"/>
    <xf numFmtId="43" fontId="3" fillId="0" borderId="24" xfId="1" applyFont="1" applyFill="1" applyBorder="1" applyAlignment="1">
      <alignment horizontal="right"/>
    </xf>
    <xf numFmtId="164" fontId="3" fillId="0" borderId="24" xfId="1" applyNumberFormat="1" applyFont="1" applyFill="1" applyBorder="1" applyAlignment="1">
      <alignment horizontal="center"/>
    </xf>
    <xf numFmtId="164" fontId="3" fillId="0" borderId="24" xfId="1" applyNumberFormat="1" applyFont="1" applyFill="1" applyBorder="1"/>
    <xf numFmtId="43" fontId="3" fillId="0" borderId="24" xfId="1" applyNumberFormat="1" applyFont="1" applyFill="1" applyBorder="1"/>
    <xf numFmtId="164" fontId="3" fillId="0" borderId="24" xfId="1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164" fontId="3" fillId="0" borderId="25" xfId="1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5" fontId="3" fillId="0" borderId="18" xfId="1" applyNumberFormat="1" applyFont="1" applyFill="1" applyBorder="1"/>
    <xf numFmtId="43" fontId="3" fillId="0" borderId="0" xfId="0" applyNumberFormat="1" applyFont="1"/>
    <xf numFmtId="167" fontId="0" fillId="0" borderId="0" xfId="0" applyNumberFormat="1"/>
    <xf numFmtId="165" fontId="4" fillId="4" borderId="0" xfId="0" applyNumberFormat="1" applyFont="1" applyFill="1"/>
    <xf numFmtId="168" fontId="4" fillId="4" borderId="0" xfId="0" applyNumberFormat="1" applyFont="1" applyFill="1"/>
    <xf numFmtId="1" fontId="0" fillId="4" borderId="0" xfId="0" applyNumberFormat="1" applyFill="1"/>
    <xf numFmtId="166" fontId="3" fillId="0" borderId="0" xfId="0" applyNumberFormat="1" applyFont="1"/>
    <xf numFmtId="165" fontId="3" fillId="0" borderId="0" xfId="0" applyNumberFormat="1" applyFont="1"/>
    <xf numFmtId="0" fontId="18" fillId="7" borderId="0" xfId="2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left" vertical="center" wrapText="1" indent="1"/>
    </xf>
    <xf numFmtId="0" fontId="30" fillId="4" borderId="14" xfId="0" applyFont="1" applyFill="1" applyBorder="1" applyAlignment="1">
      <alignment horizontal="left" vertical="center" wrapText="1" indent="1"/>
    </xf>
    <xf numFmtId="0" fontId="30" fillId="4" borderId="15" xfId="0" applyFont="1" applyFill="1" applyBorder="1" applyAlignment="1">
      <alignment horizontal="left" vertical="center" wrapText="1" indent="1"/>
    </xf>
    <xf numFmtId="0" fontId="30" fillId="4" borderId="9" xfId="0" applyFont="1" applyFill="1" applyBorder="1" applyAlignment="1">
      <alignment horizontal="left" vertical="center" wrapText="1" indent="1"/>
    </xf>
    <xf numFmtId="0" fontId="30" fillId="4" borderId="0" xfId="0" applyFont="1" applyFill="1" applyBorder="1" applyAlignment="1">
      <alignment horizontal="left" vertical="center" wrapText="1" indent="1"/>
    </xf>
    <xf numFmtId="0" fontId="30" fillId="4" borderId="8" xfId="0" applyFont="1" applyFill="1" applyBorder="1" applyAlignment="1">
      <alignment horizontal="left" vertical="center" wrapText="1" indent="1"/>
    </xf>
    <xf numFmtId="0" fontId="31" fillId="6" borderId="10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left" vertical="center" indent="2"/>
    </xf>
    <xf numFmtId="0" fontId="30" fillId="4" borderId="0" xfId="0" applyFont="1" applyFill="1" applyBorder="1" applyAlignment="1">
      <alignment horizontal="left" vertical="center" indent="2"/>
    </xf>
    <xf numFmtId="0" fontId="30" fillId="4" borderId="8" xfId="0" applyFont="1" applyFill="1" applyBorder="1" applyAlignment="1">
      <alignment horizontal="left" vertical="center" indent="2"/>
    </xf>
    <xf numFmtId="0" fontId="30" fillId="4" borderId="9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left" vertical="center" indent="2"/>
    </xf>
    <xf numFmtId="0" fontId="30" fillId="4" borderId="14" xfId="0" applyFont="1" applyFill="1" applyBorder="1" applyAlignment="1">
      <alignment horizontal="left" vertical="center" indent="2"/>
    </xf>
    <xf numFmtId="0" fontId="30" fillId="4" borderId="15" xfId="0" applyFont="1" applyFill="1" applyBorder="1" applyAlignment="1">
      <alignment horizontal="left" vertical="center" indent="2"/>
    </xf>
    <xf numFmtId="0" fontId="30" fillId="4" borderId="9" xfId="0" applyFont="1" applyFill="1" applyBorder="1" applyAlignment="1">
      <alignment horizontal="left" vertical="center" indent="1"/>
    </xf>
    <xf numFmtId="0" fontId="30" fillId="4" borderId="0" xfId="0" applyFont="1" applyFill="1" applyBorder="1" applyAlignment="1">
      <alignment horizontal="left" vertical="center" indent="1"/>
    </xf>
    <xf numFmtId="0" fontId="30" fillId="4" borderId="8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44" fillId="4" borderId="0" xfId="0" applyFont="1" applyFill="1"/>
    <xf numFmtId="43" fontId="4" fillId="4" borderId="0" xfId="0" applyNumberFormat="1" applyFont="1" applyFill="1"/>
  </cellXfs>
  <cellStyles count="5">
    <cellStyle name="          _x000d__x000a_386grabber=VGA.3GR_x000d__x000a_" xfId="4"/>
    <cellStyle name="Celda de comprobación" xfId="2" builtinId="23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00"/>
      <color rgb="FFA50021"/>
      <color rgb="FF00B400"/>
      <color rgb="FFFF6565"/>
      <color rgb="FFFF3300"/>
      <color rgb="FFCCCC00"/>
      <color rgb="FFFF9933"/>
      <color rgb="FF663300"/>
      <color rgb="FF948A54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842638045162105E-2"/>
          <c:y val="0.14109022847553895"/>
          <c:w val="0.5852331198393268"/>
          <c:h val="0.8589097715244612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66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Indicadores!$B$23:$B$24</c:f>
              <c:strCache>
                <c:ptCount val="2"/>
                <c:pt idx="0">
                  <c:v>Gasto Federal (GFedS) como % del GPSSS</c:v>
                </c:pt>
                <c:pt idx="1">
                  <c:v>Gasto Estatal (GEstS) como % del GPSSS</c:v>
                </c:pt>
              </c:strCache>
            </c:strRef>
          </c:cat>
          <c:val>
            <c:numRef>
              <c:f>Indicadores!$P$23:$P$24</c:f>
              <c:numCache>
                <c:formatCode>_-* #,##0.0_-;\-* #,##0.0_-;_-* "-"??_-;_-@_-</c:formatCode>
                <c:ptCount val="2"/>
                <c:pt idx="0">
                  <c:v>84.822439701826781</c:v>
                </c:pt>
                <c:pt idx="1">
                  <c:v>15.177560298173216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20847212787935"/>
          <c:y val="0.40579630824835422"/>
          <c:w val="0.33247091828629449"/>
          <c:h val="0.17192435781592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7017778023816E-2"/>
          <c:y val="0.10812574829850752"/>
          <c:w val="0.56508080993683896"/>
          <c:h val="0.80462550219286932"/>
        </c:manualLayout>
      </c:layout>
      <c:doughnut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6600"/>
              </a:solidFill>
              <a:ln w="3175">
                <a:solidFill>
                  <a:schemeClr val="bg1"/>
                </a:solidFill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/>
                </a:solidFill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C00000"/>
              </a:solidFill>
              <a:ln w="3175">
                <a:solidFill>
                  <a:schemeClr val="bg1"/>
                </a:solidFill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CCCC00"/>
              </a:solidFill>
              <a:ln w="3175">
                <a:solidFill>
                  <a:schemeClr val="bg1"/>
                </a:solidFill>
              </a:ln>
              <a:effectLst/>
              <a:sp3d/>
            </c:spPr>
          </c:dPt>
          <c:dPt>
            <c:idx val="4"/>
            <c:bubble3D val="0"/>
            <c:spPr>
              <a:solidFill>
                <a:srgbClr val="FF9933"/>
              </a:solidFill>
              <a:ln w="3175">
                <a:solidFill>
                  <a:schemeClr val="bg1"/>
                </a:solidFill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36000" rIns="38100" bIns="19050" anchor="ctr" anchorCtr="0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Soberana Sans Light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36000" rIns="38100" bIns="19050" anchor="ctr" anchorCtr="0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Soberana Sans Light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36000" rIns="38100" bIns="19050" anchor="ctr" anchorCtr="0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Soberana Sans Light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5"/>
              <c:layout>
                <c:manualLayout>
                  <c:x val="4.5906653699543118E-3"/>
                  <c:y val="-3.5967287018692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36000" rIns="38100" bIns="19050" anchor="ctr" anchorCtr="0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Gráficos!$L$60:$L$65</c:f>
              <c:strCache>
                <c:ptCount val="6"/>
                <c:pt idx="0">
                  <c:v>IMSS</c:v>
                </c:pt>
                <c:pt idx="1">
                  <c:v>Ramo 12</c:v>
                </c:pt>
                <c:pt idx="2">
                  <c:v>FASSA</c:v>
                </c:pt>
                <c:pt idx="3">
                  <c:v>ISSSTE</c:v>
                </c:pt>
                <c:pt idx="4">
                  <c:v>Gobiernos Estatales</c:v>
                </c:pt>
                <c:pt idx="5">
                  <c:v>Otros</c:v>
                </c:pt>
              </c:strCache>
            </c:strRef>
          </c:cat>
          <c:val>
            <c:numRef>
              <c:f>Gráficos!$M$60:$M$65</c:f>
              <c:numCache>
                <c:formatCode>_-* #,##0.0_-;\-* #,##0.0_-;_-* "-"??_-;_-@_-</c:formatCode>
                <c:ptCount val="6"/>
                <c:pt idx="0">
                  <c:v>0.38768837099151016</c:v>
                </c:pt>
                <c:pt idx="1">
                  <c:v>0.21006625533824178</c:v>
                </c:pt>
                <c:pt idx="2">
                  <c:v>0.14469648633872009</c:v>
                </c:pt>
                <c:pt idx="3">
                  <c:v>8.9291373297287965E-2</c:v>
                </c:pt>
                <c:pt idx="4">
                  <c:v>6.9627066515477801E-2</c:v>
                </c:pt>
                <c:pt idx="5">
                  <c:v>9.8630447518762307E-2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17647819689886"/>
          <c:y val="0.3002835964089226"/>
          <c:w val="0.2821200019402092"/>
          <c:h val="0.47585814636953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oberana Sans Light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3347985929022E-2"/>
          <c:y val="0.12737438011882821"/>
          <c:w val="0.91177892002703487"/>
          <c:h val="0.69783819864227248"/>
        </c:manualLayout>
      </c:layout>
      <c:lineChart>
        <c:grouping val="standard"/>
        <c:varyColors val="0"/>
        <c:ser>
          <c:idx val="1"/>
          <c:order val="0"/>
          <c:tx>
            <c:v>GPubS como % del GProg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1"/>
            <c:spPr>
              <a:solidFill>
                <a:srgbClr val="006600">
                  <a:alpha val="93000"/>
                </a:srgbClr>
              </a:solidFill>
              <a:ln w="9525">
                <a:solidFill>
                  <a:srgbClr val="006600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  <a:bevelB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rgbClr val="0066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Gráficos!$M$10:$M$23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Indicadores!$C$19:$P$19</c:f>
              <c:numCache>
                <c:formatCode>_-* #,##0.0_-;\-* #,##0.0_-;_-* "-"??_-;_-@_-</c:formatCode>
                <c:ptCount val="14"/>
                <c:pt idx="0">
                  <c:v>15.767795937732743</c:v>
                </c:pt>
                <c:pt idx="1">
                  <c:v>17.620040274240434</c:v>
                </c:pt>
                <c:pt idx="2">
                  <c:v>16.737970312205878</c:v>
                </c:pt>
                <c:pt idx="3">
                  <c:v>16.148163960246883</c:v>
                </c:pt>
                <c:pt idx="4">
                  <c:v>15.782584246454077</c:v>
                </c:pt>
                <c:pt idx="5">
                  <c:v>15.209171726320452</c:v>
                </c:pt>
                <c:pt idx="6">
                  <c:v>15.239572848082361</c:v>
                </c:pt>
                <c:pt idx="7">
                  <c:v>15.627962665811109</c:v>
                </c:pt>
                <c:pt idx="8">
                  <c:v>15.468631941026207</c:v>
                </c:pt>
                <c:pt idx="9">
                  <c:v>15.816330742158732</c:v>
                </c:pt>
                <c:pt idx="10">
                  <c:v>15.683209540067732</c:v>
                </c:pt>
                <c:pt idx="11">
                  <c:v>14.502910275498051</c:v>
                </c:pt>
                <c:pt idx="12">
                  <c:v>14.812929378986725</c:v>
                </c:pt>
                <c:pt idx="13">
                  <c:v>14.126002234340953</c:v>
                </c:pt>
              </c:numCache>
            </c:numRef>
          </c:val>
          <c:smooth val="0"/>
        </c:ser>
        <c:ser>
          <c:idx val="0"/>
          <c:order val="1"/>
          <c:tx>
            <c:v>Nacional</c:v>
          </c:tx>
          <c:spPr>
            <a:ln w="38100" cap="rnd" cmpd="sng">
              <a:noFill/>
              <a:round/>
            </a:ln>
            <a:effectLst/>
          </c:spPr>
          <c:marker>
            <c:symbol val="circle"/>
            <c:size val="11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  <a:bevelB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rgbClr val="C000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Gráficos!$M$10:$M$23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Gráficos!$N$10:$N$23</c:f>
              <c:numCache>
                <c:formatCode>_-* #,##0.0_-;\-* #,##0.0_-;_-* "-"??_-;_-@_-</c:formatCode>
                <c:ptCount val="14"/>
                <c:pt idx="0">
                  <c:v>15.767795937732743</c:v>
                </c:pt>
                <c:pt idx="1">
                  <c:v>17.620040274240434</c:v>
                </c:pt>
                <c:pt idx="2">
                  <c:v>16.737970312205878</c:v>
                </c:pt>
                <c:pt idx="3">
                  <c:v>16.148163960246883</c:v>
                </c:pt>
                <c:pt idx="4">
                  <c:v>15.782584246454077</c:v>
                </c:pt>
                <c:pt idx="5">
                  <c:v>15.209171726320452</c:v>
                </c:pt>
                <c:pt idx="6">
                  <c:v>15.239572848082361</c:v>
                </c:pt>
                <c:pt idx="7">
                  <c:v>15.627962665811109</c:v>
                </c:pt>
                <c:pt idx="8">
                  <c:v>15.468631941026207</c:v>
                </c:pt>
                <c:pt idx="9">
                  <c:v>15.816330742158732</c:v>
                </c:pt>
                <c:pt idx="10">
                  <c:v>15.683209540067732</c:v>
                </c:pt>
                <c:pt idx="11">
                  <c:v>14.502910275498051</c:v>
                </c:pt>
                <c:pt idx="12">
                  <c:v>14.812929378986725</c:v>
                </c:pt>
                <c:pt idx="13">
                  <c:v>14.126002234340953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dropLines>
        <c:marker val="1"/>
        <c:smooth val="0"/>
        <c:axId val="453447200"/>
        <c:axId val="443036384"/>
      </c:lineChart>
      <c:catAx>
        <c:axId val="4534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Sans Light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443036384"/>
        <c:crosses val="autoZero"/>
        <c:auto val="1"/>
        <c:lblAlgn val="ctr"/>
        <c:lblOffset val="100"/>
        <c:noMultiLvlLbl val="0"/>
      </c:catAx>
      <c:valAx>
        <c:axId val="44303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Sans Light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45344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90094490886502987"/>
          <c:w val="1"/>
          <c:h val="9.6434493911182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Soberana Sans Light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93033169318984E-2"/>
          <c:y val="0.11764708996151392"/>
          <c:w val="0.9029752930623467"/>
          <c:h val="0.70038687233160124"/>
        </c:manualLayout>
      </c:layout>
      <c:barChart>
        <c:barDir val="col"/>
        <c:grouping val="clustered"/>
        <c:varyColors val="0"/>
        <c:ser>
          <c:idx val="0"/>
          <c:order val="0"/>
          <c:tx>
            <c:v>GPubS como % del PIB</c:v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Indicadores!$C$10:$P$10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Indicadores!$C$17:$P$17</c:f>
              <c:numCache>
                <c:formatCode>_-* #,##0.0_-;\-* #,##0.0_-;_-* "-"??_-;_-@_-</c:formatCode>
                <c:ptCount val="14"/>
                <c:pt idx="0">
                  <c:v>2.488469098916569</c:v>
                </c:pt>
                <c:pt idx="1">
                  <c:v>2.6483893996136545</c:v>
                </c:pt>
                <c:pt idx="2">
                  <c:v>2.5859095834639341</c:v>
                </c:pt>
                <c:pt idx="3">
                  <c:v>2.5384775855367572</c:v>
                </c:pt>
                <c:pt idx="4">
                  <c:v>2.6221647726524417</c:v>
                </c:pt>
                <c:pt idx="5">
                  <c:v>2.744375766130335</c:v>
                </c:pt>
                <c:pt idx="6">
                  <c:v>3.0818163350054357</c:v>
                </c:pt>
                <c:pt idx="7">
                  <c:v>3.0874178926609304</c:v>
                </c:pt>
                <c:pt idx="8">
                  <c:v>3.0428875930620269</c:v>
                </c:pt>
                <c:pt idx="9">
                  <c:v>3.1217773666234105</c:v>
                </c:pt>
                <c:pt idx="10">
                  <c:v>3.2215186044094604</c:v>
                </c:pt>
                <c:pt idx="11">
                  <c:v>2.9983346275156508</c:v>
                </c:pt>
                <c:pt idx="12">
                  <c:v>3.0797974575319831</c:v>
                </c:pt>
                <c:pt idx="13">
                  <c:v>2.9449005221803635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3040864"/>
        <c:axId val="443039744"/>
      </c:barChart>
      <c:lineChart>
        <c:grouping val="standard"/>
        <c:varyColors val="0"/>
        <c:ser>
          <c:idx val="1"/>
          <c:order val="1"/>
          <c:tx>
            <c:v>Nacional</c:v>
          </c:tx>
          <c:spPr>
            <a:ln w="412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Indicadores!$C$17:$M$17</c:f>
              <c:numCache>
                <c:formatCode>_-* #,##0.0_-;\-* #,##0.0_-;_-* "-"??_-;_-@_-</c:formatCode>
                <c:ptCount val="11"/>
                <c:pt idx="0">
                  <c:v>2.488469098916569</c:v>
                </c:pt>
                <c:pt idx="1">
                  <c:v>2.6483893996136545</c:v>
                </c:pt>
                <c:pt idx="2">
                  <c:v>2.5859095834639341</c:v>
                </c:pt>
                <c:pt idx="3">
                  <c:v>2.5384775855367572</c:v>
                </c:pt>
                <c:pt idx="4">
                  <c:v>2.6221647726524417</c:v>
                </c:pt>
                <c:pt idx="5">
                  <c:v>2.744375766130335</c:v>
                </c:pt>
                <c:pt idx="6">
                  <c:v>3.0818163350054357</c:v>
                </c:pt>
                <c:pt idx="7">
                  <c:v>3.0874178926609304</c:v>
                </c:pt>
                <c:pt idx="8">
                  <c:v>3.0428875930620269</c:v>
                </c:pt>
                <c:pt idx="9">
                  <c:v>3.1217773666234105</c:v>
                </c:pt>
                <c:pt idx="10">
                  <c:v>3.2215186044094604</c:v>
                </c:pt>
              </c:numCache>
            </c:numRef>
          </c:cat>
          <c:val>
            <c:numRef>
              <c:f>Gráficos!$E$12:$E$25</c:f>
              <c:numCache>
                <c:formatCode>_-* #,##0.0_-;\-* #,##0.0_-;_-* "-"??_-;_-@_-</c:formatCode>
                <c:ptCount val="14"/>
                <c:pt idx="0">
                  <c:v>2.488469098916569</c:v>
                </c:pt>
                <c:pt idx="1">
                  <c:v>2.6483893996136545</c:v>
                </c:pt>
                <c:pt idx="2">
                  <c:v>2.5859095834639341</c:v>
                </c:pt>
                <c:pt idx="3">
                  <c:v>2.5384775855367572</c:v>
                </c:pt>
                <c:pt idx="4">
                  <c:v>2.6221647726524417</c:v>
                </c:pt>
                <c:pt idx="5">
                  <c:v>2.744375766130335</c:v>
                </c:pt>
                <c:pt idx="6">
                  <c:v>3.0818163350054357</c:v>
                </c:pt>
                <c:pt idx="7">
                  <c:v>3.0874178926609304</c:v>
                </c:pt>
                <c:pt idx="8">
                  <c:v>3.0428875930620269</c:v>
                </c:pt>
                <c:pt idx="9">
                  <c:v>3.1217773666234105</c:v>
                </c:pt>
                <c:pt idx="10">
                  <c:v>3.2215186044094604</c:v>
                </c:pt>
                <c:pt idx="11">
                  <c:v>2.9983345975823634</c:v>
                </c:pt>
                <c:pt idx="12" formatCode="0.0">
                  <c:v>3.0797974575319831</c:v>
                </c:pt>
                <c:pt idx="13" formatCode="0.0">
                  <c:v>2.9449005221803635</c:v>
                </c:pt>
              </c:numCache>
            </c:numRef>
          </c:val>
          <c:smooth val="0"/>
        </c:ser>
        <c:ser>
          <c:idx val="2"/>
          <c:order val="2"/>
          <c:tx>
            <c:v>OCDE</c:v>
          </c:tx>
          <c:spPr>
            <a:ln w="41275" cap="rnd" cmpd="sng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ysClr val="windowText" lastClr="0000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Indicadores!$C$17:$M$17</c:f>
              <c:numCache>
                <c:formatCode>_-* #,##0.0_-;\-* #,##0.0_-;_-* "-"??_-;_-@_-</c:formatCode>
                <c:ptCount val="11"/>
                <c:pt idx="0">
                  <c:v>2.488469098916569</c:v>
                </c:pt>
                <c:pt idx="1">
                  <c:v>2.6483893996136545</c:v>
                </c:pt>
                <c:pt idx="2">
                  <c:v>2.5859095834639341</c:v>
                </c:pt>
                <c:pt idx="3">
                  <c:v>2.5384775855367572</c:v>
                </c:pt>
                <c:pt idx="4">
                  <c:v>2.6221647726524417</c:v>
                </c:pt>
                <c:pt idx="5">
                  <c:v>2.744375766130335</c:v>
                </c:pt>
                <c:pt idx="6">
                  <c:v>3.0818163350054357</c:v>
                </c:pt>
                <c:pt idx="7">
                  <c:v>3.0874178926609304</c:v>
                </c:pt>
                <c:pt idx="8">
                  <c:v>3.0428875930620269</c:v>
                </c:pt>
                <c:pt idx="9">
                  <c:v>3.1217773666234105</c:v>
                </c:pt>
                <c:pt idx="10">
                  <c:v>3.2215186044094604</c:v>
                </c:pt>
              </c:numCache>
            </c:numRef>
          </c:cat>
          <c:val>
            <c:numRef>
              <c:f>Gráficos!$F$12:$F$25</c:f>
              <c:numCache>
                <c:formatCode>_-* #,##0.0_-;\-* #,##0.0_-;_-* "-"??_-;_-@_-</c:formatCode>
                <c:ptCount val="14"/>
                <c:pt idx="0">
                  <c:v>5.6</c:v>
                </c:pt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5.9</c:v>
                </c:pt>
                <c:pt idx="6">
                  <c:v>6.5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6.5</c:v>
                </c:pt>
                <c:pt idx="11">
                  <c:v>6.6</c:v>
                </c:pt>
                <c:pt idx="12" formatCode="General">
                  <c:v>6.6</c:v>
                </c:pt>
                <c:pt idx="13" formatCode="General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040864"/>
        <c:axId val="443039744"/>
      </c:lineChart>
      <c:catAx>
        <c:axId val="4430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Sans Light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443039744"/>
        <c:crosses val="autoZero"/>
        <c:auto val="1"/>
        <c:lblAlgn val="ctr"/>
        <c:lblOffset val="100"/>
        <c:noMultiLvlLbl val="0"/>
      </c:catAx>
      <c:valAx>
        <c:axId val="44303974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Sans Light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4430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90284232118044072"/>
          <c:w val="1"/>
          <c:h val="9.5155693773572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4688956636414E-2"/>
          <c:y val="0.14831463298498326"/>
          <c:w val="0.90287245842565422"/>
          <c:h val="0.65606532001509688"/>
        </c:manualLayout>
      </c:layout>
      <c:lineChart>
        <c:grouping val="standard"/>
        <c:varyColors val="0"/>
        <c:ser>
          <c:idx val="0"/>
          <c:order val="0"/>
          <c:tx>
            <c:v>Población Con Seguridad Social (PCSS)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3176303804124646E-2"/>
                  <c:y val="2.1010920026683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rgbClr val="C000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Indicadores!$C$35:$P$35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Indicadores!$C$21:$P$21</c:f>
              <c:numCache>
                <c:formatCode>_-* #,##0.0_-;\-* #,##0.0_-;_-* "-"??_-;_-@_-</c:formatCode>
                <c:ptCount val="14"/>
                <c:pt idx="0">
                  <c:v>66.358342296508098</c:v>
                </c:pt>
                <c:pt idx="1">
                  <c:v>66.865522870247844</c:v>
                </c:pt>
                <c:pt idx="2">
                  <c:v>61.537584114786348</c:v>
                </c:pt>
                <c:pt idx="3">
                  <c:v>59.672549969893197</c:v>
                </c:pt>
                <c:pt idx="4">
                  <c:v>58.189892521037613</c:v>
                </c:pt>
                <c:pt idx="5">
                  <c:v>54.665172006399899</c:v>
                </c:pt>
                <c:pt idx="6">
                  <c:v>54.026724451812292</c:v>
                </c:pt>
                <c:pt idx="7">
                  <c:v>54.705554288995828</c:v>
                </c:pt>
                <c:pt idx="8">
                  <c:v>54.967055335523575</c:v>
                </c:pt>
                <c:pt idx="9">
                  <c:v>55.120544349233036</c:v>
                </c:pt>
                <c:pt idx="10">
                  <c:v>55.693465672298736</c:v>
                </c:pt>
                <c:pt idx="11">
                  <c:v>53.426680886960789</c:v>
                </c:pt>
                <c:pt idx="12">
                  <c:v>54.019220105000699</c:v>
                </c:pt>
                <c:pt idx="13">
                  <c:v>54.124994302372698</c:v>
                </c:pt>
              </c:numCache>
            </c:numRef>
          </c:val>
          <c:smooth val="0"/>
        </c:ser>
        <c:ser>
          <c:idx val="1"/>
          <c:order val="1"/>
          <c:tx>
            <c:v>Población Sin Seguridad Social (PSSS)</c:v>
          </c:tx>
          <c:spPr>
            <a:ln w="38100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5350216475485023E-2"/>
                  <c:y val="-2.4390250392414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rgbClr val="0066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Indicadores!$C$35:$P$35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Indicadores!$C$22:$P$22</c:f>
              <c:numCache>
                <c:formatCode>_-* #,##0.0_-;\-* #,##0.0_-;_-* "-"??_-;_-@_-</c:formatCode>
                <c:ptCount val="14"/>
                <c:pt idx="0">
                  <c:v>33.641657703491902</c:v>
                </c:pt>
                <c:pt idx="1">
                  <c:v>33.134477129752163</c:v>
                </c:pt>
                <c:pt idx="2">
                  <c:v>38.462415885213652</c:v>
                </c:pt>
                <c:pt idx="3">
                  <c:v>40.327450030106803</c:v>
                </c:pt>
                <c:pt idx="4">
                  <c:v>41.810107478962394</c:v>
                </c:pt>
                <c:pt idx="5">
                  <c:v>45.334827993600108</c:v>
                </c:pt>
                <c:pt idx="6">
                  <c:v>45.973275548187715</c:v>
                </c:pt>
                <c:pt idx="7">
                  <c:v>45.294445711004172</c:v>
                </c:pt>
                <c:pt idx="8">
                  <c:v>45.032944664476432</c:v>
                </c:pt>
                <c:pt idx="9">
                  <c:v>44.879455650766971</c:v>
                </c:pt>
                <c:pt idx="10">
                  <c:v>44.306534327701272</c:v>
                </c:pt>
                <c:pt idx="11">
                  <c:v>46.573319113039211</c:v>
                </c:pt>
                <c:pt idx="12">
                  <c:v>45.980779894999301</c:v>
                </c:pt>
                <c:pt idx="13">
                  <c:v>45.87500569762728</c:v>
                </c:pt>
              </c:numCache>
            </c:numRef>
          </c:val>
          <c:smooth val="0"/>
        </c:ser>
        <c:ser>
          <c:idx val="2"/>
          <c:order val="2"/>
          <c:tx>
            <c:v>PCSS (Nacional)</c:v>
          </c:tx>
          <c:spPr>
            <a:ln w="12700" cap="rnd">
              <a:solidFill>
                <a:srgbClr val="FF6565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8040392324479232E-2"/>
                  <c:y val="2.02759821943881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ln>
                        <a:solidFill>
                          <a:srgbClr val="FF6565"/>
                        </a:solidFill>
                      </a:ln>
                      <a:solidFill>
                        <a:srgbClr val="FF6565"/>
                      </a:solidFill>
                      <a:latin typeface="Soberana Sans Light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6000" tIns="19050" rIns="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solidFill>
                        <a:srgbClr val="FF6565"/>
                      </a:solidFill>
                    </a:ln>
                    <a:solidFill>
                      <a:srgbClr val="FF6565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Indicadores!$C$35:$P$35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Gráficos!$E$35:$E$48</c:f>
              <c:numCache>
                <c:formatCode>0.0</c:formatCode>
                <c:ptCount val="14"/>
                <c:pt idx="0">
                  <c:v>66.358342296508098</c:v>
                </c:pt>
                <c:pt idx="1">
                  <c:v>66.865522870247844</c:v>
                </c:pt>
                <c:pt idx="2">
                  <c:v>61.537584114786348</c:v>
                </c:pt>
                <c:pt idx="3">
                  <c:v>59.672549969893197</c:v>
                </c:pt>
                <c:pt idx="4">
                  <c:v>58.189892521037613</c:v>
                </c:pt>
                <c:pt idx="5">
                  <c:v>54.665172006399899</c:v>
                </c:pt>
                <c:pt idx="6">
                  <c:v>54.026724451812292</c:v>
                </c:pt>
                <c:pt idx="7">
                  <c:v>54.705554288995828</c:v>
                </c:pt>
                <c:pt idx="8">
                  <c:v>54.967055335523575</c:v>
                </c:pt>
                <c:pt idx="9">
                  <c:v>55.120544349233036</c:v>
                </c:pt>
                <c:pt idx="10">
                  <c:v>55.693465672298736</c:v>
                </c:pt>
                <c:pt idx="11">
                  <c:v>53.426680798023654</c:v>
                </c:pt>
                <c:pt idx="12">
                  <c:v>54.019220105000699</c:v>
                </c:pt>
                <c:pt idx="13">
                  <c:v>54.124994302372698</c:v>
                </c:pt>
              </c:numCache>
            </c:numRef>
          </c:val>
          <c:smooth val="0"/>
        </c:ser>
        <c:ser>
          <c:idx val="3"/>
          <c:order val="3"/>
          <c:tx>
            <c:v>PSSS (Nacional)</c:v>
          </c:tx>
          <c:spPr>
            <a:ln w="12700" cap="rnd">
              <a:solidFill>
                <a:srgbClr val="00B4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2823003624956586E-2"/>
                  <c:y val="-3.37933036573135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ln>
                        <a:solidFill>
                          <a:srgbClr val="70AD47"/>
                        </a:solidFill>
                      </a:ln>
                      <a:solidFill>
                        <a:srgbClr val="00B400"/>
                      </a:solidFill>
                      <a:latin typeface="Soberana Sans Light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accent6"/>
                      </a:solidFill>
                    </a:ln>
                    <a:solidFill>
                      <a:srgbClr val="00B4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Indicadores!$C$35:$P$35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Gráficos!$F$35:$F$48</c:f>
              <c:numCache>
                <c:formatCode>0.0</c:formatCode>
                <c:ptCount val="14"/>
                <c:pt idx="0">
                  <c:v>33.641657703491902</c:v>
                </c:pt>
                <c:pt idx="1">
                  <c:v>33.134477129752163</c:v>
                </c:pt>
                <c:pt idx="2">
                  <c:v>38.462415885213652</c:v>
                </c:pt>
                <c:pt idx="3">
                  <c:v>40.327450030106803</c:v>
                </c:pt>
                <c:pt idx="4">
                  <c:v>41.810107478962394</c:v>
                </c:pt>
                <c:pt idx="5">
                  <c:v>45.334827993600108</c:v>
                </c:pt>
                <c:pt idx="6">
                  <c:v>45.973275548187715</c:v>
                </c:pt>
                <c:pt idx="7">
                  <c:v>45.294445711004172</c:v>
                </c:pt>
                <c:pt idx="8">
                  <c:v>45.032944664476432</c:v>
                </c:pt>
                <c:pt idx="9">
                  <c:v>44.879455650766971</c:v>
                </c:pt>
                <c:pt idx="10">
                  <c:v>44.306534327701272</c:v>
                </c:pt>
                <c:pt idx="11">
                  <c:v>46.573319201976354</c:v>
                </c:pt>
                <c:pt idx="12">
                  <c:v>45.980779894999301</c:v>
                </c:pt>
                <c:pt idx="13">
                  <c:v>45.87500569762728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232480"/>
        <c:axId val="441235840"/>
      </c:lineChart>
      <c:catAx>
        <c:axId val="4412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Sans Light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441235840"/>
        <c:crosses val="autoZero"/>
        <c:auto val="1"/>
        <c:lblAlgn val="ctr"/>
        <c:lblOffset val="100"/>
        <c:noMultiLvlLbl val="0"/>
      </c:catAx>
      <c:valAx>
        <c:axId val="44123584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Sans Light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44123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283657309326248"/>
          <c:w val="1"/>
          <c:h val="0.10716342690673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Soberana Sans Light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44685760236545E-2"/>
          <c:y val="0.13781512605042018"/>
          <c:w val="0.8919696032450658"/>
          <c:h val="0.66670177992456825"/>
        </c:manualLayout>
      </c:layout>
      <c:lineChart>
        <c:grouping val="standard"/>
        <c:varyColors val="0"/>
        <c:ser>
          <c:idx val="0"/>
          <c:order val="0"/>
          <c:tx>
            <c:v>Población Con Seguridad Social (PCSS)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9166597465462749E-2"/>
                  <c:y val="2.7691593310735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solidFill>
                        <a:srgbClr val="C00000"/>
                      </a:solidFill>
                    </a:ln>
                    <a:solidFill>
                      <a:srgbClr val="C000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Valores!$C$46:$P$46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Valores!$C$71:$P$71</c:f>
              <c:numCache>
                <c:formatCode>_-* #,##0.0_-;\-* #,##0.0_-;_-* "-"??_-;_-@_-</c:formatCode>
                <c:ptCount val="14"/>
                <c:pt idx="0">
                  <c:v>4437.7563211645229</c:v>
                </c:pt>
                <c:pt idx="1">
                  <c:v>5106.9236223120079</c:v>
                </c:pt>
                <c:pt idx="2">
                  <c:v>4840.4047268406339</c:v>
                </c:pt>
                <c:pt idx="3">
                  <c:v>4860.0180397457525</c:v>
                </c:pt>
                <c:pt idx="4">
                  <c:v>5037.7106063838273</c:v>
                </c:pt>
                <c:pt idx="5">
                  <c:v>4895.6878130855648</c:v>
                </c:pt>
                <c:pt idx="6">
                  <c:v>5125.5531601042167</c:v>
                </c:pt>
                <c:pt idx="7">
                  <c:v>5427.9211413590338</c:v>
                </c:pt>
                <c:pt idx="8">
                  <c:v>5599.7580699803666</c:v>
                </c:pt>
                <c:pt idx="9">
                  <c:v>5917.2139284378982</c:v>
                </c:pt>
                <c:pt idx="10">
                  <c:v>6025.4634371829998</c:v>
                </c:pt>
                <c:pt idx="11">
                  <c:v>5476.4481757331878</c:v>
                </c:pt>
                <c:pt idx="12">
                  <c:v>5834.3412480000006</c:v>
                </c:pt>
                <c:pt idx="13">
                  <c:v>5792.48</c:v>
                </c:pt>
              </c:numCache>
            </c:numRef>
          </c:val>
          <c:smooth val="0"/>
        </c:ser>
        <c:ser>
          <c:idx val="1"/>
          <c:order val="1"/>
          <c:tx>
            <c:v>Población Sin Seguridad Social (PSSS)</c:v>
          </c:tx>
          <c:spPr>
            <a:ln w="38100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>
                      <a:solidFill>
                        <a:srgbClr val="006600"/>
                      </a:solidFill>
                    </a:ln>
                    <a:solidFill>
                      <a:srgbClr val="0066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Valores!$C$46:$P$46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Valores!$C$72:$P$72</c:f>
              <c:numCache>
                <c:formatCode>_-* #,##0.0_-;\-* #,##0.0_-;_-* "-"??_-;_-@_-</c:formatCode>
                <c:ptCount val="14"/>
                <c:pt idx="0">
                  <c:v>1949.2829157526151</c:v>
                </c:pt>
                <c:pt idx="1">
                  <c:v>2121.6099926496636</c:v>
                </c:pt>
                <c:pt idx="2">
                  <c:v>2456.9121047766744</c:v>
                </c:pt>
                <c:pt idx="3">
                  <c:v>2673.1316563710348</c:v>
                </c:pt>
                <c:pt idx="4">
                  <c:v>2949.9577182486196</c:v>
                </c:pt>
                <c:pt idx="5">
                  <c:v>3345.2232492549456</c:v>
                </c:pt>
                <c:pt idx="6">
                  <c:v>3553.3147416019942</c:v>
                </c:pt>
                <c:pt idx="7">
                  <c:v>3634.4897276380493</c:v>
                </c:pt>
                <c:pt idx="8">
                  <c:v>3723.1567509156544</c:v>
                </c:pt>
                <c:pt idx="9">
                  <c:v>3924.1984691918483</c:v>
                </c:pt>
                <c:pt idx="10">
                  <c:v>3918.3697722935517</c:v>
                </c:pt>
                <c:pt idx="11">
                  <c:v>3916.1168063905211</c:v>
                </c:pt>
                <c:pt idx="12">
                  <c:v>4087.830418743446</c:v>
                </c:pt>
                <c:pt idx="13">
                  <c:v>4054.95</c:v>
                </c:pt>
              </c:numCache>
            </c:numRef>
          </c:val>
          <c:smooth val="0"/>
        </c:ser>
        <c:ser>
          <c:idx val="2"/>
          <c:order val="2"/>
          <c:tx>
            <c:v>PCSS (Nacional)</c:v>
          </c:tx>
          <c:spPr>
            <a:ln w="12700" cap="rnd">
              <a:solidFill>
                <a:srgbClr val="FF6565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ln>
                        <a:solidFill>
                          <a:srgbClr val="FF6565"/>
                        </a:solidFill>
                      </a:ln>
                      <a:solidFill>
                        <a:sysClr val="windowText" lastClr="000000"/>
                      </a:solidFill>
                      <a:latin typeface="Soberana Sans Light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ln>
                        <a:solidFill>
                          <a:srgbClr val="FF6565"/>
                        </a:solidFill>
                      </a:ln>
                      <a:solidFill>
                        <a:sysClr val="windowText" lastClr="000000"/>
                      </a:solidFill>
                      <a:latin typeface="Soberana Sans Light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6000" tIns="19050" rIns="360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rgbClr val="FF6565"/>
                      </a:solidFill>
                    </a:ln>
                    <a:solidFill>
                      <a:sysClr val="windowText" lastClr="0000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Valores!$C$46:$P$46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Gráficos!$L$34:$L$47</c:f>
              <c:numCache>
                <c:formatCode>_-* #,##0_-;\-* #,##0_-;_-* "-"??_-;_-@_-</c:formatCode>
                <c:ptCount val="14"/>
                <c:pt idx="0">
                  <c:v>4437.7563211645229</c:v>
                </c:pt>
                <c:pt idx="1">
                  <c:v>5106.9236223120079</c:v>
                </c:pt>
                <c:pt idx="2">
                  <c:v>4840.4047268406339</c:v>
                </c:pt>
                <c:pt idx="3">
                  <c:v>4860.0180397457525</c:v>
                </c:pt>
                <c:pt idx="4">
                  <c:v>5037.7106063838273</c:v>
                </c:pt>
                <c:pt idx="5">
                  <c:v>4895.6878130855648</c:v>
                </c:pt>
                <c:pt idx="6">
                  <c:v>5125.5531601042167</c:v>
                </c:pt>
                <c:pt idx="7">
                  <c:v>5427.9211413590338</c:v>
                </c:pt>
                <c:pt idx="8">
                  <c:v>5599.7580699803666</c:v>
                </c:pt>
                <c:pt idx="9">
                  <c:v>5917.2139284378982</c:v>
                </c:pt>
                <c:pt idx="10">
                  <c:v>6025.4634371829998</c:v>
                </c:pt>
                <c:pt idx="11">
                  <c:v>5387.3561566661529</c:v>
                </c:pt>
                <c:pt idx="12" formatCode="0">
                  <c:v>5834.3412480000006</c:v>
                </c:pt>
                <c:pt idx="13" formatCode="0">
                  <c:v>5792.48</c:v>
                </c:pt>
              </c:numCache>
            </c:numRef>
          </c:val>
          <c:smooth val="0"/>
        </c:ser>
        <c:ser>
          <c:idx val="3"/>
          <c:order val="3"/>
          <c:tx>
            <c:v>PSSS (Nacional)</c:v>
          </c:tx>
          <c:spPr>
            <a:ln w="12700" cap="rnd">
              <a:solidFill>
                <a:srgbClr val="00B4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accent6"/>
                      </a:solidFill>
                    </a:ln>
                    <a:solidFill>
                      <a:srgbClr val="00B4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Valores!$C$46:$P$46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Gráficos!$M$34:$M$47</c:f>
              <c:numCache>
                <c:formatCode>_-* #,##0_-;\-* #,##0_-;_-* "-"??_-;_-@_-</c:formatCode>
                <c:ptCount val="14"/>
                <c:pt idx="0">
                  <c:v>1949.2829157526151</c:v>
                </c:pt>
                <c:pt idx="1">
                  <c:v>2121.6099926496636</c:v>
                </c:pt>
                <c:pt idx="2">
                  <c:v>2456.9121047766744</c:v>
                </c:pt>
                <c:pt idx="3">
                  <c:v>2673.1316563710348</c:v>
                </c:pt>
                <c:pt idx="4">
                  <c:v>2949.9577182486196</c:v>
                </c:pt>
                <c:pt idx="5">
                  <c:v>3345.2232492549456</c:v>
                </c:pt>
                <c:pt idx="6">
                  <c:v>3553.3147416019942</c:v>
                </c:pt>
                <c:pt idx="7">
                  <c:v>3634.4897276380493</c:v>
                </c:pt>
                <c:pt idx="8">
                  <c:v>3723.1567509156544</c:v>
                </c:pt>
                <c:pt idx="9">
                  <c:v>3924.1984691918483</c:v>
                </c:pt>
                <c:pt idx="10">
                  <c:v>3918.3697722935517</c:v>
                </c:pt>
                <c:pt idx="11">
                  <c:v>3916</c:v>
                </c:pt>
                <c:pt idx="12">
                  <c:v>4087.830418743446</c:v>
                </c:pt>
                <c:pt idx="13">
                  <c:v>4054.95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108304"/>
        <c:axId val="442109424"/>
      </c:lineChart>
      <c:catAx>
        <c:axId val="44210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Sans Light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442109424"/>
        <c:crosses val="autoZero"/>
        <c:auto val="1"/>
        <c:lblAlgn val="ctr"/>
        <c:lblOffset val="100"/>
        <c:noMultiLvlLbl val="0"/>
      </c:catAx>
      <c:valAx>
        <c:axId val="4421094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Sans Light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44210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894382319857079"/>
          <c:w val="1"/>
          <c:h val="0.11105617680142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oberana Sans Light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4688956636414E-2"/>
          <c:y val="0.14831463298498326"/>
          <c:w val="0.90287245842565422"/>
          <c:h val="0.65606532001509688"/>
        </c:manualLayout>
      </c:layout>
      <c:lineChart>
        <c:grouping val="standard"/>
        <c:varyColors val="0"/>
        <c:ser>
          <c:idx val="2"/>
          <c:order val="0"/>
          <c:tx>
            <c:v>Gasto Privado (GPrivS) como % del GTS (NAL)</c:v>
          </c:tx>
          <c:spPr>
            <a:ln w="41275">
              <a:solidFill>
                <a:srgbClr val="0066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410706831638993E-2"/>
                  <c:y val="-3.71726340230449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ln>
                        <a:noFill/>
                      </a:ln>
                      <a:solidFill>
                        <a:srgbClr val="006600"/>
                      </a:solidFill>
                      <a:latin typeface="Soberana Sans Light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260869007040583E-2"/>
                  <c:y val="-3.0413973291582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MX" sz="900" b="1" i="0" u="none" strike="noStrike" kern="1200" baseline="0">
                    <a:ln>
                      <a:noFill/>
                    </a:ln>
                    <a:solidFill>
                      <a:srgbClr val="006600"/>
                    </a:solidFill>
                    <a:latin typeface="Soberana Sans Light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Indicadores!$C$35:$P$35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Gráficos!$G$81:$G$94</c:f>
              <c:numCache>
                <c:formatCode>0.0</c:formatCode>
                <c:ptCount val="14"/>
                <c:pt idx="0">
                  <c:v>57.748295498487202</c:v>
                </c:pt>
                <c:pt idx="1">
                  <c:v>55.969128273389281</c:v>
                </c:pt>
                <c:pt idx="2">
                  <c:v>56.590806085969504</c:v>
                </c:pt>
                <c:pt idx="3">
                  <c:v>56.018936589600024</c:v>
                </c:pt>
                <c:pt idx="4">
                  <c:v>55.267285055209882</c:v>
                </c:pt>
                <c:pt idx="5">
                  <c:v>50.40891468852189</c:v>
                </c:pt>
                <c:pt idx="6">
                  <c:v>48.606502828888452</c:v>
                </c:pt>
                <c:pt idx="7">
                  <c:v>47.953664511073143</c:v>
                </c:pt>
                <c:pt idx="8">
                  <c:v>46.02579701826987</c:v>
                </c:pt>
                <c:pt idx="9">
                  <c:v>45.902443459171273</c:v>
                </c:pt>
                <c:pt idx="10">
                  <c:v>45.373274013882714</c:v>
                </c:pt>
                <c:pt idx="11">
                  <c:v>46.752866925137972</c:v>
                </c:pt>
                <c:pt idx="12">
                  <c:v>46.247103743419615</c:v>
                </c:pt>
                <c:pt idx="13">
                  <c:v>46.957626060223419</c:v>
                </c:pt>
              </c:numCache>
            </c:numRef>
          </c:val>
          <c:smooth val="0"/>
        </c:ser>
        <c:ser>
          <c:idx val="3"/>
          <c:order val="1"/>
          <c:tx>
            <c:v>Gasto de Bolsillo de los Hogares en Salud (GBolS) como % del GT (NAL)</c:v>
          </c:tx>
          <c:spPr>
            <a:ln w="41275"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Indicadores!$C$35:$P$35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Gráficos!$H$81:$H$94</c:f>
              <c:numCache>
                <c:formatCode>0.0</c:formatCode>
                <c:ptCount val="14"/>
                <c:pt idx="0">
                  <c:v>54.956981933059723</c:v>
                </c:pt>
                <c:pt idx="1">
                  <c:v>53.14863907941475</c:v>
                </c:pt>
                <c:pt idx="2">
                  <c:v>53.481378661659072</c:v>
                </c:pt>
                <c:pt idx="3">
                  <c:v>52.678794788038083</c:v>
                </c:pt>
                <c:pt idx="4">
                  <c:v>51.642735970899345</c:v>
                </c:pt>
                <c:pt idx="5">
                  <c:v>44.592716758655286</c:v>
                </c:pt>
                <c:pt idx="6">
                  <c:v>42.602839257598738</c:v>
                </c:pt>
                <c:pt idx="7">
                  <c:v>42.07730614666427</c:v>
                </c:pt>
                <c:pt idx="8">
                  <c:v>39.875592331133205</c:v>
                </c:pt>
                <c:pt idx="9">
                  <c:v>39.898939873267416</c:v>
                </c:pt>
                <c:pt idx="10">
                  <c:v>39.283352167289927</c:v>
                </c:pt>
                <c:pt idx="11">
                  <c:v>39.963282360171419</c:v>
                </c:pt>
                <c:pt idx="12">
                  <c:v>39.650099600346273</c:v>
                </c:pt>
                <c:pt idx="13">
                  <c:v>39.774734433206774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255328"/>
        <c:axId val="442256448"/>
      </c:lineChart>
      <c:catAx>
        <c:axId val="44225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Sans Light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442256448"/>
        <c:crosses val="autoZero"/>
        <c:auto val="1"/>
        <c:lblAlgn val="ctr"/>
        <c:lblOffset val="100"/>
        <c:noMultiLvlLbl val="0"/>
      </c:catAx>
      <c:valAx>
        <c:axId val="44225644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Sans Light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44225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283657309326248"/>
          <c:w val="1"/>
          <c:h val="0.10716342690673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Soberana Sans Light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Indicadores!A1"/><Relationship Id="rId13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hyperlink" Target="#Ficha_T&#233;cnica!A1"/><Relationship Id="rId12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Glosario!A1"/><Relationship Id="rId11" Type="http://schemas.openxmlformats.org/officeDocument/2006/relationships/chart" Target="../charts/chart5.xml"/><Relationship Id="rId5" Type="http://schemas.openxmlformats.org/officeDocument/2006/relationships/hyperlink" Target="#Fuentes!A1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hyperlink" Target="#Valores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Glosario!A1"/><Relationship Id="rId2" Type="http://schemas.openxmlformats.org/officeDocument/2006/relationships/hyperlink" Target="#Fuentes!A1"/><Relationship Id="rId1" Type="http://schemas.openxmlformats.org/officeDocument/2006/relationships/image" Target="../media/image3.jpeg"/><Relationship Id="rId6" Type="http://schemas.openxmlformats.org/officeDocument/2006/relationships/hyperlink" Target="#Indicadores!A1"/><Relationship Id="rId5" Type="http://schemas.openxmlformats.org/officeDocument/2006/relationships/hyperlink" Target="#Gr&#225;ficos!A1"/><Relationship Id="rId4" Type="http://schemas.openxmlformats.org/officeDocument/2006/relationships/hyperlink" Target="#Ficha_T&#233;cnica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Ficha_T&#233;cnica!A1"/><Relationship Id="rId2" Type="http://schemas.openxmlformats.org/officeDocument/2006/relationships/hyperlink" Target="#Gr&#225;ficos!A1"/><Relationship Id="rId1" Type="http://schemas.openxmlformats.org/officeDocument/2006/relationships/hyperlink" Target="#Fuentes!A1"/><Relationship Id="rId6" Type="http://schemas.openxmlformats.org/officeDocument/2006/relationships/image" Target="../media/image1.jpeg"/><Relationship Id="rId5" Type="http://schemas.openxmlformats.org/officeDocument/2006/relationships/hyperlink" Target="#Valores!A1"/><Relationship Id="rId4" Type="http://schemas.openxmlformats.org/officeDocument/2006/relationships/hyperlink" Target="#Indicadores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Ficha_T&#233;cnica!A1"/><Relationship Id="rId2" Type="http://schemas.openxmlformats.org/officeDocument/2006/relationships/hyperlink" Target="#Glosario!A1"/><Relationship Id="rId1" Type="http://schemas.openxmlformats.org/officeDocument/2006/relationships/hyperlink" Target="#Gr&#225;ficos!A1"/><Relationship Id="rId6" Type="http://schemas.openxmlformats.org/officeDocument/2006/relationships/image" Target="../media/image1.jpeg"/><Relationship Id="rId5" Type="http://schemas.openxmlformats.org/officeDocument/2006/relationships/hyperlink" Target="#Valores!A1"/><Relationship Id="rId4" Type="http://schemas.openxmlformats.org/officeDocument/2006/relationships/hyperlink" Target="#Indicadores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Glosario!A1"/><Relationship Id="rId2" Type="http://schemas.openxmlformats.org/officeDocument/2006/relationships/hyperlink" Target="#Gr&#225;ficos!A1"/><Relationship Id="rId1" Type="http://schemas.openxmlformats.org/officeDocument/2006/relationships/image" Target="../media/image4.jpeg"/><Relationship Id="rId6" Type="http://schemas.openxmlformats.org/officeDocument/2006/relationships/hyperlink" Target="#Valores!A1"/><Relationship Id="rId5" Type="http://schemas.openxmlformats.org/officeDocument/2006/relationships/hyperlink" Target="#Indicadores!A1"/><Relationship Id="rId4" Type="http://schemas.openxmlformats.org/officeDocument/2006/relationships/hyperlink" Target="#Fuentes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Glosario!A1"/><Relationship Id="rId2" Type="http://schemas.openxmlformats.org/officeDocument/2006/relationships/hyperlink" Target="#Fuentes!A1"/><Relationship Id="rId1" Type="http://schemas.openxmlformats.org/officeDocument/2006/relationships/image" Target="../media/image2.jpeg"/><Relationship Id="rId6" Type="http://schemas.openxmlformats.org/officeDocument/2006/relationships/hyperlink" Target="#Valores!A1"/><Relationship Id="rId5" Type="http://schemas.openxmlformats.org/officeDocument/2006/relationships/hyperlink" Target="#Gr&#225;ficos!A1"/><Relationship Id="rId4" Type="http://schemas.openxmlformats.org/officeDocument/2006/relationships/hyperlink" Target="#Ficha_T&#233;cnic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176742</xdr:colOff>
      <xdr:row>53</xdr:row>
      <xdr:rowOff>154502</xdr:rowOff>
    </xdr:from>
    <xdr:to>
      <xdr:col>7</xdr:col>
      <xdr:colOff>388409</xdr:colOff>
      <xdr:row>74</xdr:row>
      <xdr:rowOff>122752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115992</xdr:colOff>
      <xdr:row>53</xdr:row>
      <xdr:rowOff>170798</xdr:rowOff>
    </xdr:from>
    <xdr:to>
      <xdr:col>14</xdr:col>
      <xdr:colOff>581659</xdr:colOff>
      <xdr:row>74</xdr:row>
      <xdr:rowOff>149633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99905</xdr:colOff>
      <xdr:row>8</xdr:row>
      <xdr:rowOff>116626</xdr:rowOff>
    </xdr:from>
    <xdr:to>
      <xdr:col>14</xdr:col>
      <xdr:colOff>554988</xdr:colOff>
      <xdr:row>28</xdr:row>
      <xdr:rowOff>161921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247651</xdr:colOff>
      <xdr:row>8</xdr:row>
      <xdr:rowOff>128057</xdr:rowOff>
    </xdr:from>
    <xdr:to>
      <xdr:col>7</xdr:col>
      <xdr:colOff>367245</xdr:colOff>
      <xdr:row>28</xdr:row>
      <xdr:rowOff>170391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402183</xdr:colOff>
      <xdr:row>101</xdr:row>
      <xdr:rowOff>6347</xdr:rowOff>
    </xdr:from>
    <xdr:to>
      <xdr:col>4</xdr:col>
      <xdr:colOff>194490</xdr:colOff>
      <xdr:row>104</xdr:row>
      <xdr:rowOff>61367</xdr:rowOff>
    </xdr:to>
    <xdr:sp macro="" textlink="">
      <xdr:nvSpPr>
        <xdr:cNvPr id="18" name="Rectángulo redondeado 17">
          <a:hlinkClick xmlns:r="http://schemas.openxmlformats.org/officeDocument/2006/relationships" r:id="rId5"/>
        </xdr:cNvPr>
        <xdr:cNvSpPr/>
      </xdr:nvSpPr>
      <xdr:spPr>
        <a:xfrm>
          <a:off x="1926183" y="15108764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Fuentes de Información</a:t>
          </a:r>
        </a:p>
      </xdr:txBody>
    </xdr:sp>
    <xdr:clientData/>
  </xdr:twoCellAnchor>
  <xdr:twoCellAnchor>
    <xdr:from>
      <xdr:col>4</xdr:col>
      <xdr:colOff>488963</xdr:colOff>
      <xdr:row>101</xdr:row>
      <xdr:rowOff>4</xdr:rowOff>
    </xdr:from>
    <xdr:to>
      <xdr:col>6</xdr:col>
      <xdr:colOff>281270</xdr:colOff>
      <xdr:row>104</xdr:row>
      <xdr:rowOff>55024</xdr:rowOff>
    </xdr:to>
    <xdr:sp macro="" textlink="">
      <xdr:nvSpPr>
        <xdr:cNvPr id="19" name="Rectángulo redondeado 18">
          <a:hlinkClick xmlns:r="http://schemas.openxmlformats.org/officeDocument/2006/relationships" r:id="rId6"/>
        </xdr:cNvPr>
        <xdr:cNvSpPr/>
      </xdr:nvSpPr>
      <xdr:spPr>
        <a:xfrm>
          <a:off x="3536963" y="15102421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Glosario de términos</a:t>
          </a:r>
        </a:p>
      </xdr:txBody>
    </xdr:sp>
    <xdr:clientData/>
  </xdr:twoCellAnchor>
  <xdr:twoCellAnchor>
    <xdr:from>
      <xdr:col>10</xdr:col>
      <xdr:colOff>772587</xdr:colOff>
      <xdr:row>101</xdr:row>
      <xdr:rowOff>14820</xdr:rowOff>
    </xdr:from>
    <xdr:to>
      <xdr:col>12</xdr:col>
      <xdr:colOff>329157</xdr:colOff>
      <xdr:row>104</xdr:row>
      <xdr:rowOff>69840</xdr:rowOff>
    </xdr:to>
    <xdr:sp macro="" textlink="">
      <xdr:nvSpPr>
        <xdr:cNvPr id="20" name="Rectángulo redondeado 19">
          <a:hlinkClick xmlns:r="http://schemas.openxmlformats.org/officeDocument/2006/relationships" r:id="rId7"/>
        </xdr:cNvPr>
        <xdr:cNvSpPr/>
      </xdr:nvSpPr>
      <xdr:spPr>
        <a:xfrm>
          <a:off x="8392587" y="15117237"/>
          <a:ext cx="1334570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Ficha Técnica</a:t>
          </a:r>
        </a:p>
      </xdr:txBody>
    </xdr:sp>
    <xdr:clientData/>
  </xdr:twoCellAnchor>
  <xdr:twoCellAnchor>
    <xdr:from>
      <xdr:col>6</xdr:col>
      <xdr:colOff>640304</xdr:colOff>
      <xdr:row>101</xdr:row>
      <xdr:rowOff>0</xdr:rowOff>
    </xdr:from>
    <xdr:to>
      <xdr:col>8</xdr:col>
      <xdr:colOff>432611</xdr:colOff>
      <xdr:row>104</xdr:row>
      <xdr:rowOff>55020</xdr:rowOff>
    </xdr:to>
    <xdr:sp macro="" textlink="">
      <xdr:nvSpPr>
        <xdr:cNvPr id="21" name="Rectángulo redondeado 20">
          <a:hlinkClick xmlns:r="http://schemas.openxmlformats.org/officeDocument/2006/relationships" r:id="rId8"/>
        </xdr:cNvPr>
        <xdr:cNvSpPr/>
      </xdr:nvSpPr>
      <xdr:spPr>
        <a:xfrm>
          <a:off x="5212304" y="15102417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Cuadro Indicadores</a:t>
          </a:r>
        </a:p>
      </xdr:txBody>
    </xdr:sp>
    <xdr:clientData/>
  </xdr:twoCellAnchor>
  <xdr:twoCellAnchor>
    <xdr:from>
      <xdr:col>8</xdr:col>
      <xdr:colOff>715435</xdr:colOff>
      <xdr:row>101</xdr:row>
      <xdr:rowOff>14823</xdr:rowOff>
    </xdr:from>
    <xdr:to>
      <xdr:col>10</xdr:col>
      <xdr:colOff>507742</xdr:colOff>
      <xdr:row>104</xdr:row>
      <xdr:rowOff>69843</xdr:rowOff>
    </xdr:to>
    <xdr:sp macro="" textlink="">
      <xdr:nvSpPr>
        <xdr:cNvPr id="22" name="Rectángulo redondeado 21">
          <a:hlinkClick xmlns:r="http://schemas.openxmlformats.org/officeDocument/2006/relationships" r:id="rId9"/>
        </xdr:cNvPr>
        <xdr:cNvSpPr/>
      </xdr:nvSpPr>
      <xdr:spPr>
        <a:xfrm>
          <a:off x="6811435" y="15117240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Cuadro</a:t>
          </a:r>
        </a:p>
        <a:p>
          <a:pPr algn="ctr"/>
          <a:r>
            <a:rPr lang="es-MX" sz="1200" b="1" baseline="0">
              <a:latin typeface="Soberana Sans Light" panose="02000000000000000000" pitchFamily="50" charset="0"/>
            </a:rPr>
            <a:t>Valores</a:t>
          </a:r>
        </a:p>
      </xdr:txBody>
    </xdr:sp>
    <xdr:clientData/>
  </xdr:twoCellAnchor>
  <xdr:twoCellAnchor editAs="oneCell">
    <xdr:from>
      <xdr:col>0</xdr:col>
      <xdr:colOff>105830</xdr:colOff>
      <xdr:row>1</xdr:row>
      <xdr:rowOff>31752</xdr:rowOff>
    </xdr:from>
    <xdr:to>
      <xdr:col>3</xdr:col>
      <xdr:colOff>476809</xdr:colOff>
      <xdr:row>3</xdr:row>
      <xdr:rowOff>226486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10" b="36800"/>
        <a:stretch/>
      </xdr:blipFill>
      <xdr:spPr>
        <a:xfrm>
          <a:off x="105830" y="127002"/>
          <a:ext cx="2656979" cy="755651"/>
        </a:xfrm>
        <a:prstGeom prst="rect">
          <a:avLst/>
        </a:prstGeom>
      </xdr:spPr>
    </xdr:pic>
    <xdr:clientData/>
  </xdr:twoCellAnchor>
  <xdr:twoCellAnchor>
    <xdr:from>
      <xdr:col>0</xdr:col>
      <xdr:colOff>169121</xdr:colOff>
      <xdr:row>30</xdr:row>
      <xdr:rowOff>171888</xdr:rowOff>
    </xdr:from>
    <xdr:to>
      <xdr:col>7</xdr:col>
      <xdr:colOff>391372</xdr:colOff>
      <xdr:row>51</xdr:row>
      <xdr:rowOff>129554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64348</xdr:colOff>
      <xdr:row>31</xdr:row>
      <xdr:rowOff>20530</xdr:rowOff>
    </xdr:from>
    <xdr:to>
      <xdr:col>14</xdr:col>
      <xdr:colOff>540599</xdr:colOff>
      <xdr:row>51</xdr:row>
      <xdr:rowOff>169755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400050</xdr:colOff>
      <xdr:row>77</xdr:row>
      <xdr:rowOff>9525</xdr:rowOff>
    </xdr:from>
    <xdr:to>
      <xdr:col>11</xdr:col>
      <xdr:colOff>488951</xdr:colOff>
      <xdr:row>97</xdr:row>
      <xdr:rowOff>148166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1</xdr:row>
      <xdr:rowOff>21170</xdr:rowOff>
    </xdr:from>
    <xdr:to>
      <xdr:col>1</xdr:col>
      <xdr:colOff>2646395</xdr:colOff>
      <xdr:row>4</xdr:row>
      <xdr:rowOff>78321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10" b="36800"/>
        <a:stretch/>
      </xdr:blipFill>
      <xdr:spPr>
        <a:xfrm>
          <a:off x="105833" y="127003"/>
          <a:ext cx="2656979" cy="755651"/>
        </a:xfrm>
        <a:prstGeom prst="rect">
          <a:avLst/>
        </a:prstGeom>
      </xdr:spPr>
    </xdr:pic>
    <xdr:clientData/>
  </xdr:twoCellAnchor>
  <xdr:twoCellAnchor>
    <xdr:from>
      <xdr:col>1</xdr:col>
      <xdr:colOff>3962400</xdr:colOff>
      <xdr:row>81</xdr:row>
      <xdr:rowOff>15872</xdr:rowOff>
    </xdr:from>
    <xdr:to>
      <xdr:col>2</xdr:col>
      <xdr:colOff>487632</xdr:colOff>
      <xdr:row>84</xdr:row>
      <xdr:rowOff>42317</xdr:rowOff>
    </xdr:to>
    <xdr:sp macro="" textlink="">
      <xdr:nvSpPr>
        <xdr:cNvPr id="9" name="Rectángulo redondeado 8">
          <a:hlinkClick xmlns:r="http://schemas.openxmlformats.org/officeDocument/2006/relationships" r:id="rId2"/>
        </xdr:cNvPr>
        <xdr:cNvSpPr/>
      </xdr:nvSpPr>
      <xdr:spPr>
        <a:xfrm>
          <a:off x="4076700" y="16017872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Fuentes de Información</a:t>
          </a:r>
        </a:p>
      </xdr:txBody>
    </xdr:sp>
    <xdr:clientData/>
  </xdr:twoCellAnchor>
  <xdr:twoCellAnchor>
    <xdr:from>
      <xdr:col>2</xdr:col>
      <xdr:colOff>782105</xdr:colOff>
      <xdr:row>81</xdr:row>
      <xdr:rowOff>9529</xdr:rowOff>
    </xdr:from>
    <xdr:to>
      <xdr:col>4</xdr:col>
      <xdr:colOff>250562</xdr:colOff>
      <xdr:row>84</xdr:row>
      <xdr:rowOff>35974</xdr:rowOff>
    </xdr:to>
    <xdr:sp macro="" textlink="">
      <xdr:nvSpPr>
        <xdr:cNvPr id="10" name="Rectángulo redondeado 9">
          <a:hlinkClick xmlns:r="http://schemas.openxmlformats.org/officeDocument/2006/relationships" r:id="rId3"/>
        </xdr:cNvPr>
        <xdr:cNvSpPr/>
      </xdr:nvSpPr>
      <xdr:spPr>
        <a:xfrm>
          <a:off x="5687480" y="16011529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Glosario de términos</a:t>
          </a:r>
        </a:p>
      </xdr:txBody>
    </xdr:sp>
    <xdr:clientData/>
  </xdr:twoCellAnchor>
  <xdr:twoCellAnchor>
    <xdr:from>
      <xdr:col>8</xdr:col>
      <xdr:colOff>94179</xdr:colOff>
      <xdr:row>81</xdr:row>
      <xdr:rowOff>24345</xdr:rowOff>
    </xdr:from>
    <xdr:to>
      <xdr:col>9</xdr:col>
      <xdr:colOff>498474</xdr:colOff>
      <xdr:row>84</xdr:row>
      <xdr:rowOff>50790</xdr:rowOff>
    </xdr:to>
    <xdr:sp macro="" textlink="">
      <xdr:nvSpPr>
        <xdr:cNvPr id="11" name="Rectángulo redondeado 10">
          <a:hlinkClick xmlns:r="http://schemas.openxmlformats.org/officeDocument/2006/relationships" r:id="rId4"/>
        </xdr:cNvPr>
        <xdr:cNvSpPr/>
      </xdr:nvSpPr>
      <xdr:spPr>
        <a:xfrm>
          <a:off x="10543104" y="16026345"/>
          <a:ext cx="1328220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Ficha Técnica</a:t>
          </a:r>
        </a:p>
      </xdr:txBody>
    </xdr:sp>
    <xdr:clientData/>
  </xdr:twoCellAnchor>
  <xdr:twoCellAnchor>
    <xdr:from>
      <xdr:col>4</xdr:col>
      <xdr:colOff>609596</xdr:colOff>
      <xdr:row>81</xdr:row>
      <xdr:rowOff>9525</xdr:rowOff>
    </xdr:from>
    <xdr:to>
      <xdr:col>6</xdr:col>
      <xdr:colOff>78053</xdr:colOff>
      <xdr:row>84</xdr:row>
      <xdr:rowOff>35970</xdr:rowOff>
    </xdr:to>
    <xdr:sp macro="" textlink="">
      <xdr:nvSpPr>
        <xdr:cNvPr id="12" name="Rectángulo redondeado 11">
          <a:hlinkClick xmlns:r="http://schemas.openxmlformats.org/officeDocument/2006/relationships" r:id="rId5"/>
        </xdr:cNvPr>
        <xdr:cNvSpPr/>
      </xdr:nvSpPr>
      <xdr:spPr>
        <a:xfrm>
          <a:off x="7362821" y="16011525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Gráficos</a:t>
          </a:r>
        </a:p>
      </xdr:txBody>
    </xdr:sp>
    <xdr:clientData/>
  </xdr:twoCellAnchor>
  <xdr:twoCellAnchor>
    <xdr:from>
      <xdr:col>6</xdr:col>
      <xdr:colOff>360877</xdr:colOff>
      <xdr:row>81</xdr:row>
      <xdr:rowOff>24348</xdr:rowOff>
    </xdr:from>
    <xdr:to>
      <xdr:col>7</xdr:col>
      <xdr:colOff>753259</xdr:colOff>
      <xdr:row>84</xdr:row>
      <xdr:rowOff>50793</xdr:rowOff>
    </xdr:to>
    <xdr:sp macro="" textlink="">
      <xdr:nvSpPr>
        <xdr:cNvPr id="13" name="Rectángulo redondeado 12">
          <a:hlinkClick xmlns:r="http://schemas.openxmlformats.org/officeDocument/2006/relationships" r:id="rId6"/>
        </xdr:cNvPr>
        <xdr:cNvSpPr/>
      </xdr:nvSpPr>
      <xdr:spPr>
        <a:xfrm>
          <a:off x="8961952" y="16026348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Cuadro</a:t>
          </a:r>
        </a:p>
        <a:p>
          <a:pPr algn="ctr"/>
          <a:r>
            <a:rPr lang="es-MX" sz="1200" b="1" baseline="0">
              <a:latin typeface="Soberana Sans Light" panose="02000000000000000000" pitchFamily="50" charset="0"/>
            </a:rPr>
            <a:t>Indicadores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1971675</xdr:colOff>
      <xdr:row>63</xdr:row>
      <xdr:rowOff>101597</xdr:rowOff>
    </xdr:from>
    <xdr:to>
      <xdr:col>3</xdr:col>
      <xdr:colOff>449532</xdr:colOff>
      <xdr:row>66</xdr:row>
      <xdr:rowOff>128042</xdr:rowOff>
    </xdr:to>
    <xdr:sp macro="" textlink="">
      <xdr:nvSpPr>
        <xdr:cNvPr id="17" name="Rectángulo redondeado 16">
          <a:hlinkClick xmlns:r="http://schemas.openxmlformats.org/officeDocument/2006/relationships" r:id="rId1"/>
        </xdr:cNvPr>
        <xdr:cNvSpPr/>
      </xdr:nvSpPr>
      <xdr:spPr>
        <a:xfrm>
          <a:off x="2085975" y="16770347"/>
          <a:ext cx="17735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Fuentes de Información</a:t>
          </a:r>
        </a:p>
      </xdr:txBody>
    </xdr:sp>
    <xdr:clientData/>
  </xdr:twoCellAnchor>
  <xdr:twoCellAnchor>
    <xdr:from>
      <xdr:col>3</xdr:col>
      <xdr:colOff>744005</xdr:colOff>
      <xdr:row>63</xdr:row>
      <xdr:rowOff>95254</xdr:rowOff>
    </xdr:from>
    <xdr:to>
      <xdr:col>5</xdr:col>
      <xdr:colOff>536312</xdr:colOff>
      <xdr:row>66</xdr:row>
      <xdr:rowOff>121699</xdr:rowOff>
    </xdr:to>
    <xdr:sp macro="" textlink="">
      <xdr:nvSpPr>
        <xdr:cNvPr id="18" name="Rectángulo redondeado 17">
          <a:hlinkClick xmlns:r="http://schemas.openxmlformats.org/officeDocument/2006/relationships" r:id="rId2"/>
        </xdr:cNvPr>
        <xdr:cNvSpPr/>
      </xdr:nvSpPr>
      <xdr:spPr>
        <a:xfrm>
          <a:off x="4153955" y="16764004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Gráficos</a:t>
          </a:r>
        </a:p>
      </xdr:txBody>
    </xdr:sp>
    <xdr:clientData/>
  </xdr:twoCellAnchor>
  <xdr:twoCellAnchor>
    <xdr:from>
      <xdr:col>10</xdr:col>
      <xdr:colOff>265629</xdr:colOff>
      <xdr:row>63</xdr:row>
      <xdr:rowOff>110070</xdr:rowOff>
    </xdr:from>
    <xdr:to>
      <xdr:col>12</xdr:col>
      <xdr:colOff>69849</xdr:colOff>
      <xdr:row>66</xdr:row>
      <xdr:rowOff>136515</xdr:rowOff>
    </xdr:to>
    <xdr:sp macro="" textlink="">
      <xdr:nvSpPr>
        <xdr:cNvPr id="19" name="Rectángulo redondeado 18">
          <a:hlinkClick xmlns:r="http://schemas.openxmlformats.org/officeDocument/2006/relationships" r:id="rId3"/>
        </xdr:cNvPr>
        <xdr:cNvSpPr/>
      </xdr:nvSpPr>
      <xdr:spPr>
        <a:xfrm>
          <a:off x="9009579" y="16778820"/>
          <a:ext cx="1328220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Ficha Técnica</a:t>
          </a:r>
        </a:p>
      </xdr:txBody>
    </xdr:sp>
    <xdr:clientData/>
  </xdr:twoCellAnchor>
  <xdr:twoCellAnchor>
    <xdr:from>
      <xdr:col>6</xdr:col>
      <xdr:colOff>133346</xdr:colOff>
      <xdr:row>63</xdr:row>
      <xdr:rowOff>95250</xdr:rowOff>
    </xdr:from>
    <xdr:to>
      <xdr:col>7</xdr:col>
      <xdr:colOff>687653</xdr:colOff>
      <xdr:row>66</xdr:row>
      <xdr:rowOff>121695</xdr:rowOff>
    </xdr:to>
    <xdr:sp macro="" textlink="">
      <xdr:nvSpPr>
        <xdr:cNvPr id="20" name="Rectángulo redondeado 19">
          <a:hlinkClick xmlns:r="http://schemas.openxmlformats.org/officeDocument/2006/relationships" r:id="rId4"/>
        </xdr:cNvPr>
        <xdr:cNvSpPr/>
      </xdr:nvSpPr>
      <xdr:spPr>
        <a:xfrm>
          <a:off x="5829296" y="16764000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Cuadro Indicadores</a:t>
          </a:r>
        </a:p>
      </xdr:txBody>
    </xdr:sp>
    <xdr:clientData/>
  </xdr:twoCellAnchor>
  <xdr:twoCellAnchor>
    <xdr:from>
      <xdr:col>8</xdr:col>
      <xdr:colOff>208477</xdr:colOff>
      <xdr:row>63</xdr:row>
      <xdr:rowOff>110073</xdr:rowOff>
    </xdr:from>
    <xdr:to>
      <xdr:col>10</xdr:col>
      <xdr:colOff>784</xdr:colOff>
      <xdr:row>66</xdr:row>
      <xdr:rowOff>136518</xdr:rowOff>
    </xdr:to>
    <xdr:sp macro="" textlink="">
      <xdr:nvSpPr>
        <xdr:cNvPr id="21" name="Rectángulo redondeado 20">
          <a:hlinkClick xmlns:r="http://schemas.openxmlformats.org/officeDocument/2006/relationships" r:id="rId5"/>
        </xdr:cNvPr>
        <xdr:cNvSpPr/>
      </xdr:nvSpPr>
      <xdr:spPr>
        <a:xfrm>
          <a:off x="7428427" y="16778823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Cuadro</a:t>
          </a:r>
        </a:p>
        <a:p>
          <a:pPr algn="ctr"/>
          <a:r>
            <a:rPr lang="es-MX" sz="1200" b="1" baseline="0">
              <a:latin typeface="Soberana Sans Light" panose="02000000000000000000" pitchFamily="50" charset="0"/>
            </a:rPr>
            <a:t>Valores</a:t>
          </a:r>
        </a:p>
      </xdr:txBody>
    </xdr:sp>
    <xdr:clientData/>
  </xdr:twoCellAnchor>
  <xdr:twoCellAnchor editAs="oneCell">
    <xdr:from>
      <xdr:col>0</xdr:col>
      <xdr:colOff>95251</xdr:colOff>
      <xdr:row>1</xdr:row>
      <xdr:rowOff>21166</xdr:rowOff>
    </xdr:from>
    <xdr:to>
      <xdr:col>2</xdr:col>
      <xdr:colOff>102163</xdr:colOff>
      <xdr:row>4</xdr:row>
      <xdr:rowOff>71967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10" b="36800"/>
        <a:stretch/>
      </xdr:blipFill>
      <xdr:spPr>
        <a:xfrm>
          <a:off x="95251" y="126999"/>
          <a:ext cx="2654862" cy="7598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19054</xdr:colOff>
      <xdr:row>34</xdr:row>
      <xdr:rowOff>152399</xdr:rowOff>
    </xdr:from>
    <xdr:to>
      <xdr:col>6</xdr:col>
      <xdr:colOff>752479</xdr:colOff>
      <xdr:row>36</xdr:row>
      <xdr:rowOff>23810</xdr:rowOff>
    </xdr:to>
    <xdr:sp macro="" textlink="">
      <xdr:nvSpPr>
        <xdr:cNvPr id="55" name="Abrir llave 54"/>
        <xdr:cNvSpPr/>
      </xdr:nvSpPr>
      <xdr:spPr>
        <a:xfrm rot="16200000">
          <a:off x="2574136" y="6579392"/>
          <a:ext cx="252411" cy="3933825"/>
        </a:xfrm>
        <a:prstGeom prst="leftBrace">
          <a:avLst>
            <a:gd name="adj1" fmla="val 51190"/>
            <a:gd name="adj2" fmla="val 50000"/>
          </a:avLst>
        </a:prstGeom>
        <a:ln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114301</xdr:colOff>
      <xdr:row>56</xdr:row>
      <xdr:rowOff>159800</xdr:rowOff>
    </xdr:from>
    <xdr:to>
      <xdr:col>4</xdr:col>
      <xdr:colOff>630508</xdr:colOff>
      <xdr:row>60</xdr:row>
      <xdr:rowOff>3154</xdr:rowOff>
    </xdr:to>
    <xdr:sp macro="" textlink="">
      <xdr:nvSpPr>
        <xdr:cNvPr id="56" name="Rectángulo redondeado 55">
          <a:hlinkClick xmlns:r="http://schemas.openxmlformats.org/officeDocument/2006/relationships" r:id="rId1"/>
        </xdr:cNvPr>
        <xdr:cNvSpPr/>
      </xdr:nvSpPr>
      <xdr:spPr>
        <a:xfrm>
          <a:off x="1035051" y="9769467"/>
          <a:ext cx="1320540" cy="647687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Gráficos</a:t>
          </a:r>
        </a:p>
      </xdr:txBody>
    </xdr:sp>
    <xdr:clientData/>
  </xdr:twoCellAnchor>
  <xdr:twoCellAnchor>
    <xdr:from>
      <xdr:col>5</xdr:col>
      <xdr:colOff>124881</xdr:colOff>
      <xdr:row>56</xdr:row>
      <xdr:rowOff>153457</xdr:rowOff>
    </xdr:from>
    <xdr:to>
      <xdr:col>6</xdr:col>
      <xdr:colOff>641088</xdr:colOff>
      <xdr:row>59</xdr:row>
      <xdr:rowOff>197894</xdr:rowOff>
    </xdr:to>
    <xdr:sp macro="" textlink="">
      <xdr:nvSpPr>
        <xdr:cNvPr id="57" name="Rectángulo redondeado 56">
          <a:hlinkClick xmlns:r="http://schemas.openxmlformats.org/officeDocument/2006/relationships" r:id="rId2"/>
        </xdr:cNvPr>
        <xdr:cNvSpPr/>
      </xdr:nvSpPr>
      <xdr:spPr>
        <a:xfrm>
          <a:off x="2654298" y="9763124"/>
          <a:ext cx="1320540" cy="647687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Glosario de términos</a:t>
          </a:r>
        </a:p>
      </xdr:txBody>
    </xdr:sp>
    <xdr:clientData/>
  </xdr:twoCellAnchor>
  <xdr:twoCellAnchor>
    <xdr:from>
      <xdr:col>11</xdr:col>
      <xdr:colOff>179905</xdr:colOff>
      <xdr:row>56</xdr:row>
      <xdr:rowOff>157691</xdr:rowOff>
    </xdr:from>
    <xdr:to>
      <xdr:col>12</xdr:col>
      <xdr:colOff>714375</xdr:colOff>
      <xdr:row>59</xdr:row>
      <xdr:rowOff>180961</xdr:rowOff>
    </xdr:to>
    <xdr:sp macro="" textlink="">
      <xdr:nvSpPr>
        <xdr:cNvPr id="58" name="Rectángulo redondeado 57">
          <a:hlinkClick xmlns:r="http://schemas.openxmlformats.org/officeDocument/2006/relationships" r:id="rId3"/>
        </xdr:cNvPr>
        <xdr:cNvSpPr/>
      </xdr:nvSpPr>
      <xdr:spPr>
        <a:xfrm>
          <a:off x="7535322" y="9767358"/>
          <a:ext cx="1338803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Ficha Técnica</a:t>
          </a:r>
        </a:p>
      </xdr:txBody>
    </xdr:sp>
    <xdr:clientData/>
  </xdr:twoCellAnchor>
  <xdr:twoCellAnchor>
    <xdr:from>
      <xdr:col>7</xdr:col>
      <xdr:colOff>200022</xdr:colOff>
      <xdr:row>56</xdr:row>
      <xdr:rowOff>174622</xdr:rowOff>
    </xdr:from>
    <xdr:to>
      <xdr:col>8</xdr:col>
      <xdr:colOff>716229</xdr:colOff>
      <xdr:row>59</xdr:row>
      <xdr:rowOff>197892</xdr:rowOff>
    </xdr:to>
    <xdr:sp macro="" textlink="">
      <xdr:nvSpPr>
        <xdr:cNvPr id="59" name="Rectángulo redondeado 58">
          <a:hlinkClick xmlns:r="http://schemas.openxmlformats.org/officeDocument/2006/relationships" r:id="rId4"/>
        </xdr:cNvPr>
        <xdr:cNvSpPr/>
      </xdr:nvSpPr>
      <xdr:spPr>
        <a:xfrm>
          <a:off x="4338105" y="9784289"/>
          <a:ext cx="1320541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Cuadro Indicadores</a:t>
          </a:r>
        </a:p>
      </xdr:txBody>
    </xdr:sp>
    <xdr:clientData/>
  </xdr:twoCellAnchor>
  <xdr:twoCellAnchor>
    <xdr:from>
      <xdr:col>9</xdr:col>
      <xdr:colOff>198953</xdr:colOff>
      <xdr:row>56</xdr:row>
      <xdr:rowOff>157694</xdr:rowOff>
    </xdr:from>
    <xdr:to>
      <xdr:col>10</xdr:col>
      <xdr:colOff>715160</xdr:colOff>
      <xdr:row>59</xdr:row>
      <xdr:rowOff>180964</xdr:rowOff>
    </xdr:to>
    <xdr:sp macro="" textlink="">
      <xdr:nvSpPr>
        <xdr:cNvPr id="60" name="Rectángulo redondeado 59">
          <a:hlinkClick xmlns:r="http://schemas.openxmlformats.org/officeDocument/2006/relationships" r:id="rId5"/>
        </xdr:cNvPr>
        <xdr:cNvSpPr/>
      </xdr:nvSpPr>
      <xdr:spPr>
        <a:xfrm>
          <a:off x="5945703" y="9767361"/>
          <a:ext cx="1320540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Cuadro</a:t>
          </a:r>
        </a:p>
        <a:p>
          <a:pPr algn="ctr"/>
          <a:r>
            <a:rPr lang="es-MX" sz="1200" b="1" baseline="0">
              <a:latin typeface="Soberana Sans Light" panose="02000000000000000000" pitchFamily="50" charset="0"/>
            </a:rPr>
            <a:t>Valores</a:t>
          </a:r>
        </a:p>
      </xdr:txBody>
    </xdr:sp>
    <xdr:clientData/>
  </xdr:twoCellAnchor>
  <xdr:twoCellAnchor>
    <xdr:from>
      <xdr:col>9</xdr:col>
      <xdr:colOff>20110</xdr:colOff>
      <xdr:row>22</xdr:row>
      <xdr:rowOff>138641</xdr:rowOff>
    </xdr:from>
    <xdr:to>
      <xdr:col>13</xdr:col>
      <xdr:colOff>753535</xdr:colOff>
      <xdr:row>24</xdr:row>
      <xdr:rowOff>10052</xdr:rowOff>
    </xdr:to>
    <xdr:sp macro="" textlink="">
      <xdr:nvSpPr>
        <xdr:cNvPr id="10" name="Abrir llave 9"/>
        <xdr:cNvSpPr/>
      </xdr:nvSpPr>
      <xdr:spPr>
        <a:xfrm rot="16200000">
          <a:off x="8175892" y="4260584"/>
          <a:ext cx="252411" cy="3933825"/>
        </a:xfrm>
        <a:prstGeom prst="leftBrace">
          <a:avLst>
            <a:gd name="adj1" fmla="val 51190"/>
            <a:gd name="adj2" fmla="val 50000"/>
          </a:avLst>
        </a:prstGeom>
        <a:ln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454587</xdr:colOff>
      <xdr:row>3</xdr:row>
      <xdr:rowOff>193676</xdr:rowOff>
    </xdr:to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10" b="36800"/>
        <a:stretch/>
      </xdr:blipFill>
      <xdr:spPr>
        <a:xfrm>
          <a:off x="114300" y="104775"/>
          <a:ext cx="2654862" cy="7556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1</xdr:row>
      <xdr:rowOff>21166</xdr:rowOff>
    </xdr:from>
    <xdr:to>
      <xdr:col>2</xdr:col>
      <xdr:colOff>760446</xdr:colOff>
      <xdr:row>4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10" b="36800"/>
        <a:stretch/>
      </xdr:blipFill>
      <xdr:spPr>
        <a:xfrm>
          <a:off x="105834" y="126999"/>
          <a:ext cx="2654862" cy="759885"/>
        </a:xfrm>
        <a:prstGeom prst="rect">
          <a:avLst/>
        </a:prstGeom>
      </xdr:spPr>
    </xdr:pic>
    <xdr:clientData/>
  </xdr:twoCellAnchor>
  <xdr:twoCellAnchor>
    <xdr:from>
      <xdr:col>3</xdr:col>
      <xdr:colOff>1238250</xdr:colOff>
      <xdr:row>21</xdr:row>
      <xdr:rowOff>175680</xdr:rowOff>
    </xdr:from>
    <xdr:to>
      <xdr:col>3</xdr:col>
      <xdr:colOff>2558790</xdr:colOff>
      <xdr:row>25</xdr:row>
      <xdr:rowOff>61367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5143500" y="12960347"/>
          <a:ext cx="1320540" cy="647687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Gráficos</a:t>
          </a:r>
        </a:p>
      </xdr:txBody>
    </xdr:sp>
    <xdr:clientData/>
  </xdr:twoCellAnchor>
  <xdr:twoCellAnchor>
    <xdr:from>
      <xdr:col>3</xdr:col>
      <xdr:colOff>2857497</xdr:colOff>
      <xdr:row>21</xdr:row>
      <xdr:rowOff>169337</xdr:rowOff>
    </xdr:from>
    <xdr:to>
      <xdr:col>4</xdr:col>
      <xdr:colOff>156370</xdr:colOff>
      <xdr:row>25</xdr:row>
      <xdr:rowOff>55024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6762747" y="12954004"/>
          <a:ext cx="1320540" cy="647687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Glosario de términos</a:t>
          </a:r>
        </a:p>
      </xdr:txBody>
    </xdr:sp>
    <xdr:clientData/>
  </xdr:twoCellAnchor>
  <xdr:twoCellAnchor>
    <xdr:from>
      <xdr:col>6</xdr:col>
      <xdr:colOff>203188</xdr:colOff>
      <xdr:row>21</xdr:row>
      <xdr:rowOff>173569</xdr:rowOff>
    </xdr:from>
    <xdr:to>
      <xdr:col>6</xdr:col>
      <xdr:colOff>1541991</xdr:colOff>
      <xdr:row>25</xdr:row>
      <xdr:rowOff>38089</xdr:rowOff>
    </xdr:to>
    <xdr:sp macro="" textlink="">
      <xdr:nvSpPr>
        <xdr:cNvPr id="6" name="Rectángulo redondeado 5">
          <a:hlinkClick xmlns:r="http://schemas.openxmlformats.org/officeDocument/2006/relationships" r:id="rId4"/>
        </xdr:cNvPr>
        <xdr:cNvSpPr/>
      </xdr:nvSpPr>
      <xdr:spPr>
        <a:xfrm>
          <a:off x="11643771" y="12958236"/>
          <a:ext cx="1338803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Fuentes de Información</a:t>
          </a:r>
        </a:p>
      </xdr:txBody>
    </xdr:sp>
    <xdr:clientData/>
  </xdr:twoCellAnchor>
  <xdr:twoCellAnchor>
    <xdr:from>
      <xdr:col>4</xdr:col>
      <xdr:colOff>519637</xdr:colOff>
      <xdr:row>21</xdr:row>
      <xdr:rowOff>158749</xdr:rowOff>
    </xdr:from>
    <xdr:to>
      <xdr:col>5</xdr:col>
      <xdr:colOff>83345</xdr:colOff>
      <xdr:row>25</xdr:row>
      <xdr:rowOff>23269</xdr:rowOff>
    </xdr:to>
    <xdr:sp macro="" textlink="">
      <xdr:nvSpPr>
        <xdr:cNvPr id="7" name="Rectángulo redondeado 6">
          <a:hlinkClick xmlns:r="http://schemas.openxmlformats.org/officeDocument/2006/relationships" r:id="rId5"/>
        </xdr:cNvPr>
        <xdr:cNvSpPr/>
      </xdr:nvSpPr>
      <xdr:spPr>
        <a:xfrm>
          <a:off x="8446554" y="12943416"/>
          <a:ext cx="1320541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Cuadro Indicadores</a:t>
          </a:r>
        </a:p>
      </xdr:txBody>
    </xdr:sp>
    <xdr:clientData/>
  </xdr:twoCellAnchor>
  <xdr:twoCellAnchor>
    <xdr:from>
      <xdr:col>5</xdr:col>
      <xdr:colOff>370402</xdr:colOff>
      <xdr:row>21</xdr:row>
      <xdr:rowOff>173572</xdr:rowOff>
    </xdr:from>
    <xdr:to>
      <xdr:col>5</xdr:col>
      <xdr:colOff>1690942</xdr:colOff>
      <xdr:row>25</xdr:row>
      <xdr:rowOff>38092</xdr:rowOff>
    </xdr:to>
    <xdr:sp macro="" textlink="">
      <xdr:nvSpPr>
        <xdr:cNvPr id="8" name="Rectángulo redondeado 7">
          <a:hlinkClick xmlns:r="http://schemas.openxmlformats.org/officeDocument/2006/relationships" r:id="rId6"/>
        </xdr:cNvPr>
        <xdr:cNvSpPr/>
      </xdr:nvSpPr>
      <xdr:spPr>
        <a:xfrm>
          <a:off x="10054152" y="12958239"/>
          <a:ext cx="1320540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Cuadro</a:t>
          </a:r>
        </a:p>
        <a:p>
          <a:pPr algn="ctr"/>
          <a:r>
            <a:rPr lang="es-MX" sz="1200" b="1" baseline="0">
              <a:latin typeface="Soberana Sans Light" panose="02000000000000000000" pitchFamily="50" charset="0"/>
            </a:rPr>
            <a:t>Valores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0.00191</cdr:x>
      <cdr:y>0.01345</cdr:y>
    </cdr:from>
    <cdr:to>
      <cdr:x>1</cdr:x>
      <cdr:y>0.11741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592" y="52242"/>
          <a:ext cx="5535075" cy="403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50" b="1">
              <a:latin typeface="Soberana Sans Light" panose="02000000000000000000" pitchFamily="50" charset="0"/>
            </a:rPr>
            <a:t>Gasto Público en Salud para la PSSS</a:t>
          </a:r>
          <a:r>
            <a:rPr lang="es-MX" sz="1050" b="1" baseline="30000">
              <a:latin typeface="Soberana Sans Light" panose="02000000000000000000" pitchFamily="50" charset="0"/>
            </a:rPr>
            <a:t>1</a:t>
          </a:r>
          <a:r>
            <a:rPr lang="es-MX" sz="1050" b="1" baseline="0">
              <a:latin typeface="Soberana Sans Light" panose="02000000000000000000" pitchFamily="50" charset="0"/>
            </a:rPr>
            <a:t> </a:t>
          </a:r>
          <a:r>
            <a:rPr lang="es-MX" sz="1050" b="1">
              <a:latin typeface="Soberana Sans Light" panose="02000000000000000000" pitchFamily="50" charset="0"/>
            </a:rPr>
            <a:t>por Fuente de Financiamiento, 2016</a:t>
          </a:r>
        </a:p>
      </cdr:txBody>
    </cdr:sp>
  </cdr:relSizeAnchor>
  <cdr:relSizeAnchor xmlns:cdr="http://schemas.openxmlformats.org/drawingml/2006/chartDrawing">
    <cdr:from>
      <cdr:x>0.00153</cdr:x>
      <cdr:y>0.92916</cdr:y>
    </cdr:from>
    <cdr:to>
      <cdr:x>1</cdr:x>
      <cdr:y>0.99588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8485" y="3608931"/>
          <a:ext cx="5537182" cy="259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800" b="0" baseline="30000">
              <a:solidFill>
                <a:sysClr val="windowText" lastClr="000000"/>
              </a:solidFill>
              <a:latin typeface="Soberana Sans Light" panose="02000000000000000000" pitchFamily="50" charset="0"/>
            </a:rPr>
            <a:t>1</a:t>
          </a:r>
          <a:r>
            <a:rPr lang="es-MX" sz="800" b="0" baseline="0">
              <a:solidFill>
                <a:sysClr val="windowText" lastClr="000000"/>
              </a:solidFill>
              <a:latin typeface="Soberana Sans Light" panose="02000000000000000000" pitchFamily="50" charset="0"/>
            </a:rPr>
            <a:t> PSSS. Población Sin Seguridad Social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0.00622</cdr:y>
    </cdr:from>
    <cdr:to>
      <cdr:x>1</cdr:x>
      <cdr:y>0.11733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22225"/>
          <a:ext cx="4219575" cy="3968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50" b="1">
              <a:solidFill>
                <a:sysClr val="windowText" lastClr="000000"/>
              </a:solidFill>
              <a:latin typeface="Soberana Sans Light" panose="02000000000000000000" pitchFamily="50" charset="0"/>
            </a:rPr>
            <a:t>Gasto Público</a:t>
          </a:r>
          <a:r>
            <a:rPr lang="es-MX" sz="1050" b="1" baseline="0">
              <a:solidFill>
                <a:sysClr val="windowText" lastClr="000000"/>
              </a:solidFill>
              <a:latin typeface="Soberana Sans Light" panose="02000000000000000000" pitchFamily="50" charset="0"/>
            </a:rPr>
            <a:t> en Salud por Agente Financiador, 2016</a:t>
          </a:r>
        </a:p>
      </cdr:txBody>
    </cdr:sp>
  </cdr:relSizeAnchor>
  <cdr:relSizeAnchor xmlns:cdr="http://schemas.openxmlformats.org/drawingml/2006/chartDrawing">
    <cdr:from>
      <cdr:x>0.76527</cdr:x>
      <cdr:y>0.68207</cdr:y>
    </cdr:from>
    <cdr:to>
      <cdr:x>0.84542</cdr:x>
      <cdr:y>0.76274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4243917" y="2656434"/>
          <a:ext cx="444501" cy="314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0" baseline="30000">
              <a:solidFill>
                <a:sysClr val="windowText" lastClr="000000"/>
              </a:solidFill>
              <a:latin typeface="Soberana Sans Light" panose="02000000000000000000" pitchFamily="50" charset="0"/>
            </a:rPr>
            <a:t>1</a:t>
          </a:r>
        </a:p>
      </cdr:txBody>
    </cdr:sp>
  </cdr:relSizeAnchor>
  <cdr:relSizeAnchor xmlns:cdr="http://schemas.openxmlformats.org/drawingml/2006/chartDrawing">
    <cdr:from>
      <cdr:x>0</cdr:x>
      <cdr:y>0.91363</cdr:y>
    </cdr:from>
    <cdr:to>
      <cdr:x>0.99847</cdr:x>
      <cdr:y>0.9943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0" y="3548626"/>
          <a:ext cx="5524502" cy="313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750" b="0" baseline="30000">
              <a:solidFill>
                <a:sysClr val="windowText" lastClr="000000"/>
              </a:solidFill>
              <a:latin typeface="Soberana Sans Light" panose="02000000000000000000" pitchFamily="50" charset="0"/>
            </a:rPr>
            <a:t>1</a:t>
          </a:r>
          <a:r>
            <a:rPr lang="es-MX" sz="750" b="0" baseline="0">
              <a:solidFill>
                <a:sysClr val="windowText" lastClr="000000"/>
              </a:solidFill>
              <a:latin typeface="Soberana Sans Light" panose="02000000000000000000" pitchFamily="50" charset="0"/>
            </a:rPr>
            <a:t> Incluye el gasto ejercido de las Instituciones de Seguridad Social de las Entidades Federativas (ISSES), SEDENA, ISSFAM, SEMAR, PEMEX y el Programa IMSS-Prospera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0.0052</cdr:y>
    </cdr:from>
    <cdr:to>
      <cdr:x>1</cdr:x>
      <cdr:y>0.10916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12701"/>
          <a:ext cx="4419601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50" b="1">
              <a:latin typeface="Soberana Sans Light" panose="02000000000000000000" pitchFamily="50" charset="0"/>
            </a:rPr>
            <a:t>Gasto Púbico en Salud (GPubS)</a:t>
          </a:r>
          <a:r>
            <a:rPr lang="es-MX" sz="1050" b="1" baseline="0">
              <a:latin typeface="Soberana Sans Light" panose="02000000000000000000" pitchFamily="50" charset="0"/>
            </a:rPr>
            <a:t> como % del Gasto Programable (GProg)</a:t>
          </a:r>
          <a:endParaRPr lang="es-MX" sz="1050" b="1">
            <a:latin typeface="Soberana Sans Light" panose="02000000000000000000" pitchFamily="50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0.01364</cdr:y>
    </cdr:from>
    <cdr:to>
      <cdr:x>1</cdr:x>
      <cdr:y>0.09954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53980"/>
          <a:ext cx="5535085" cy="3399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50" b="1">
              <a:latin typeface="Soberana Sans Light" panose="02000000000000000000" pitchFamily="50" charset="0"/>
            </a:rPr>
            <a:t>Gasto Púbico en Salud (GPubS)</a:t>
          </a:r>
          <a:r>
            <a:rPr lang="es-MX" sz="1050" b="1" baseline="0">
              <a:latin typeface="Soberana Sans Light" panose="02000000000000000000" pitchFamily="50" charset="0"/>
            </a:rPr>
            <a:t> como % del Producto Interno Bruto (PIB)</a:t>
          </a:r>
          <a:endParaRPr lang="es-MX" sz="1050" b="1">
            <a:latin typeface="Soberana Sans Light" panose="02000000000000000000" pitchFamily="50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0.00381</cdr:x>
      <cdr:y>0.01348</cdr:y>
    </cdr:from>
    <cdr:to>
      <cdr:x>1</cdr:x>
      <cdr:y>0.11774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800" y="50800"/>
          <a:ext cx="5535083" cy="392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50" b="1">
              <a:latin typeface="Soberana Sans Light" panose="02000000000000000000" pitchFamily="50" charset="0"/>
            </a:rPr>
            <a:t>Gasto Público en Salud</a:t>
          </a:r>
          <a:r>
            <a:rPr lang="es-MX" sz="1050" b="1" baseline="0">
              <a:latin typeface="Soberana Sans Light" panose="02000000000000000000" pitchFamily="50" charset="0"/>
            </a:rPr>
            <a:t> por tipo de Población Objetivo</a:t>
          </a:r>
          <a:endParaRPr lang="es-MX" sz="1050" b="1">
            <a:latin typeface="Soberana Sans Light" panose="02000000000000000000" pitchFamily="50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0.00381</cdr:x>
      <cdr:y>0.01345</cdr:y>
    </cdr:from>
    <cdr:to>
      <cdr:x>1</cdr:x>
      <cdr:y>0.11741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800" y="50800"/>
          <a:ext cx="5535083" cy="392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50" b="1">
              <a:latin typeface="Soberana Sans Light" panose="02000000000000000000" pitchFamily="50" charset="0"/>
            </a:rPr>
            <a:t>Gasto Público en Salud</a:t>
          </a:r>
          <a:r>
            <a:rPr lang="es-MX" sz="1050" b="1" baseline="0">
              <a:latin typeface="Soberana Sans Light" panose="02000000000000000000" pitchFamily="50" charset="0"/>
            </a:rPr>
            <a:t> Per Cápita por tipo de Población Objetivo</a:t>
          </a:r>
        </a:p>
        <a:p xmlns:a="http://schemas.openxmlformats.org/drawingml/2006/main">
          <a:pPr algn="ctr"/>
          <a:r>
            <a:rPr lang="es-MX" sz="1050" b="0" baseline="0">
              <a:latin typeface="Soberana Sans Light" panose="02000000000000000000" pitchFamily="50" charset="0"/>
            </a:rPr>
            <a:t>(Precios constantes. Base 2016 = 100)</a:t>
          </a:r>
          <a:endParaRPr lang="es-MX" sz="1050" b="0">
            <a:latin typeface="Soberana Sans Light" panose="02000000000000000000" pitchFamily="50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0.00381</cdr:x>
      <cdr:y>0.01348</cdr:y>
    </cdr:from>
    <cdr:to>
      <cdr:x>1</cdr:x>
      <cdr:y>0.11774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800" y="50800"/>
          <a:ext cx="5535083" cy="392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50" b="1">
              <a:latin typeface="Soberana Sans Light" panose="02000000000000000000" pitchFamily="50" charset="0"/>
            </a:rPr>
            <a:t>Gasto Privado</a:t>
          </a:r>
          <a:r>
            <a:rPr lang="es-MX" sz="1050" b="1" baseline="0">
              <a:latin typeface="Soberana Sans Light" panose="02000000000000000000" pitchFamily="50" charset="0"/>
            </a:rPr>
            <a:t> y de Bolsillo como % del Gasto Total en Salud</a:t>
          </a:r>
          <a:endParaRPr lang="es-MX" sz="1050" b="1">
            <a:latin typeface="Soberana Sans Light" panose="02000000000000000000" pitchFamily="50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105835</xdr:colOff>
      <xdr:row>1</xdr:row>
      <xdr:rowOff>21172</xdr:rowOff>
    </xdr:from>
    <xdr:to>
      <xdr:col>1</xdr:col>
      <xdr:colOff>2644280</xdr:colOff>
      <xdr:row>4</xdr:row>
      <xdr:rowOff>51864</xdr:rowOff>
    </xdr:to>
    <xdr:pic>
      <xdr:nvPicPr>
        <xdr:cNvPr id="21" name="Imagen 2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10" b="36800"/>
        <a:stretch/>
      </xdr:blipFill>
      <xdr:spPr>
        <a:xfrm>
          <a:off x="105835" y="127005"/>
          <a:ext cx="2656979" cy="755651"/>
        </a:xfrm>
        <a:prstGeom prst="rect">
          <a:avLst/>
        </a:prstGeom>
      </xdr:spPr>
    </xdr:pic>
    <xdr:clientData/>
  </xdr:twoCellAnchor>
  <xdr:twoCellAnchor>
    <xdr:from>
      <xdr:col>1</xdr:col>
      <xdr:colOff>4267200</xdr:colOff>
      <xdr:row>61</xdr:row>
      <xdr:rowOff>44447</xdr:rowOff>
    </xdr:from>
    <xdr:to>
      <xdr:col>3</xdr:col>
      <xdr:colOff>49482</xdr:colOff>
      <xdr:row>64</xdr:row>
      <xdr:rowOff>70892</xdr:rowOff>
    </xdr:to>
    <xdr:sp macro="" textlink="">
      <xdr:nvSpPr>
        <xdr:cNvPr id="8" name="Rectángulo redondeado 7">
          <a:hlinkClick xmlns:r="http://schemas.openxmlformats.org/officeDocument/2006/relationships" r:id="rId2"/>
        </xdr:cNvPr>
        <xdr:cNvSpPr/>
      </xdr:nvSpPr>
      <xdr:spPr>
        <a:xfrm>
          <a:off x="4381500" y="12074522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Fuentes de Información</a:t>
          </a:r>
        </a:p>
      </xdr:txBody>
    </xdr:sp>
    <xdr:clientData/>
  </xdr:twoCellAnchor>
  <xdr:twoCellAnchor>
    <xdr:from>
      <xdr:col>3</xdr:col>
      <xdr:colOff>343955</xdr:colOff>
      <xdr:row>61</xdr:row>
      <xdr:rowOff>38104</xdr:rowOff>
    </xdr:from>
    <xdr:to>
      <xdr:col>4</xdr:col>
      <xdr:colOff>736337</xdr:colOff>
      <xdr:row>64</xdr:row>
      <xdr:rowOff>64549</xdr:rowOff>
    </xdr:to>
    <xdr:sp macro="" textlink="">
      <xdr:nvSpPr>
        <xdr:cNvPr id="9" name="Rectángulo redondeado 8">
          <a:hlinkClick xmlns:r="http://schemas.openxmlformats.org/officeDocument/2006/relationships" r:id="rId3"/>
        </xdr:cNvPr>
        <xdr:cNvSpPr/>
      </xdr:nvSpPr>
      <xdr:spPr>
        <a:xfrm>
          <a:off x="5992280" y="12068179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Glosario de términos</a:t>
          </a:r>
        </a:p>
      </xdr:txBody>
    </xdr:sp>
    <xdr:clientData/>
  </xdr:twoCellAnchor>
  <xdr:twoCellAnchor>
    <xdr:from>
      <xdr:col>8</xdr:col>
      <xdr:colOff>579954</xdr:colOff>
      <xdr:row>61</xdr:row>
      <xdr:rowOff>52920</xdr:rowOff>
    </xdr:from>
    <xdr:to>
      <xdr:col>10</xdr:col>
      <xdr:colOff>60324</xdr:colOff>
      <xdr:row>64</xdr:row>
      <xdr:rowOff>79365</xdr:rowOff>
    </xdr:to>
    <xdr:sp macro="" textlink="">
      <xdr:nvSpPr>
        <xdr:cNvPr id="10" name="Rectángulo redondeado 9">
          <a:hlinkClick xmlns:r="http://schemas.openxmlformats.org/officeDocument/2006/relationships" r:id="rId4"/>
        </xdr:cNvPr>
        <xdr:cNvSpPr/>
      </xdr:nvSpPr>
      <xdr:spPr>
        <a:xfrm>
          <a:off x="10847904" y="12082995"/>
          <a:ext cx="1328220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Ficha Técnica</a:t>
          </a:r>
        </a:p>
      </xdr:txBody>
    </xdr:sp>
    <xdr:clientData/>
  </xdr:twoCellAnchor>
  <xdr:twoCellAnchor>
    <xdr:from>
      <xdr:col>5</xdr:col>
      <xdr:colOff>171446</xdr:colOff>
      <xdr:row>61</xdr:row>
      <xdr:rowOff>38100</xdr:rowOff>
    </xdr:from>
    <xdr:to>
      <xdr:col>6</xdr:col>
      <xdr:colOff>563828</xdr:colOff>
      <xdr:row>64</xdr:row>
      <xdr:rowOff>64545</xdr:rowOff>
    </xdr:to>
    <xdr:sp macro="" textlink="">
      <xdr:nvSpPr>
        <xdr:cNvPr id="11" name="Rectángulo redondeado 10">
          <a:hlinkClick xmlns:r="http://schemas.openxmlformats.org/officeDocument/2006/relationships" r:id="rId5"/>
        </xdr:cNvPr>
        <xdr:cNvSpPr/>
      </xdr:nvSpPr>
      <xdr:spPr>
        <a:xfrm>
          <a:off x="7667621" y="12068175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Gráficos</a:t>
          </a:r>
        </a:p>
      </xdr:txBody>
    </xdr:sp>
    <xdr:clientData/>
  </xdr:twoCellAnchor>
  <xdr:twoCellAnchor>
    <xdr:from>
      <xdr:col>6</xdr:col>
      <xdr:colOff>846652</xdr:colOff>
      <xdr:row>61</xdr:row>
      <xdr:rowOff>52923</xdr:rowOff>
    </xdr:from>
    <xdr:to>
      <xdr:col>8</xdr:col>
      <xdr:colOff>315109</xdr:colOff>
      <xdr:row>64</xdr:row>
      <xdr:rowOff>79368</xdr:rowOff>
    </xdr:to>
    <xdr:sp macro="" textlink="">
      <xdr:nvSpPr>
        <xdr:cNvPr id="12" name="Rectángulo redondeado 11">
          <a:hlinkClick xmlns:r="http://schemas.openxmlformats.org/officeDocument/2006/relationships" r:id="rId6"/>
        </xdr:cNvPr>
        <xdr:cNvSpPr/>
      </xdr:nvSpPr>
      <xdr:spPr>
        <a:xfrm>
          <a:off x="9266752" y="12082998"/>
          <a:ext cx="1316307" cy="626520"/>
        </a:xfrm>
        <a:prstGeom prst="roundRect">
          <a:avLst/>
        </a:prstGeom>
        <a:solidFill>
          <a:srgbClr val="0066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softEdge rad="635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 baseline="0">
              <a:latin typeface="Soberana Sans Light" panose="02000000000000000000" pitchFamily="50" charset="0"/>
            </a:rPr>
            <a:t>Cuadro</a:t>
          </a:r>
        </a:p>
        <a:p>
          <a:pPr algn="ctr"/>
          <a:r>
            <a:rPr lang="es-MX" sz="1200" b="1" baseline="0">
              <a:latin typeface="Soberana Sans Light" panose="02000000000000000000" pitchFamily="50" charset="0"/>
            </a:rPr>
            <a:t>Valores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V95"/>
  <sheetViews>
    <sheetView tabSelected="1" view="pageBreakPreview" zoomScale="80" zoomScaleNormal="100" zoomScaleSheetLayoutView="80" workbookViewId="0">
      <selection activeCell="R23" sqref="R23"/>
    </sheetView>
  </sheetViews>
  <sheetFormatPr baseColWidth="10" defaultColWidth="11.44140625" defaultRowHeight="14.4" x14ac:dyDescent="0.3"/>
  <cols>
    <col min="1" max="4" width="11.44140625" style="28"/>
    <col min="5" max="5" width="13.5546875" style="28" bestFit="1" customWidth="1"/>
    <col min="6" max="10" width="11.44140625" style="28"/>
    <col min="11" max="14" width="13.33203125" style="28" customWidth="1"/>
    <col min="15" max="15" width="11.44140625" style="28"/>
    <col min="16" max="16" width="1.88671875" style="28" customWidth="1"/>
    <col min="17" max="16384" width="11.44140625" style="28"/>
  </cols>
  <sheetData>
    <row r="1" spans="4:22" ht="7.5" customHeight="1" x14ac:dyDescent="0.3"/>
    <row r="2" spans="4:22" ht="19.8" x14ac:dyDescent="0.3">
      <c r="E2" s="157"/>
      <c r="F2" s="157"/>
      <c r="G2" s="157"/>
      <c r="H2" s="157"/>
      <c r="I2" s="157"/>
      <c r="J2" s="157"/>
      <c r="K2" s="158" t="s">
        <v>107</v>
      </c>
      <c r="L2" s="158"/>
      <c r="M2" s="158"/>
      <c r="N2" s="158"/>
      <c r="O2" s="158"/>
    </row>
    <row r="3" spans="4:22" ht="25.2" x14ac:dyDescent="0.3">
      <c r="E3" s="156" t="s">
        <v>206</v>
      </c>
      <c r="F3" s="156"/>
      <c r="G3" s="156"/>
      <c r="H3" s="156"/>
      <c r="I3" s="156"/>
      <c r="J3" s="156"/>
      <c r="K3" s="158" t="s">
        <v>231</v>
      </c>
      <c r="L3" s="158"/>
      <c r="M3" s="158"/>
      <c r="N3" s="158"/>
      <c r="O3" s="158"/>
    </row>
    <row r="4" spans="4:22" ht="19.5" customHeight="1" x14ac:dyDescent="0.3">
      <c r="K4" s="159" t="s">
        <v>149</v>
      </c>
      <c r="L4" s="159"/>
      <c r="M4" s="159"/>
      <c r="N4" s="159"/>
      <c r="O4" s="159"/>
      <c r="R4" s="203"/>
      <c r="S4" s="203"/>
      <c r="T4" s="203"/>
      <c r="U4" s="203"/>
      <c r="V4" s="203"/>
    </row>
    <row r="5" spans="4:22" ht="15" customHeight="1" x14ac:dyDescent="0.3">
      <c r="K5" s="159"/>
      <c r="L5" s="159"/>
      <c r="M5" s="159"/>
      <c r="N5" s="159"/>
      <c r="O5" s="159"/>
      <c r="R5" s="203"/>
      <c r="S5" s="203"/>
      <c r="T5" s="203"/>
      <c r="U5" s="203"/>
      <c r="V5" s="203"/>
    </row>
    <row r="6" spans="4:22" x14ac:dyDescent="0.3">
      <c r="R6" s="203"/>
      <c r="S6" s="203"/>
      <c r="T6" s="203"/>
      <c r="U6" s="203"/>
      <c r="V6" s="203"/>
    </row>
    <row r="7" spans="4:22" ht="20.399999999999999" thickBot="1" x14ac:dyDescent="0.45">
      <c r="L7" s="30"/>
      <c r="M7" s="30"/>
      <c r="N7" s="30"/>
      <c r="O7" s="30"/>
      <c r="P7" s="46" t="s">
        <v>134</v>
      </c>
      <c r="R7" s="203"/>
      <c r="S7" s="203"/>
      <c r="T7" s="203"/>
      <c r="U7" s="203"/>
      <c r="V7" s="203"/>
    </row>
    <row r="8" spans="4:22" ht="15" thickTop="1" x14ac:dyDescent="0.3">
      <c r="R8" s="203"/>
      <c r="S8" s="203"/>
      <c r="T8" s="203"/>
      <c r="U8" s="203"/>
      <c r="V8" s="203"/>
    </row>
    <row r="9" spans="4:22" x14ac:dyDescent="0.3">
      <c r="R9" s="203"/>
      <c r="S9" s="203"/>
      <c r="T9" s="203"/>
      <c r="U9" s="203"/>
      <c r="V9" s="203"/>
    </row>
    <row r="10" spans="4:22" ht="15" x14ac:dyDescent="0.3">
      <c r="M10" s="45">
        <v>2003</v>
      </c>
      <c r="N10" s="41">
        <v>15.767795937732743</v>
      </c>
      <c r="R10" s="203"/>
      <c r="S10" s="203"/>
      <c r="T10" s="203"/>
      <c r="U10" s="203"/>
      <c r="V10" s="203"/>
    </row>
    <row r="11" spans="4:22" ht="15" x14ac:dyDescent="0.3">
      <c r="M11" s="45">
        <v>2004</v>
      </c>
      <c r="N11" s="41">
        <v>17.620040274240434</v>
      </c>
      <c r="R11" s="203"/>
      <c r="S11" s="203"/>
      <c r="T11" s="203"/>
      <c r="U11" s="203"/>
      <c r="V11" s="203"/>
    </row>
    <row r="12" spans="4:22" ht="15" x14ac:dyDescent="0.3">
      <c r="D12" s="28">
        <v>2003</v>
      </c>
      <c r="E12" s="18">
        <v>2.488469098916569</v>
      </c>
      <c r="F12" s="18">
        <v>5.6</v>
      </c>
      <c r="M12" s="45">
        <v>2005</v>
      </c>
      <c r="N12" s="41">
        <v>16.737970312205878</v>
      </c>
      <c r="R12" s="203"/>
      <c r="S12" s="203"/>
      <c r="T12" s="203"/>
      <c r="U12" s="203"/>
      <c r="V12" s="203"/>
    </row>
    <row r="13" spans="4:22" ht="15" x14ac:dyDescent="0.3">
      <c r="D13" s="28">
        <v>2004</v>
      </c>
      <c r="E13" s="18">
        <v>2.6483893996136545</v>
      </c>
      <c r="F13" s="18">
        <v>5.7</v>
      </c>
      <c r="M13" s="45">
        <v>2006</v>
      </c>
      <c r="N13" s="41">
        <v>16.148163960246883</v>
      </c>
      <c r="R13" s="203"/>
      <c r="S13" s="203"/>
      <c r="T13" s="203"/>
      <c r="U13" s="203"/>
      <c r="V13" s="203"/>
    </row>
    <row r="14" spans="4:22" ht="15" x14ac:dyDescent="0.3">
      <c r="D14" s="28">
        <v>2005</v>
      </c>
      <c r="E14" s="18">
        <v>2.5859095834639341</v>
      </c>
      <c r="F14" s="18">
        <v>5.7</v>
      </c>
      <c r="M14" s="45">
        <v>2007</v>
      </c>
      <c r="N14" s="41">
        <v>15.782584246454077</v>
      </c>
      <c r="R14" s="203"/>
      <c r="S14" s="203"/>
      <c r="T14" s="203"/>
      <c r="U14" s="203"/>
      <c r="V14" s="203"/>
    </row>
    <row r="15" spans="4:22" ht="15" x14ac:dyDescent="0.3">
      <c r="D15" s="28">
        <v>2006</v>
      </c>
      <c r="E15" s="18">
        <v>2.5384775855367572</v>
      </c>
      <c r="F15" s="18">
        <v>5.7</v>
      </c>
      <c r="M15" s="45">
        <v>2008</v>
      </c>
      <c r="N15" s="41">
        <v>15.209171726320452</v>
      </c>
      <c r="R15" s="203"/>
      <c r="S15" s="203"/>
      <c r="T15" s="203"/>
      <c r="U15" s="203"/>
      <c r="V15" s="203"/>
    </row>
    <row r="16" spans="4:22" ht="15" x14ac:dyDescent="0.3">
      <c r="D16" s="28">
        <v>2007</v>
      </c>
      <c r="E16" s="18">
        <v>2.6221647726524417</v>
      </c>
      <c r="F16" s="18">
        <v>5.7</v>
      </c>
      <c r="M16" s="45">
        <v>2009</v>
      </c>
      <c r="N16" s="41">
        <v>15.239572848082361</v>
      </c>
      <c r="R16" s="203"/>
      <c r="S16" s="203"/>
      <c r="T16" s="203"/>
      <c r="U16" s="203"/>
      <c r="V16" s="203"/>
    </row>
    <row r="17" spans="4:22" ht="15" x14ac:dyDescent="0.3">
      <c r="D17" s="28">
        <v>2008</v>
      </c>
      <c r="E17" s="18">
        <v>2.744375766130335</v>
      </c>
      <c r="F17" s="18">
        <v>5.9</v>
      </c>
      <c r="M17" s="45">
        <v>2010</v>
      </c>
      <c r="N17" s="41">
        <v>15.627962665811109</v>
      </c>
      <c r="R17" s="203"/>
      <c r="S17" s="203"/>
      <c r="T17" s="203"/>
      <c r="U17" s="203"/>
      <c r="V17" s="203"/>
    </row>
    <row r="18" spans="4:22" ht="15" x14ac:dyDescent="0.3">
      <c r="D18" s="28">
        <v>2009</v>
      </c>
      <c r="E18" s="18">
        <v>3.0818163350054357</v>
      </c>
      <c r="F18" s="18">
        <v>6.5</v>
      </c>
      <c r="M18" s="45">
        <v>2011</v>
      </c>
      <c r="N18" s="41">
        <v>15.468631941026207</v>
      </c>
      <c r="O18" s="29"/>
      <c r="P18" s="29"/>
      <c r="R18" s="203"/>
      <c r="S18" s="203"/>
      <c r="T18" s="203"/>
      <c r="U18" s="203"/>
      <c r="V18" s="203"/>
    </row>
    <row r="19" spans="4:22" ht="15" x14ac:dyDescent="0.3">
      <c r="D19" s="28">
        <v>2010</v>
      </c>
      <c r="E19" s="18">
        <v>3.0874178926609304</v>
      </c>
      <c r="F19" s="18">
        <v>6.4</v>
      </c>
      <c r="M19" s="45">
        <v>2012</v>
      </c>
      <c r="N19" s="41">
        <v>15.816330742158732</v>
      </c>
      <c r="R19" s="203"/>
      <c r="S19" s="203"/>
      <c r="T19" s="203"/>
      <c r="U19" s="203"/>
      <c r="V19" s="203"/>
    </row>
    <row r="20" spans="4:22" ht="15" x14ac:dyDescent="0.3">
      <c r="D20" s="28">
        <v>2011</v>
      </c>
      <c r="E20" s="18">
        <v>3.0428875930620269</v>
      </c>
      <c r="F20" s="18">
        <v>6.4</v>
      </c>
      <c r="M20" s="45">
        <v>2013</v>
      </c>
      <c r="N20" s="41">
        <v>15.683209540067732</v>
      </c>
      <c r="R20" s="203"/>
      <c r="S20" s="203"/>
      <c r="T20" s="203"/>
      <c r="U20" s="203"/>
      <c r="V20" s="203"/>
    </row>
    <row r="21" spans="4:22" ht="15" x14ac:dyDescent="0.3">
      <c r="D21" s="28">
        <v>2012</v>
      </c>
      <c r="E21" s="18">
        <v>3.1217773666234105</v>
      </c>
      <c r="F21" s="18">
        <v>6.4</v>
      </c>
      <c r="M21" s="45">
        <v>2014</v>
      </c>
      <c r="N21" s="41">
        <v>14.502910275498051</v>
      </c>
      <c r="R21" s="203"/>
      <c r="S21" s="203"/>
      <c r="T21" s="203"/>
      <c r="U21" s="203"/>
      <c r="V21" s="203"/>
    </row>
    <row r="22" spans="4:22" ht="15" x14ac:dyDescent="0.3">
      <c r="D22" s="28">
        <v>2013</v>
      </c>
      <c r="E22" s="18">
        <v>3.2215186044094604</v>
      </c>
      <c r="F22" s="18">
        <v>6.5</v>
      </c>
      <c r="M22" s="45">
        <v>2015</v>
      </c>
      <c r="N22" s="41">
        <v>14.812929378986725</v>
      </c>
      <c r="R22" s="203"/>
      <c r="S22" s="203"/>
      <c r="T22" s="203"/>
      <c r="U22" s="203"/>
      <c r="V22" s="203"/>
    </row>
    <row r="23" spans="4:22" ht="15" x14ac:dyDescent="0.3">
      <c r="D23" s="28">
        <v>2014</v>
      </c>
      <c r="E23" s="102">
        <v>2.9983345975823634</v>
      </c>
      <c r="F23" s="102">
        <v>6.6</v>
      </c>
      <c r="M23" s="45">
        <v>2016</v>
      </c>
      <c r="N23" s="41">
        <v>14.126002234340953</v>
      </c>
      <c r="R23" s="203"/>
      <c r="S23" s="203"/>
      <c r="T23" s="203"/>
      <c r="U23" s="203"/>
      <c r="V23" s="203"/>
    </row>
    <row r="24" spans="4:22" x14ac:dyDescent="0.3">
      <c r="D24" s="28">
        <v>2015</v>
      </c>
      <c r="E24" s="65">
        <v>3.0797974575319831</v>
      </c>
      <c r="F24" s="28">
        <v>6.6</v>
      </c>
      <c r="R24" s="203"/>
      <c r="S24" s="203"/>
      <c r="T24" s="203"/>
      <c r="U24" s="203"/>
      <c r="V24" s="203"/>
    </row>
    <row r="25" spans="4:22" x14ac:dyDescent="0.3">
      <c r="D25" s="28">
        <v>2016</v>
      </c>
      <c r="E25" s="65">
        <v>2.9449005221803635</v>
      </c>
      <c r="F25" s="28">
        <v>6.7</v>
      </c>
      <c r="R25" s="203"/>
      <c r="S25" s="203"/>
      <c r="T25" s="203"/>
      <c r="U25" s="203"/>
      <c r="V25" s="203"/>
    </row>
    <row r="26" spans="4:22" x14ac:dyDescent="0.3">
      <c r="R26" s="203"/>
      <c r="S26" s="203"/>
      <c r="T26" s="203"/>
      <c r="U26" s="203"/>
      <c r="V26" s="203"/>
    </row>
    <row r="27" spans="4:22" x14ac:dyDescent="0.3">
      <c r="R27" s="203"/>
      <c r="S27" s="203"/>
      <c r="T27" s="203"/>
      <c r="U27" s="203"/>
      <c r="V27" s="203"/>
    </row>
    <row r="28" spans="4:22" x14ac:dyDescent="0.3">
      <c r="R28" s="203"/>
      <c r="S28" s="203"/>
      <c r="T28" s="203"/>
      <c r="U28" s="203"/>
      <c r="V28" s="203"/>
    </row>
    <row r="29" spans="4:22" x14ac:dyDescent="0.3">
      <c r="R29" s="203"/>
      <c r="S29" s="203"/>
      <c r="T29" s="203"/>
      <c r="U29" s="203"/>
      <c r="V29" s="203"/>
    </row>
    <row r="30" spans="4:22" x14ac:dyDescent="0.3">
      <c r="R30" s="203"/>
      <c r="S30" s="203"/>
      <c r="T30" s="203"/>
      <c r="U30" s="203"/>
      <c r="V30" s="203"/>
    </row>
    <row r="31" spans="4:22" x14ac:dyDescent="0.3">
      <c r="R31" s="203"/>
      <c r="S31" s="203"/>
      <c r="T31" s="203"/>
      <c r="U31" s="203"/>
      <c r="V31" s="203"/>
    </row>
    <row r="32" spans="4:22" x14ac:dyDescent="0.3">
      <c r="R32" s="203"/>
      <c r="S32" s="203"/>
      <c r="T32" s="203"/>
      <c r="U32" s="203"/>
      <c r="V32" s="203"/>
    </row>
    <row r="33" spans="5:22" x14ac:dyDescent="0.3">
      <c r="R33" s="203"/>
      <c r="S33" s="203"/>
      <c r="T33" s="203"/>
      <c r="U33" s="203"/>
      <c r="V33" s="203"/>
    </row>
    <row r="34" spans="5:22" x14ac:dyDescent="0.3">
      <c r="K34" s="28">
        <v>2003</v>
      </c>
      <c r="L34" s="66">
        <v>4437.7563211645229</v>
      </c>
      <c r="M34" s="66">
        <v>1949.2829157526151</v>
      </c>
      <c r="R34" s="203"/>
      <c r="S34" s="203"/>
      <c r="T34" s="203"/>
      <c r="U34" s="203"/>
      <c r="V34" s="203"/>
    </row>
    <row r="35" spans="5:22" x14ac:dyDescent="0.3">
      <c r="E35" s="65">
        <v>66.358342296508098</v>
      </c>
      <c r="F35" s="65">
        <v>33.641657703491902</v>
      </c>
      <c r="K35" s="28">
        <v>2004</v>
      </c>
      <c r="L35" s="66">
        <v>5106.9236223120079</v>
      </c>
      <c r="M35" s="66">
        <v>2121.6099926496636</v>
      </c>
      <c r="R35" s="203"/>
      <c r="S35" s="203"/>
      <c r="T35" s="203"/>
      <c r="U35" s="203"/>
      <c r="V35" s="203"/>
    </row>
    <row r="36" spans="5:22" x14ac:dyDescent="0.3">
      <c r="E36" s="65">
        <v>66.865522870247844</v>
      </c>
      <c r="F36" s="65">
        <v>33.134477129752163</v>
      </c>
      <c r="K36" s="28">
        <v>2005</v>
      </c>
      <c r="L36" s="66">
        <v>4840.4047268406339</v>
      </c>
      <c r="M36" s="66">
        <v>2456.9121047766744</v>
      </c>
      <c r="R36" s="203"/>
      <c r="S36" s="203"/>
      <c r="T36" s="203"/>
      <c r="U36" s="203"/>
      <c r="V36" s="203"/>
    </row>
    <row r="37" spans="5:22" x14ac:dyDescent="0.3">
      <c r="E37" s="65">
        <v>61.537584114786348</v>
      </c>
      <c r="F37" s="65">
        <v>38.462415885213652</v>
      </c>
      <c r="K37" s="28">
        <v>2006</v>
      </c>
      <c r="L37" s="66">
        <v>4860.0180397457525</v>
      </c>
      <c r="M37" s="66">
        <v>2673.1316563710348</v>
      </c>
      <c r="R37" s="203"/>
      <c r="S37" s="203"/>
      <c r="T37" s="203"/>
      <c r="U37" s="203"/>
      <c r="V37" s="203"/>
    </row>
    <row r="38" spans="5:22" x14ac:dyDescent="0.3">
      <c r="E38" s="65">
        <v>59.672549969893197</v>
      </c>
      <c r="F38" s="65">
        <v>40.327450030106803</v>
      </c>
      <c r="K38" s="28">
        <v>2007</v>
      </c>
      <c r="L38" s="66">
        <v>5037.7106063838273</v>
      </c>
      <c r="M38" s="66">
        <v>2949.9577182486196</v>
      </c>
      <c r="R38" s="203"/>
      <c r="S38" s="203"/>
      <c r="T38" s="203"/>
      <c r="U38" s="203"/>
      <c r="V38" s="203"/>
    </row>
    <row r="39" spans="5:22" x14ac:dyDescent="0.3">
      <c r="E39" s="65">
        <v>58.189892521037613</v>
      </c>
      <c r="F39" s="65">
        <v>41.810107478962394</v>
      </c>
      <c r="K39" s="28">
        <v>2008</v>
      </c>
      <c r="L39" s="66">
        <v>4895.6878130855648</v>
      </c>
      <c r="M39" s="66">
        <v>3345.2232492549456</v>
      </c>
      <c r="R39" s="203"/>
      <c r="S39" s="203"/>
      <c r="T39" s="203"/>
      <c r="U39" s="203"/>
      <c r="V39" s="203"/>
    </row>
    <row r="40" spans="5:22" x14ac:dyDescent="0.3">
      <c r="E40" s="65">
        <v>54.665172006399899</v>
      </c>
      <c r="F40" s="65">
        <v>45.334827993600108</v>
      </c>
      <c r="K40" s="28">
        <v>2009</v>
      </c>
      <c r="L40" s="66">
        <v>5125.5531601042167</v>
      </c>
      <c r="M40" s="66">
        <v>3553.3147416019942</v>
      </c>
      <c r="R40" s="203"/>
      <c r="S40" s="203"/>
      <c r="T40" s="203"/>
      <c r="U40" s="203"/>
      <c r="V40" s="203"/>
    </row>
    <row r="41" spans="5:22" x14ac:dyDescent="0.3">
      <c r="E41" s="65">
        <v>54.026724451812292</v>
      </c>
      <c r="F41" s="65">
        <v>45.973275548187715</v>
      </c>
      <c r="K41" s="28">
        <v>2010</v>
      </c>
      <c r="L41" s="66">
        <v>5427.9211413590338</v>
      </c>
      <c r="M41" s="66">
        <v>3634.4897276380493</v>
      </c>
      <c r="R41" s="203"/>
      <c r="S41" s="203"/>
      <c r="T41" s="203"/>
      <c r="U41" s="203"/>
      <c r="V41" s="203"/>
    </row>
    <row r="42" spans="5:22" x14ac:dyDescent="0.3">
      <c r="E42" s="65">
        <v>54.705554288995828</v>
      </c>
      <c r="F42" s="65">
        <v>45.294445711004172</v>
      </c>
      <c r="K42" s="28">
        <v>2011</v>
      </c>
      <c r="L42" s="66">
        <v>5599.7580699803666</v>
      </c>
      <c r="M42" s="66">
        <v>3723.1567509156544</v>
      </c>
      <c r="R42" s="203"/>
      <c r="S42" s="203"/>
      <c r="T42" s="203"/>
      <c r="U42" s="203"/>
      <c r="V42" s="203"/>
    </row>
    <row r="43" spans="5:22" x14ac:dyDescent="0.3">
      <c r="E43" s="65">
        <v>54.967055335523575</v>
      </c>
      <c r="F43" s="65">
        <v>45.032944664476432</v>
      </c>
      <c r="K43" s="28">
        <v>2012</v>
      </c>
      <c r="L43" s="66">
        <v>5917.2139284378982</v>
      </c>
      <c r="M43" s="66">
        <v>3924.1984691918483</v>
      </c>
      <c r="R43" s="203"/>
      <c r="S43" s="203"/>
      <c r="T43" s="203"/>
      <c r="U43" s="203"/>
      <c r="V43" s="203"/>
    </row>
    <row r="44" spans="5:22" x14ac:dyDescent="0.3">
      <c r="E44" s="65">
        <v>55.120544349233036</v>
      </c>
      <c r="F44" s="65">
        <v>44.879455650766971</v>
      </c>
      <c r="K44" s="28">
        <v>2013</v>
      </c>
      <c r="L44" s="66">
        <v>6025.4634371829998</v>
      </c>
      <c r="M44" s="66">
        <v>3918.3697722935517</v>
      </c>
      <c r="R44" s="203"/>
      <c r="S44" s="203"/>
      <c r="T44" s="203"/>
      <c r="U44" s="203"/>
      <c r="V44" s="203"/>
    </row>
    <row r="45" spans="5:22" x14ac:dyDescent="0.3">
      <c r="E45" s="65">
        <v>55.693465672298736</v>
      </c>
      <c r="F45" s="65">
        <v>44.306534327701272</v>
      </c>
      <c r="K45" s="28">
        <v>2014</v>
      </c>
      <c r="L45" s="101">
        <v>5387.3561566661529</v>
      </c>
      <c r="M45" s="101">
        <v>3916</v>
      </c>
      <c r="R45" s="203"/>
      <c r="S45" s="203"/>
      <c r="T45" s="203"/>
      <c r="U45" s="203"/>
      <c r="V45" s="203"/>
    </row>
    <row r="46" spans="5:22" x14ac:dyDescent="0.3">
      <c r="E46" s="65">
        <v>53.426680798023654</v>
      </c>
      <c r="F46" s="65">
        <v>46.573319201976354</v>
      </c>
      <c r="K46" s="28">
        <v>2015</v>
      </c>
      <c r="L46" s="153">
        <v>5834.3412480000006</v>
      </c>
      <c r="M46" s="101">
        <v>4087.830418743446</v>
      </c>
      <c r="R46" s="203"/>
      <c r="S46" s="203"/>
      <c r="T46" s="203"/>
      <c r="U46" s="203"/>
      <c r="V46" s="203"/>
    </row>
    <row r="47" spans="5:22" x14ac:dyDescent="0.3">
      <c r="E47" s="65">
        <v>54.019220105000699</v>
      </c>
      <c r="F47" s="65">
        <v>45.980779894999301</v>
      </c>
      <c r="K47" s="28">
        <v>2016</v>
      </c>
      <c r="L47" s="153">
        <v>5792.48</v>
      </c>
      <c r="M47" s="101">
        <v>4054.95</v>
      </c>
      <c r="R47" s="203"/>
      <c r="S47" s="203"/>
      <c r="T47" s="203"/>
      <c r="U47" s="203"/>
      <c r="V47" s="203"/>
    </row>
    <row r="48" spans="5:22" x14ac:dyDescent="0.3">
      <c r="E48" s="65">
        <v>54.124994302372698</v>
      </c>
      <c r="F48" s="65">
        <v>45.87500569762728</v>
      </c>
      <c r="R48" s="203"/>
      <c r="S48" s="203"/>
      <c r="T48" s="203"/>
      <c r="U48" s="203"/>
      <c r="V48" s="203"/>
    </row>
    <row r="49" spans="12:22" x14ac:dyDescent="0.3">
      <c r="R49" s="203"/>
      <c r="S49" s="203"/>
      <c r="T49" s="203"/>
      <c r="U49" s="203"/>
      <c r="V49" s="203"/>
    </row>
    <row r="50" spans="12:22" x14ac:dyDescent="0.3">
      <c r="R50" s="203"/>
      <c r="S50" s="203"/>
      <c r="T50" s="203"/>
      <c r="U50" s="203"/>
      <c r="V50" s="203"/>
    </row>
    <row r="51" spans="12:22" x14ac:dyDescent="0.3">
      <c r="R51" s="203"/>
      <c r="S51" s="203"/>
      <c r="T51" s="203"/>
      <c r="U51" s="203"/>
      <c r="V51" s="203"/>
    </row>
    <row r="52" spans="12:22" x14ac:dyDescent="0.3">
      <c r="R52" s="203"/>
      <c r="S52" s="203"/>
      <c r="T52" s="203"/>
      <c r="U52" s="203"/>
      <c r="V52" s="203"/>
    </row>
    <row r="53" spans="12:22" x14ac:dyDescent="0.3">
      <c r="R53" s="203"/>
      <c r="S53" s="203"/>
      <c r="T53" s="203"/>
      <c r="U53" s="203"/>
      <c r="V53" s="203"/>
    </row>
    <row r="54" spans="12:22" x14ac:dyDescent="0.3">
      <c r="R54" s="203"/>
      <c r="S54" s="203"/>
      <c r="T54" s="203"/>
      <c r="U54" s="203"/>
      <c r="V54" s="203"/>
    </row>
    <row r="55" spans="12:22" x14ac:dyDescent="0.3">
      <c r="R55" s="203"/>
      <c r="S55" s="203"/>
      <c r="T55" s="203"/>
      <c r="U55" s="203"/>
      <c r="V55" s="203"/>
    </row>
    <row r="56" spans="12:22" x14ac:dyDescent="0.3">
      <c r="R56" s="203"/>
      <c r="S56" s="203"/>
      <c r="T56" s="203"/>
      <c r="U56" s="203"/>
      <c r="V56" s="203"/>
    </row>
    <row r="57" spans="12:22" x14ac:dyDescent="0.3">
      <c r="R57" s="203"/>
      <c r="S57" s="203"/>
      <c r="T57" s="203"/>
      <c r="U57" s="203"/>
      <c r="V57" s="203"/>
    </row>
    <row r="58" spans="12:22" x14ac:dyDescent="0.3">
      <c r="R58" s="203"/>
      <c r="S58" s="203"/>
      <c r="T58" s="203"/>
      <c r="U58" s="203"/>
      <c r="V58" s="203"/>
    </row>
    <row r="59" spans="12:22" x14ac:dyDescent="0.3">
      <c r="R59" s="203"/>
      <c r="S59" s="203"/>
      <c r="T59" s="203"/>
      <c r="U59" s="203"/>
      <c r="V59" s="203"/>
    </row>
    <row r="60" spans="12:22" ht="15" x14ac:dyDescent="0.3">
      <c r="L60" s="4" t="s">
        <v>71</v>
      </c>
      <c r="M60" s="41">
        <f>+IFERROR(Valores!$P$14/Valores!$P$12,0)</f>
        <v>0.38768837099151016</v>
      </c>
      <c r="R60" s="203"/>
      <c r="S60" s="203"/>
      <c r="T60" s="203"/>
      <c r="U60" s="203"/>
      <c r="V60" s="203"/>
    </row>
    <row r="61" spans="12:22" ht="15" x14ac:dyDescent="0.3">
      <c r="L61" s="4" t="s">
        <v>96</v>
      </c>
      <c r="M61" s="41">
        <f>+IFERROR(Valores!$P$22/Valores!$P$12,0)</f>
        <v>0.21006625533824178</v>
      </c>
      <c r="R61" s="203"/>
      <c r="S61" s="203"/>
      <c r="T61" s="203"/>
      <c r="U61" s="203"/>
      <c r="V61" s="203"/>
    </row>
    <row r="62" spans="12:22" ht="15" x14ac:dyDescent="0.3">
      <c r="L62" s="4" t="s">
        <v>75</v>
      </c>
      <c r="M62" s="41">
        <f>+IFERROR(Valores!$P$25/Valores!$P$12,0)</f>
        <v>0.14469648633872009</v>
      </c>
      <c r="R62" s="203"/>
      <c r="S62" s="203"/>
      <c r="T62" s="203"/>
      <c r="U62" s="203"/>
      <c r="V62" s="203"/>
    </row>
    <row r="63" spans="12:22" ht="15" x14ac:dyDescent="0.3">
      <c r="L63" s="4" t="s">
        <v>72</v>
      </c>
      <c r="M63" s="41">
        <f>+IFERROR(Valores!$P$15/Valores!$P$12,0)</f>
        <v>8.9291373297287965E-2</v>
      </c>
      <c r="R63" s="203"/>
      <c r="S63" s="203"/>
      <c r="T63" s="203"/>
      <c r="U63" s="203"/>
      <c r="V63" s="203"/>
    </row>
    <row r="64" spans="12:22" ht="15" x14ac:dyDescent="0.3">
      <c r="L64" s="4" t="s">
        <v>99</v>
      </c>
      <c r="M64" s="41">
        <f>+IFERROR(Valores!$P$27/Valores!$P$12,0)</f>
        <v>6.9627066515477801E-2</v>
      </c>
      <c r="R64" s="203"/>
      <c r="S64" s="203"/>
      <c r="T64" s="203"/>
      <c r="U64" s="203"/>
      <c r="V64" s="203"/>
    </row>
    <row r="65" spans="12:22" ht="15" x14ac:dyDescent="0.3">
      <c r="L65" s="28" t="s">
        <v>117</v>
      </c>
      <c r="M65" s="41">
        <f>+SUM(M66:M69)</f>
        <v>9.8630447518762307E-2</v>
      </c>
      <c r="R65" s="203"/>
      <c r="S65" s="203"/>
      <c r="T65" s="203"/>
      <c r="U65" s="203"/>
      <c r="V65" s="203"/>
    </row>
    <row r="66" spans="12:22" ht="15" x14ac:dyDescent="0.3">
      <c r="L66" s="4" t="s">
        <v>74</v>
      </c>
      <c r="M66" s="41">
        <f>+IFERROR(Valores!$P$17/Valores!$P$12,0)</f>
        <v>3.5772196004595677E-2</v>
      </c>
      <c r="R66" s="203"/>
      <c r="S66" s="203"/>
      <c r="T66" s="203"/>
      <c r="U66" s="203"/>
      <c r="V66" s="203"/>
    </row>
    <row r="67" spans="12:22" ht="15" x14ac:dyDescent="0.3">
      <c r="L67" s="4" t="s">
        <v>98</v>
      </c>
      <c r="M67" s="41">
        <f>+IFERROR(((Valores!$P$21+Valores!$P$23+Valores!$P$18)/Valores!$P$12),0)</f>
        <v>1.9750789077031011E-2</v>
      </c>
      <c r="R67" s="203"/>
      <c r="S67" s="203"/>
      <c r="T67" s="203"/>
      <c r="U67" s="203"/>
      <c r="V67" s="203"/>
    </row>
    <row r="68" spans="12:22" ht="15" x14ac:dyDescent="0.3">
      <c r="L68" s="4" t="s">
        <v>97</v>
      </c>
      <c r="M68" s="41">
        <f>+IFERROR(Valores!$P$24/Valores!$P$12,0)</f>
        <v>1.984543135439519E-2</v>
      </c>
      <c r="R68" s="203"/>
      <c r="S68" s="203"/>
      <c r="T68" s="203"/>
      <c r="U68" s="203"/>
      <c r="V68" s="203"/>
    </row>
    <row r="69" spans="12:22" ht="15" x14ac:dyDescent="0.3">
      <c r="L69" s="4" t="s">
        <v>73</v>
      </c>
      <c r="M69" s="41">
        <f>+IFERROR(Valores!$P$16/Valores!$P$12,0)</f>
        <v>2.3262031082740432E-2</v>
      </c>
      <c r="R69" s="203"/>
      <c r="S69" s="203"/>
      <c r="T69" s="203"/>
      <c r="U69" s="203"/>
      <c r="V69" s="203"/>
    </row>
    <row r="70" spans="12:22" ht="15" x14ac:dyDescent="0.3">
      <c r="L70" s="4"/>
      <c r="M70" s="41"/>
      <c r="R70" s="203"/>
      <c r="S70" s="203"/>
      <c r="T70" s="203"/>
      <c r="U70" s="203"/>
      <c r="V70" s="203"/>
    </row>
    <row r="71" spans="12:22" x14ac:dyDescent="0.3">
      <c r="R71" s="203"/>
      <c r="S71" s="203"/>
      <c r="T71" s="203"/>
      <c r="U71" s="203"/>
      <c r="V71" s="203"/>
    </row>
    <row r="72" spans="12:22" x14ac:dyDescent="0.3">
      <c r="R72" s="203"/>
      <c r="S72" s="203"/>
      <c r="T72" s="203"/>
      <c r="U72" s="203"/>
      <c r="V72" s="203"/>
    </row>
    <row r="73" spans="12:22" x14ac:dyDescent="0.3">
      <c r="R73" s="203"/>
      <c r="S73" s="203"/>
      <c r="T73" s="203"/>
      <c r="U73" s="203"/>
      <c r="V73" s="203"/>
    </row>
    <row r="74" spans="12:22" x14ac:dyDescent="0.3">
      <c r="R74" s="203"/>
      <c r="S74" s="203"/>
      <c r="T74" s="203"/>
      <c r="U74" s="203"/>
      <c r="V74" s="203"/>
    </row>
    <row r="75" spans="12:22" x14ac:dyDescent="0.3">
      <c r="R75" s="203"/>
      <c r="S75" s="203"/>
      <c r="T75" s="203"/>
      <c r="U75" s="203"/>
      <c r="V75" s="203"/>
    </row>
    <row r="76" spans="12:22" x14ac:dyDescent="0.3">
      <c r="R76" s="203"/>
      <c r="S76" s="203"/>
      <c r="T76" s="203"/>
      <c r="U76" s="203"/>
      <c r="V76" s="203"/>
    </row>
    <row r="77" spans="12:22" x14ac:dyDescent="0.3">
      <c r="R77" s="203"/>
      <c r="S77" s="203"/>
      <c r="T77" s="203"/>
      <c r="U77" s="203"/>
      <c r="V77" s="203"/>
    </row>
    <row r="81" spans="7:8" x14ac:dyDescent="0.3">
      <c r="G81" s="65">
        <v>57.748295498487202</v>
      </c>
      <c r="H81" s="65">
        <v>54.956981933059723</v>
      </c>
    </row>
    <row r="82" spans="7:8" x14ac:dyDescent="0.3">
      <c r="G82" s="65">
        <v>55.969128273389281</v>
      </c>
      <c r="H82" s="65">
        <v>53.14863907941475</v>
      </c>
    </row>
    <row r="83" spans="7:8" x14ac:dyDescent="0.3">
      <c r="G83" s="65">
        <v>56.590806085969504</v>
      </c>
      <c r="H83" s="65">
        <v>53.481378661659072</v>
      </c>
    </row>
    <row r="84" spans="7:8" x14ac:dyDescent="0.3">
      <c r="G84" s="65">
        <v>56.018936589600024</v>
      </c>
      <c r="H84" s="65">
        <v>52.678794788038083</v>
      </c>
    </row>
    <row r="85" spans="7:8" x14ac:dyDescent="0.3">
      <c r="G85" s="65">
        <v>55.267285055209882</v>
      </c>
      <c r="H85" s="65">
        <v>51.642735970899345</v>
      </c>
    </row>
    <row r="86" spans="7:8" x14ac:dyDescent="0.3">
      <c r="G86" s="65">
        <v>50.40891468852189</v>
      </c>
      <c r="H86" s="65">
        <v>44.592716758655286</v>
      </c>
    </row>
    <row r="87" spans="7:8" x14ac:dyDescent="0.3">
      <c r="G87" s="65">
        <v>48.606502828888452</v>
      </c>
      <c r="H87" s="65">
        <v>42.602839257598738</v>
      </c>
    </row>
    <row r="88" spans="7:8" x14ac:dyDescent="0.3">
      <c r="G88" s="65">
        <v>47.953664511073143</v>
      </c>
      <c r="H88" s="65">
        <v>42.07730614666427</v>
      </c>
    </row>
    <row r="89" spans="7:8" x14ac:dyDescent="0.3">
      <c r="G89" s="65">
        <v>46.02579701826987</v>
      </c>
      <c r="H89" s="65">
        <v>39.875592331133205</v>
      </c>
    </row>
    <row r="90" spans="7:8" x14ac:dyDescent="0.3">
      <c r="G90" s="65">
        <v>45.902443459171273</v>
      </c>
      <c r="H90" s="65">
        <v>39.898939873267416</v>
      </c>
    </row>
    <row r="91" spans="7:8" x14ac:dyDescent="0.3">
      <c r="G91" s="65">
        <v>45.373274013882714</v>
      </c>
      <c r="H91" s="65">
        <v>39.283352167289927</v>
      </c>
    </row>
    <row r="92" spans="7:8" x14ac:dyDescent="0.3">
      <c r="G92" s="65">
        <v>46.752866925137972</v>
      </c>
      <c r="H92" s="65">
        <v>39.963282360171419</v>
      </c>
    </row>
    <row r="93" spans="7:8" x14ac:dyDescent="0.3">
      <c r="G93" s="65">
        <v>46.247103743419615</v>
      </c>
      <c r="H93" s="65">
        <v>39.650099600346273</v>
      </c>
    </row>
    <row r="94" spans="7:8" x14ac:dyDescent="0.3">
      <c r="G94" s="65">
        <v>46.957626060223419</v>
      </c>
      <c r="H94" s="65">
        <v>39.774734433206774</v>
      </c>
    </row>
    <row r="95" spans="7:8" x14ac:dyDescent="0.3">
      <c r="G95" s="65"/>
    </row>
  </sheetData>
  <mergeCells count="5">
    <mergeCell ref="E3:J3"/>
    <mergeCell ref="E2:J2"/>
    <mergeCell ref="K2:O2"/>
    <mergeCell ref="K3:O3"/>
    <mergeCell ref="K4:O5"/>
  </mergeCells>
  <pageMargins left="0.7" right="0.7" top="0.75" bottom="0.75" header="0.3" footer="0.3"/>
  <pageSetup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Corrientes!$B$3:$B$35</xm:f>
          </x14:formula1>
          <xm:sqref>E3:J3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E464"/>
  <sheetViews>
    <sheetView zoomScale="60" zoomScaleNormal="6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O333" sqref="O333"/>
    </sheetView>
  </sheetViews>
  <sheetFormatPr baseColWidth="10" defaultColWidth="12.88671875" defaultRowHeight="14.4" x14ac:dyDescent="0.3"/>
  <cols>
    <col min="1" max="1" width="11.44140625" customWidth="1"/>
    <col min="2" max="2" width="17.109375" bestFit="1" customWidth="1"/>
    <col min="3" max="11" width="12.88671875" customWidth="1"/>
    <col min="12" max="40" width="12.88671875" style="1" customWidth="1"/>
    <col min="41" max="41" width="15.109375" style="1" customWidth="1"/>
    <col min="42" max="47" width="12.88671875" style="1" customWidth="1"/>
    <col min="48" max="16384" width="12.88671875" style="1"/>
  </cols>
  <sheetData>
    <row r="1" spans="1:57" customFormat="1" ht="13.5" customHeight="1" thickBot="1" x14ac:dyDescent="0.3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</row>
    <row r="2" spans="1:57" customFormat="1" ht="97.2" thickBot="1" x14ac:dyDescent="0.35">
      <c r="A2" s="145" t="s">
        <v>36</v>
      </c>
      <c r="B2" s="146" t="s">
        <v>35</v>
      </c>
      <c r="C2" s="146" t="s">
        <v>34</v>
      </c>
      <c r="D2" s="146" t="s">
        <v>33</v>
      </c>
      <c r="E2" s="146" t="s">
        <v>32</v>
      </c>
      <c r="F2" s="146" t="s">
        <v>56</v>
      </c>
      <c r="G2" s="146" t="s">
        <v>57</v>
      </c>
      <c r="H2" s="146" t="s">
        <v>41</v>
      </c>
      <c r="I2" s="146" t="s">
        <v>31</v>
      </c>
      <c r="J2" s="146" t="s">
        <v>37</v>
      </c>
      <c r="K2" s="146" t="s">
        <v>38</v>
      </c>
      <c r="L2" s="146" t="s">
        <v>39</v>
      </c>
      <c r="M2" s="146" t="s">
        <v>40</v>
      </c>
      <c r="N2" s="146" t="s">
        <v>42</v>
      </c>
      <c r="O2" s="146" t="s">
        <v>43</v>
      </c>
      <c r="P2" s="146" t="s">
        <v>45</v>
      </c>
      <c r="Q2" s="146" t="s">
        <v>46</v>
      </c>
      <c r="R2" s="146" t="s">
        <v>47</v>
      </c>
      <c r="S2" s="146" t="s">
        <v>48</v>
      </c>
      <c r="T2" s="146" t="s">
        <v>50</v>
      </c>
      <c r="U2" s="146" t="s">
        <v>51</v>
      </c>
      <c r="V2" s="146" t="s">
        <v>49</v>
      </c>
      <c r="W2" s="146" t="s">
        <v>52</v>
      </c>
      <c r="X2" s="146" t="s">
        <v>53</v>
      </c>
      <c r="Y2" s="146" t="s">
        <v>54</v>
      </c>
      <c r="Z2" s="146" t="s">
        <v>55</v>
      </c>
      <c r="AA2" s="146" t="s">
        <v>44</v>
      </c>
      <c r="AB2" s="146" t="s">
        <v>58</v>
      </c>
      <c r="AC2" s="146" t="s">
        <v>60</v>
      </c>
      <c r="AD2" s="146" t="s">
        <v>59</v>
      </c>
      <c r="AE2" s="146" t="s">
        <v>61</v>
      </c>
      <c r="AF2" s="146" t="s">
        <v>256</v>
      </c>
      <c r="AG2" s="146" t="s">
        <v>62</v>
      </c>
      <c r="AH2" s="146" t="s">
        <v>63</v>
      </c>
      <c r="AI2" s="146" t="s">
        <v>64</v>
      </c>
      <c r="AJ2" s="146" t="s">
        <v>65</v>
      </c>
      <c r="AK2" s="146" t="s">
        <v>66</v>
      </c>
      <c r="AL2" s="146" t="s">
        <v>67</v>
      </c>
      <c r="AM2" s="146" t="s">
        <v>92</v>
      </c>
      <c r="AN2" s="146" t="s">
        <v>68</v>
      </c>
      <c r="AO2" s="146" t="s">
        <v>69</v>
      </c>
      <c r="AP2" s="146" t="s">
        <v>70</v>
      </c>
      <c r="AQ2" s="146" t="s">
        <v>257</v>
      </c>
      <c r="AR2" s="146" t="s">
        <v>258</v>
      </c>
      <c r="AS2" s="146" t="s">
        <v>259</v>
      </c>
      <c r="AT2" s="146" t="s">
        <v>264</v>
      </c>
      <c r="AU2" s="146" t="s">
        <v>102</v>
      </c>
      <c r="AV2" s="146" t="s">
        <v>103</v>
      </c>
      <c r="AW2" s="146" t="s">
        <v>104</v>
      </c>
      <c r="AX2" s="147" t="s">
        <v>251</v>
      </c>
    </row>
    <row r="3" spans="1:57" customFormat="1" ht="12.75" customHeight="1" thickBot="1" x14ac:dyDescent="0.35">
      <c r="A3" s="111">
        <v>2003</v>
      </c>
      <c r="B3" s="112" t="s">
        <v>206</v>
      </c>
      <c r="C3" s="113">
        <v>36415.427587039281</v>
      </c>
      <c r="D3" s="113">
        <v>52531.138710707419</v>
      </c>
      <c r="E3" s="114" t="s">
        <v>260</v>
      </c>
      <c r="F3" s="114">
        <v>3429.9479327978843</v>
      </c>
      <c r="G3" s="114" t="s">
        <v>260</v>
      </c>
      <c r="H3" s="113">
        <v>92376.514230544592</v>
      </c>
      <c r="I3" s="113">
        <v>16992.467597370116</v>
      </c>
      <c r="J3" s="113">
        <v>109368.9818279147</v>
      </c>
      <c r="K3" s="116">
        <f>Corrientes!K3*Constantes!$BA$3</f>
        <v>1585.2942870302004</v>
      </c>
      <c r="L3" s="116">
        <f>Corrientes!L3*Constantes!$BA$3</f>
        <v>649.03201682061774</v>
      </c>
      <c r="M3" s="116">
        <f>Corrientes!M3*Constantes!$BA$3</f>
        <v>936.26227020958277</v>
      </c>
      <c r="N3" s="116">
        <f>Corrientes!N3*Constantes!$BA$3</f>
        <v>302.85668043083382</v>
      </c>
      <c r="O3" s="116">
        <v>1949.2829157526151</v>
      </c>
      <c r="P3" s="116">
        <v>33.641657703491902</v>
      </c>
      <c r="Q3" s="116">
        <v>173593.27744752515</v>
      </c>
      <c r="R3" s="116">
        <v>29657.41000983601</v>
      </c>
      <c r="S3" s="116">
        <v>11175.539469621723</v>
      </c>
      <c r="T3" s="117" t="s">
        <v>260</v>
      </c>
      <c r="U3" s="117">
        <v>1304.6504490159316</v>
      </c>
      <c r="V3" s="118">
        <v>215730.8773759988</v>
      </c>
      <c r="W3" s="116">
        <v>4437.7563211645229</v>
      </c>
      <c r="X3" s="116">
        <f>Corrientes!X3*Constantes!$BA$3</f>
        <v>4181.0427275887405</v>
      </c>
      <c r="Y3" s="116">
        <f>Corrientes!Y3*Constantes!$BA$3</f>
        <v>2866.471925098328</v>
      </c>
      <c r="Z3" s="116">
        <f>Corrientes!Z3*Constantes!$BA$3</f>
        <v>17069.919091147778</v>
      </c>
      <c r="AA3" s="116">
        <v>325099.85920391348</v>
      </c>
      <c r="AB3" s="116">
        <v>3104.4709473788162</v>
      </c>
      <c r="AC3" s="116">
        <v>42.251704496981489</v>
      </c>
      <c r="AD3" s="116">
        <v>15.767795937732743</v>
      </c>
      <c r="AE3" s="116">
        <v>2.488469098916569</v>
      </c>
      <c r="AF3" s="117">
        <v>417103.99226954445</v>
      </c>
      <c r="AG3" s="117" t="s">
        <v>94</v>
      </c>
      <c r="AH3" s="116">
        <v>21477.022990857757</v>
      </c>
      <c r="AI3" s="117">
        <v>444336.22168226168</v>
      </c>
      <c r="AJ3" s="117">
        <v>4243.0928590143812</v>
      </c>
      <c r="AK3" s="117">
        <v>3.4011609846112645</v>
      </c>
      <c r="AL3" s="117">
        <v>769436.08092104073</v>
      </c>
      <c r="AM3" s="117">
        <v>7347.5638063931974</v>
      </c>
      <c r="AN3" s="117">
        <v>5.8896300836676261</v>
      </c>
      <c r="AO3" s="148">
        <v>13064251.404425945</v>
      </c>
      <c r="AP3" s="148">
        <v>2061796.4648071327</v>
      </c>
      <c r="AQ3" s="116">
        <v>84.463174738056253</v>
      </c>
      <c r="AR3" s="116">
        <v>15.536825261943749</v>
      </c>
      <c r="AS3" s="116">
        <v>66.358342296508098</v>
      </c>
      <c r="AT3" s="117">
        <v>57.748295498487202</v>
      </c>
      <c r="AU3" s="117">
        <v>54.956981933059723</v>
      </c>
      <c r="AV3" s="114" t="s">
        <v>93</v>
      </c>
      <c r="AW3" s="114" t="s">
        <v>93</v>
      </c>
      <c r="AX3" s="119">
        <v>5755.2064218595133</v>
      </c>
      <c r="AZ3">
        <v>2003</v>
      </c>
      <c r="BA3" s="99">
        <v>1.6602576687658137</v>
      </c>
      <c r="BC3" s="150"/>
      <c r="BE3" s="98"/>
    </row>
    <row r="4" spans="1:57" ht="15" hidden="1" thickBot="1" x14ac:dyDescent="0.35">
      <c r="A4" s="120">
        <v>2003</v>
      </c>
      <c r="B4" s="121" t="s">
        <v>0</v>
      </c>
      <c r="C4" s="122">
        <v>252.00836980957013</v>
      </c>
      <c r="D4" s="122">
        <v>782.72764781080843</v>
      </c>
      <c r="E4" s="123" t="s">
        <v>260</v>
      </c>
      <c r="F4" s="123" t="s">
        <v>260</v>
      </c>
      <c r="G4" s="123" t="s">
        <v>260</v>
      </c>
      <c r="H4" s="122">
        <v>1034.7360176203786</v>
      </c>
      <c r="I4" s="122">
        <v>233.18501586159417</v>
      </c>
      <c r="J4" s="122">
        <v>1267.9210334819727</v>
      </c>
      <c r="K4" s="125">
        <f>Corrientes!K4*Constantes!$BA$3</f>
        <v>2500.0507811822063</v>
      </c>
      <c r="L4" s="125">
        <f>Corrientes!L4*Constantes!$BA$3</f>
        <v>608.8835326867063</v>
      </c>
      <c r="M4" s="125">
        <f>Corrientes!M4*Constantes!$BA$3</f>
        <v>1891.1672484955</v>
      </c>
      <c r="N4" s="125">
        <f>Corrientes!N4*Constantes!$BA$3</f>
        <v>563.40397080740638</v>
      </c>
      <c r="O4" s="125">
        <v>3063.4547519896123</v>
      </c>
      <c r="P4" s="125">
        <v>34.495839055637148</v>
      </c>
      <c r="Q4" s="125">
        <v>2148.9208103363549</v>
      </c>
      <c r="R4" s="125">
        <v>211.88789458973383</v>
      </c>
      <c r="S4" s="125">
        <v>46.846992562264333</v>
      </c>
      <c r="T4" s="126" t="s">
        <v>260</v>
      </c>
      <c r="U4" s="126" t="s">
        <v>260</v>
      </c>
      <c r="V4" s="127">
        <v>2407.6556974883529</v>
      </c>
      <c r="W4" s="125">
        <v>3713.432111419439</v>
      </c>
      <c r="X4" s="125">
        <f>Corrientes!X4*Constantes!$BA$3</f>
        <v>3598.4895672382295</v>
      </c>
      <c r="Y4" s="125">
        <f>Corrientes!Y4*Constantes!$BA$3</f>
        <v>1993.7136057296318</v>
      </c>
      <c r="Z4" s="125">
        <f>Corrientes!Z4*Constantes!$BA$3</f>
        <v>0</v>
      </c>
      <c r="AA4" s="125">
        <v>3675.5767309703256</v>
      </c>
      <c r="AB4" s="125">
        <v>3460.1804951474001</v>
      </c>
      <c r="AC4" s="126" t="s">
        <v>94</v>
      </c>
      <c r="AD4" s="125">
        <v>21.276469553684695</v>
      </c>
      <c r="AE4" s="125">
        <v>2.865174373255015</v>
      </c>
      <c r="AF4" s="126" t="s">
        <v>260</v>
      </c>
      <c r="AG4" s="128" t="s">
        <v>94</v>
      </c>
      <c r="AH4" s="125">
        <v>60.997866750455998</v>
      </c>
      <c r="AI4" s="126" t="s">
        <v>260</v>
      </c>
      <c r="AJ4" s="126" t="s">
        <v>260</v>
      </c>
      <c r="AK4" s="126" t="s">
        <v>94</v>
      </c>
      <c r="AL4" s="126" t="s">
        <v>260</v>
      </c>
      <c r="AM4" s="126" t="s">
        <v>260</v>
      </c>
      <c r="AN4" s="128" t="s">
        <v>94</v>
      </c>
      <c r="AO4" s="132">
        <v>128284.57371669995</v>
      </c>
      <c r="AP4" s="132">
        <v>17275.313095042045</v>
      </c>
      <c r="AQ4" s="125">
        <v>81.608869187916227</v>
      </c>
      <c r="AR4" s="125">
        <v>18.391130812083777</v>
      </c>
      <c r="AS4" s="125">
        <v>65.504160944362852</v>
      </c>
      <c r="AT4" s="126" t="s">
        <v>94</v>
      </c>
      <c r="AU4" s="128" t="s">
        <v>94</v>
      </c>
      <c r="AV4" s="123" t="s">
        <v>93</v>
      </c>
      <c r="AW4" s="123" t="s">
        <v>93</v>
      </c>
      <c r="AX4" s="129">
        <v>60.839312143088861</v>
      </c>
      <c r="AZ4" s="1">
        <v>2004</v>
      </c>
      <c r="BA4" s="96">
        <v>1.578341732831841</v>
      </c>
      <c r="BC4" s="150"/>
      <c r="BE4" s="98"/>
    </row>
    <row r="5" spans="1:57" ht="15" hidden="1" thickBot="1" x14ac:dyDescent="0.35">
      <c r="A5" s="120">
        <v>2003</v>
      </c>
      <c r="B5" s="121" t="s">
        <v>1</v>
      </c>
      <c r="C5" s="122">
        <v>578.79237085188629</v>
      </c>
      <c r="D5" s="122">
        <v>1122.7131545011625</v>
      </c>
      <c r="E5" s="123" t="s">
        <v>260</v>
      </c>
      <c r="F5" s="123" t="s">
        <v>260</v>
      </c>
      <c r="G5" s="123" t="s">
        <v>260</v>
      </c>
      <c r="H5" s="122">
        <v>1701.5055253530491</v>
      </c>
      <c r="I5" s="122">
        <v>8.5171384433453134</v>
      </c>
      <c r="J5" s="122">
        <v>1710.0226637963945</v>
      </c>
      <c r="K5" s="125">
        <f>Corrientes!K5*Constantes!$BA$3</f>
        <v>1662.8720197189191</v>
      </c>
      <c r="L5" s="125">
        <f>Corrientes!L5*Constantes!$BA$3</f>
        <v>565.65061022453949</v>
      </c>
      <c r="M5" s="125">
        <f>Corrientes!M5*Constantes!$BA$3</f>
        <v>1097.2214094943797</v>
      </c>
      <c r="N5" s="125">
        <f>Corrientes!N5*Constantes!$BA$3</f>
        <v>8.3237526969373672</v>
      </c>
      <c r="O5" s="125">
        <v>1671.1957886414637</v>
      </c>
      <c r="P5" s="125">
        <v>20.884968898999919</v>
      </c>
      <c r="Q5" s="125">
        <v>5935.4180113482134</v>
      </c>
      <c r="R5" s="125">
        <v>497.83490301010426</v>
      </c>
      <c r="S5" s="125">
        <v>44.53964946709705</v>
      </c>
      <c r="T5" s="126" t="s">
        <v>260</v>
      </c>
      <c r="U5" s="126" t="s">
        <v>260</v>
      </c>
      <c r="V5" s="127">
        <v>6477.7925638254146</v>
      </c>
      <c r="W5" s="125">
        <v>3695.908275907655</v>
      </c>
      <c r="X5" s="125">
        <f>Corrientes!X5*Constantes!$BA$3</f>
        <v>3753.6430295604428</v>
      </c>
      <c r="Y5" s="125">
        <f>Corrientes!Y5*Constantes!$BA$3</f>
        <v>3715.0194992023062</v>
      </c>
      <c r="Z5" s="125">
        <f>Corrientes!Z5*Constantes!$BA$3</f>
        <v>0</v>
      </c>
      <c r="AA5" s="125">
        <v>8187.8152276218098</v>
      </c>
      <c r="AB5" s="125">
        <v>2949.5797898149335</v>
      </c>
      <c r="AC5" s="126" t="s">
        <v>94</v>
      </c>
      <c r="AD5" s="125">
        <v>21.43321125279234</v>
      </c>
      <c r="AE5" s="125">
        <v>1.8211995177544171</v>
      </c>
      <c r="AF5" s="126" t="s">
        <v>260</v>
      </c>
      <c r="AG5" s="128" t="s">
        <v>94</v>
      </c>
      <c r="AH5" s="125">
        <v>392.98299019686806</v>
      </c>
      <c r="AI5" s="126" t="s">
        <v>260</v>
      </c>
      <c r="AJ5" s="126" t="s">
        <v>260</v>
      </c>
      <c r="AK5" s="126" t="s">
        <v>94</v>
      </c>
      <c r="AL5" s="126" t="s">
        <v>260</v>
      </c>
      <c r="AM5" s="126" t="s">
        <v>260</v>
      </c>
      <c r="AN5" s="128" t="s">
        <v>94</v>
      </c>
      <c r="AO5" s="132">
        <v>449583.64790902112</v>
      </c>
      <c r="AP5" s="132">
        <v>38201.532803700116</v>
      </c>
      <c r="AQ5" s="125">
        <v>99.501928329742924</v>
      </c>
      <c r="AR5" s="125">
        <v>0.49807167025707999</v>
      </c>
      <c r="AS5" s="125">
        <v>79.115031101000071</v>
      </c>
      <c r="AT5" s="126" t="s">
        <v>94</v>
      </c>
      <c r="AU5" s="128" t="s">
        <v>94</v>
      </c>
      <c r="AV5" s="123" t="s">
        <v>93</v>
      </c>
      <c r="AW5" s="123" t="s">
        <v>93</v>
      </c>
      <c r="AX5" s="129">
        <v>75.887887652782197</v>
      </c>
      <c r="AZ5">
        <v>2005</v>
      </c>
      <c r="BA5" s="96">
        <v>1.5274767568294212</v>
      </c>
      <c r="BC5" s="150"/>
      <c r="BE5" s="98"/>
    </row>
    <row r="6" spans="1:57" ht="15" hidden="1" thickBot="1" x14ac:dyDescent="0.35">
      <c r="A6" s="120">
        <v>2003</v>
      </c>
      <c r="B6" s="121" t="s">
        <v>2</v>
      </c>
      <c r="C6" s="122">
        <v>155.43174570507014</v>
      </c>
      <c r="D6" s="122">
        <v>547.518877466449</v>
      </c>
      <c r="E6" s="123" t="s">
        <v>260</v>
      </c>
      <c r="F6" s="123" t="s">
        <v>260</v>
      </c>
      <c r="G6" s="123" t="s">
        <v>260</v>
      </c>
      <c r="H6" s="122">
        <v>702.95062317151917</v>
      </c>
      <c r="I6" s="122">
        <v>46.192120527396348</v>
      </c>
      <c r="J6" s="122">
        <v>749.14274369891541</v>
      </c>
      <c r="K6" s="125">
        <f>Corrientes!K6*Constantes!$BA$3</f>
        <v>4146.2228569748677</v>
      </c>
      <c r="L6" s="125">
        <f>Corrientes!L6*Constantes!$BA$3</f>
        <v>916.78509912156505</v>
      </c>
      <c r="M6" s="125">
        <f>Corrientes!M6*Constantes!$BA$3</f>
        <v>3229.4377578533026</v>
      </c>
      <c r="N6" s="125">
        <f>Corrientes!N6*Constantes!$BA$3</f>
        <v>272.45558881323785</v>
      </c>
      <c r="O6" s="125">
        <v>4418.6784457881058</v>
      </c>
      <c r="P6" s="125">
        <v>29.070018003704927</v>
      </c>
      <c r="Q6" s="125">
        <v>1476.9082752960292</v>
      </c>
      <c r="R6" s="125">
        <v>349.44120539642938</v>
      </c>
      <c r="S6" s="125">
        <v>1.536601677596136</v>
      </c>
      <c r="T6" s="126" t="s">
        <v>260</v>
      </c>
      <c r="U6" s="126" t="s">
        <v>260</v>
      </c>
      <c r="V6" s="127">
        <v>1827.8860823700547</v>
      </c>
      <c r="W6" s="125">
        <v>5340.152333453274</v>
      </c>
      <c r="X6" s="125">
        <f>Corrientes!X6*Constantes!$BA$3</f>
        <v>6132.8051760271292</v>
      </c>
      <c r="Y6" s="125">
        <f>Corrientes!Y6*Constantes!$BA$3</f>
        <v>3975.4403344303678</v>
      </c>
      <c r="Z6" s="125">
        <f>Corrientes!Z6*Constantes!$BA$3</f>
        <v>0</v>
      </c>
      <c r="AA6" s="125">
        <v>2577.0288260689704</v>
      </c>
      <c r="AB6" s="125">
        <v>5034.9213433124805</v>
      </c>
      <c r="AC6" s="126" t="s">
        <v>94</v>
      </c>
      <c r="AD6" s="125">
        <v>20.296116087189613</v>
      </c>
      <c r="AE6" s="125">
        <v>3.1988696277875079</v>
      </c>
      <c r="AF6" s="126" t="s">
        <v>260</v>
      </c>
      <c r="AG6" s="128" t="s">
        <v>94</v>
      </c>
      <c r="AH6" s="125">
        <v>18.080206012859712</v>
      </c>
      <c r="AI6" s="126" t="s">
        <v>260</v>
      </c>
      <c r="AJ6" s="126" t="s">
        <v>260</v>
      </c>
      <c r="AK6" s="126" t="s">
        <v>94</v>
      </c>
      <c r="AL6" s="126" t="s">
        <v>260</v>
      </c>
      <c r="AM6" s="126" t="s">
        <v>260</v>
      </c>
      <c r="AN6" s="128" t="s">
        <v>94</v>
      </c>
      <c r="AO6" s="132">
        <v>80560.608149928492</v>
      </c>
      <c r="AP6" s="132">
        <v>12697.152573420313</v>
      </c>
      <c r="AQ6" s="125">
        <v>93.834002809755418</v>
      </c>
      <c r="AR6" s="125">
        <v>6.1659971902445889</v>
      </c>
      <c r="AS6" s="125">
        <v>70.929981996295069</v>
      </c>
      <c r="AT6" s="126" t="s">
        <v>94</v>
      </c>
      <c r="AU6" s="128" t="s">
        <v>94</v>
      </c>
      <c r="AV6" s="123" t="s">
        <v>93</v>
      </c>
      <c r="AW6" s="123" t="s">
        <v>93</v>
      </c>
      <c r="AX6" s="129">
        <v>60.814922957934691</v>
      </c>
      <c r="AZ6" s="1">
        <v>2006</v>
      </c>
      <c r="BA6" s="96">
        <v>1.4680218710518225</v>
      </c>
      <c r="BC6" s="150"/>
      <c r="BE6" s="98"/>
    </row>
    <row r="7" spans="1:57" ht="15" hidden="1" thickBot="1" x14ac:dyDescent="0.35">
      <c r="A7" s="120">
        <v>2003</v>
      </c>
      <c r="B7" s="121" t="s">
        <v>3</v>
      </c>
      <c r="C7" s="122">
        <v>260.88600000053458</v>
      </c>
      <c r="D7" s="122">
        <v>795.8991360001952</v>
      </c>
      <c r="E7" s="123" t="s">
        <v>260</v>
      </c>
      <c r="F7" s="123" t="s">
        <v>260</v>
      </c>
      <c r="G7" s="123" t="s">
        <v>260</v>
      </c>
      <c r="H7" s="122">
        <v>1056.7851360007296</v>
      </c>
      <c r="I7" s="122">
        <v>109.92748653242018</v>
      </c>
      <c r="J7" s="122">
        <v>1166.7126225331499</v>
      </c>
      <c r="K7" s="125">
        <f>Corrientes!K7*Constantes!$BA$3</f>
        <v>2633.3780276317448</v>
      </c>
      <c r="L7" s="125">
        <f>Corrientes!L7*Constantes!$BA$3</f>
        <v>650.09568805826643</v>
      </c>
      <c r="M7" s="125">
        <f>Corrientes!M7*Constantes!$BA$3</f>
        <v>1983.2823395734786</v>
      </c>
      <c r="N7" s="125">
        <f>Corrientes!N7*Constantes!$BA$3</f>
        <v>273.92571848877708</v>
      </c>
      <c r="O7" s="125">
        <v>2907.3037461205217</v>
      </c>
      <c r="P7" s="125">
        <v>39.509491967297407</v>
      </c>
      <c r="Q7" s="125">
        <v>1130.0721470025067</v>
      </c>
      <c r="R7" s="125">
        <v>216.23942993956899</v>
      </c>
      <c r="S7" s="125">
        <v>439.96902933889157</v>
      </c>
      <c r="T7" s="126" t="s">
        <v>260</v>
      </c>
      <c r="U7" s="126" t="s">
        <v>260</v>
      </c>
      <c r="V7" s="127">
        <v>1786.2806062809673</v>
      </c>
      <c r="W7" s="125">
        <v>5256.7195285615362</v>
      </c>
      <c r="X7" s="125">
        <f>Corrientes!X7*Constantes!$BA$3</f>
        <v>3315.7156265935891</v>
      </c>
      <c r="Y7" s="125">
        <f>Corrientes!Y7*Constantes!$BA$3</f>
        <v>2687.1053637812561</v>
      </c>
      <c r="Z7" s="125">
        <f>Corrientes!Z7*Constantes!$BA$3</f>
        <v>20259.19921438926</v>
      </c>
      <c r="AA7" s="125">
        <v>2952.9932288141172</v>
      </c>
      <c r="AB7" s="125">
        <v>3984.5384291115088</v>
      </c>
      <c r="AC7" s="126" t="s">
        <v>94</v>
      </c>
      <c r="AD7" s="125">
        <v>5.634388215728201</v>
      </c>
      <c r="AE7" s="125">
        <v>0.54178615324397239</v>
      </c>
      <c r="AF7" s="126" t="s">
        <v>260</v>
      </c>
      <c r="AG7" s="128" t="s">
        <v>94</v>
      </c>
      <c r="AH7" s="125">
        <v>7.7035955830733753</v>
      </c>
      <c r="AI7" s="126" t="s">
        <v>260</v>
      </c>
      <c r="AJ7" s="126" t="s">
        <v>260</v>
      </c>
      <c r="AK7" s="126" t="s">
        <v>94</v>
      </c>
      <c r="AL7" s="126" t="s">
        <v>260</v>
      </c>
      <c r="AM7" s="126" t="s">
        <v>260</v>
      </c>
      <c r="AN7" s="128" t="s">
        <v>94</v>
      </c>
      <c r="AO7" s="132">
        <v>545047.74829200027</v>
      </c>
      <c r="AP7" s="132">
        <v>52410.183958764821</v>
      </c>
      <c r="AQ7" s="125">
        <v>90.578015150487772</v>
      </c>
      <c r="AR7" s="125">
        <v>9.4219848495122278</v>
      </c>
      <c r="AS7" s="125">
        <v>60.490508032702593</v>
      </c>
      <c r="AT7" s="126" t="s">
        <v>94</v>
      </c>
      <c r="AU7" s="128" t="s">
        <v>94</v>
      </c>
      <c r="AV7" s="123" t="s">
        <v>93</v>
      </c>
      <c r="AW7" s="123" t="s">
        <v>93</v>
      </c>
      <c r="AX7" s="129">
        <v>92.684880513452811</v>
      </c>
      <c r="AZ7">
        <v>2007</v>
      </c>
      <c r="BA7" s="96">
        <v>1.4148244709443161</v>
      </c>
      <c r="BC7" s="150"/>
      <c r="BE7" s="98"/>
    </row>
    <row r="8" spans="1:57" ht="15" hidden="1" thickBot="1" x14ac:dyDescent="0.35">
      <c r="A8" s="120">
        <v>2003</v>
      </c>
      <c r="B8" s="121" t="s">
        <v>4</v>
      </c>
      <c r="C8" s="122">
        <v>431.45112717701863</v>
      </c>
      <c r="D8" s="122">
        <v>995.87733822880432</v>
      </c>
      <c r="E8" s="123" t="s">
        <v>260</v>
      </c>
      <c r="F8" s="123" t="s">
        <v>260</v>
      </c>
      <c r="G8" s="123" t="s">
        <v>260</v>
      </c>
      <c r="H8" s="122">
        <v>1427.328465405823</v>
      </c>
      <c r="I8" s="122">
        <v>99.461720265821114</v>
      </c>
      <c r="J8" s="122">
        <v>1526.7901856716442</v>
      </c>
      <c r="K8" s="125">
        <f>Corrientes!K8*Constantes!$BA$3</f>
        <v>2234.5476206148255</v>
      </c>
      <c r="L8" s="125">
        <f>Corrientes!L8*Constantes!$BA$3</f>
        <v>675.45635991423728</v>
      </c>
      <c r="M8" s="125">
        <f>Corrientes!M8*Constantes!$BA$3</f>
        <v>1559.0912607005885</v>
      </c>
      <c r="N8" s="125">
        <f>Corrientes!N8*Constantes!$BA$3</f>
        <v>155.71184611599301</v>
      </c>
      <c r="O8" s="125">
        <v>2390.2594667308185</v>
      </c>
      <c r="P8" s="125">
        <v>17.145587525276827</v>
      </c>
      <c r="Q8" s="125">
        <v>6760.5929688990564</v>
      </c>
      <c r="R8" s="125">
        <v>580.21936231819041</v>
      </c>
      <c r="S8" s="125">
        <v>37.255268945387037</v>
      </c>
      <c r="T8" s="126" t="s">
        <v>260</v>
      </c>
      <c r="U8" s="126" t="s">
        <v>260</v>
      </c>
      <c r="V8" s="127">
        <v>7378.0676001626334</v>
      </c>
      <c r="W8" s="125">
        <v>3938.1072706266405</v>
      </c>
      <c r="X8" s="125">
        <f>Corrientes!X8*Constantes!$BA$3</f>
        <v>4099.4856499655925</v>
      </c>
      <c r="Y8" s="125">
        <f>Corrientes!Y8*Constantes!$BA$3</f>
        <v>2343.3738381187013</v>
      </c>
      <c r="Z8" s="125">
        <f>Corrientes!Z8*Constantes!$BA$3</f>
        <v>0</v>
      </c>
      <c r="AA8" s="125">
        <v>8904.8577858342778</v>
      </c>
      <c r="AB8" s="125">
        <v>3544.5591782996585</v>
      </c>
      <c r="AC8" s="126" t="s">
        <v>94</v>
      </c>
      <c r="AD8" s="125">
        <v>23.234175102990292</v>
      </c>
      <c r="AE8" s="125">
        <v>2.0997126705270897</v>
      </c>
      <c r="AF8" s="126" t="s">
        <v>260</v>
      </c>
      <c r="AG8" s="128" t="s">
        <v>94</v>
      </c>
      <c r="AH8" s="125">
        <v>294.19765890530215</v>
      </c>
      <c r="AI8" s="126" t="s">
        <v>260</v>
      </c>
      <c r="AJ8" s="126" t="s">
        <v>260</v>
      </c>
      <c r="AK8" s="126" t="s">
        <v>94</v>
      </c>
      <c r="AL8" s="126" t="s">
        <v>260</v>
      </c>
      <c r="AM8" s="126" t="s">
        <v>260</v>
      </c>
      <c r="AN8" s="128" t="s">
        <v>94</v>
      </c>
      <c r="AO8" s="132">
        <v>424098.8736615518</v>
      </c>
      <c r="AP8" s="132">
        <v>38326.550206158179</v>
      </c>
      <c r="AQ8" s="125">
        <v>93.485567224676174</v>
      </c>
      <c r="AR8" s="125">
        <v>6.5144327753238276</v>
      </c>
      <c r="AS8" s="125">
        <v>82.854412474723176</v>
      </c>
      <c r="AT8" s="126" t="s">
        <v>94</v>
      </c>
      <c r="AU8" s="128" t="s">
        <v>94</v>
      </c>
      <c r="AV8" s="123" t="s">
        <v>93</v>
      </c>
      <c r="AW8" s="123" t="s">
        <v>93</v>
      </c>
      <c r="AX8" s="129">
        <v>99.859518003257392</v>
      </c>
      <c r="AZ8" s="1">
        <v>2008</v>
      </c>
      <c r="BA8" s="96">
        <v>1.3280995690831843</v>
      </c>
      <c r="BC8" s="150"/>
      <c r="BE8" s="98"/>
    </row>
    <row r="9" spans="1:57" ht="15" hidden="1" thickBot="1" x14ac:dyDescent="0.35">
      <c r="A9" s="120">
        <v>2003</v>
      </c>
      <c r="B9" s="121" t="s">
        <v>5</v>
      </c>
      <c r="C9" s="122">
        <v>330.61708772992574</v>
      </c>
      <c r="D9" s="122">
        <v>598.05287064404831</v>
      </c>
      <c r="E9" s="123" t="s">
        <v>260</v>
      </c>
      <c r="F9" s="123" t="s">
        <v>260</v>
      </c>
      <c r="G9" s="123" t="s">
        <v>260</v>
      </c>
      <c r="H9" s="122">
        <v>928.66995837397417</v>
      </c>
      <c r="I9" s="122">
        <v>24.798637900440831</v>
      </c>
      <c r="J9" s="122">
        <v>953.46859627441484</v>
      </c>
      <c r="K9" s="125">
        <f>Corrientes!K9*Constantes!$BA$3</f>
        <v>3704.2929959352941</v>
      </c>
      <c r="L9" s="125">
        <f>Corrientes!L9*Constantes!$BA$3</f>
        <v>1318.7705183861483</v>
      </c>
      <c r="M9" s="125">
        <f>Corrientes!M9*Constantes!$BA$3</f>
        <v>2385.5224775491456</v>
      </c>
      <c r="N9" s="125">
        <f>Corrientes!N9*Constantes!$BA$3</f>
        <v>98.917187807152061</v>
      </c>
      <c r="O9" s="125">
        <v>3803.2101837424452</v>
      </c>
      <c r="P9" s="125">
        <v>39.534955940472585</v>
      </c>
      <c r="Q9" s="125">
        <v>1227.756893485448</v>
      </c>
      <c r="R9" s="125">
        <v>226.95440088224981</v>
      </c>
      <c r="S9" s="125">
        <v>3.5303885094403138</v>
      </c>
      <c r="T9" s="126" t="s">
        <v>260</v>
      </c>
      <c r="U9" s="126" t="s">
        <v>260</v>
      </c>
      <c r="V9" s="127">
        <v>1458.2416828771381</v>
      </c>
      <c r="W9" s="125">
        <v>4490.9047546337906</v>
      </c>
      <c r="X9" s="125">
        <f>Corrientes!X9*Constantes!$BA$3</f>
        <v>4573.1112383198606</v>
      </c>
      <c r="Y9" s="125">
        <f>Corrientes!Y9*Constantes!$BA$3</f>
        <v>3507.4707273243562</v>
      </c>
      <c r="Z9" s="125">
        <f>Corrientes!Z9*Constantes!$BA$3</f>
        <v>0</v>
      </c>
      <c r="AA9" s="125">
        <v>2411.7102791515531</v>
      </c>
      <c r="AB9" s="125">
        <v>4191.2828902324654</v>
      </c>
      <c r="AC9" s="126" t="s">
        <v>94</v>
      </c>
      <c r="AD9" s="125">
        <v>12.958642948900941</v>
      </c>
      <c r="AE9" s="125">
        <v>3.3759221541021551</v>
      </c>
      <c r="AF9" s="126" t="s">
        <v>260</v>
      </c>
      <c r="AG9" s="128" t="s">
        <v>94</v>
      </c>
      <c r="AH9" s="125">
        <v>24.804249571361257</v>
      </c>
      <c r="AI9" s="126" t="s">
        <v>260</v>
      </c>
      <c r="AJ9" s="126" t="s">
        <v>260</v>
      </c>
      <c r="AK9" s="126" t="s">
        <v>94</v>
      </c>
      <c r="AL9" s="126" t="s">
        <v>260</v>
      </c>
      <c r="AM9" s="126" t="s">
        <v>260</v>
      </c>
      <c r="AN9" s="128" t="s">
        <v>94</v>
      </c>
      <c r="AO9" s="132">
        <v>71438.563126256689</v>
      </c>
      <c r="AP9" s="132">
        <v>18610.824363797266</v>
      </c>
      <c r="AQ9" s="125">
        <v>97.399113300916369</v>
      </c>
      <c r="AR9" s="125">
        <v>2.6008866990836488</v>
      </c>
      <c r="AS9" s="125">
        <v>60.465044059527415</v>
      </c>
      <c r="AT9" s="126" t="s">
        <v>94</v>
      </c>
      <c r="AU9" s="128" t="s">
        <v>94</v>
      </c>
      <c r="AV9" s="123" t="s">
        <v>93</v>
      </c>
      <c r="AW9" s="123" t="s">
        <v>93</v>
      </c>
      <c r="AX9" s="129">
        <v>58.418556846568187</v>
      </c>
      <c r="AZ9">
        <v>2009</v>
      </c>
      <c r="BA9" s="96">
        <v>1.2823207194005835</v>
      </c>
      <c r="BC9" s="150"/>
      <c r="BE9" s="98"/>
    </row>
    <row r="10" spans="1:57" ht="15" hidden="1" thickBot="1" x14ac:dyDescent="0.35">
      <c r="A10" s="120">
        <v>2003</v>
      </c>
      <c r="B10" s="121" t="s">
        <v>6</v>
      </c>
      <c r="C10" s="122">
        <v>1371.2684706035036</v>
      </c>
      <c r="D10" s="122">
        <v>2502.5228206816319</v>
      </c>
      <c r="E10" s="123" t="s">
        <v>260</v>
      </c>
      <c r="F10" s="123" t="s">
        <v>260</v>
      </c>
      <c r="G10" s="123" t="s">
        <v>260</v>
      </c>
      <c r="H10" s="122">
        <v>3873.7912912851357</v>
      </c>
      <c r="I10" s="122">
        <v>465.94306325851187</v>
      </c>
      <c r="J10" s="122">
        <v>4339.7343545436479</v>
      </c>
      <c r="K10" s="125">
        <f>Corrientes!K10*Constantes!$BA$3</f>
        <v>1103.8914387338975</v>
      </c>
      <c r="L10" s="125">
        <f>Corrientes!L10*Constantes!$BA$3</f>
        <v>390.76228198209157</v>
      </c>
      <c r="M10" s="125">
        <f>Corrientes!M10*Constantes!$BA$3</f>
        <v>713.12915675180579</v>
      </c>
      <c r="N10" s="125">
        <f>Corrientes!N10*Constantes!$BA$3</f>
        <v>132.77704444884577</v>
      </c>
      <c r="O10" s="125">
        <v>1236.6684831827436</v>
      </c>
      <c r="P10" s="125">
        <v>62.374924521793183</v>
      </c>
      <c r="Q10" s="125">
        <v>1999.8218684701419</v>
      </c>
      <c r="R10" s="125">
        <v>533.20577950144218</v>
      </c>
      <c r="S10" s="125">
        <v>84.736363719083087</v>
      </c>
      <c r="T10" s="126" t="s">
        <v>260</v>
      </c>
      <c r="U10" s="126" t="s">
        <v>260</v>
      </c>
      <c r="V10" s="127">
        <v>2617.7640116906668</v>
      </c>
      <c r="W10" s="125">
        <v>2947.7565096797907</v>
      </c>
      <c r="X10" s="125">
        <f>Corrientes!X10*Constantes!$BA$3</f>
        <v>3163.9196679963834</v>
      </c>
      <c r="Y10" s="125">
        <f>Corrientes!Y10*Constantes!$BA$3</f>
        <v>2179.8022153510137</v>
      </c>
      <c r="Z10" s="125">
        <f>Corrientes!Z10*Constantes!$BA$3</f>
        <v>57959.209110179945</v>
      </c>
      <c r="AA10" s="125">
        <v>6957.4983662343147</v>
      </c>
      <c r="AB10" s="125">
        <v>1582.2324107756738</v>
      </c>
      <c r="AC10" s="126" t="s">
        <v>94</v>
      </c>
      <c r="AD10" s="125">
        <v>13.515928398645382</v>
      </c>
      <c r="AE10" s="125">
        <v>2.8001242191102587</v>
      </c>
      <c r="AF10" s="126" t="s">
        <v>260</v>
      </c>
      <c r="AG10" s="128" t="s">
        <v>94</v>
      </c>
      <c r="AH10" s="125">
        <v>13.91295926425752</v>
      </c>
      <c r="AI10" s="126" t="s">
        <v>260</v>
      </c>
      <c r="AJ10" s="126" t="s">
        <v>260</v>
      </c>
      <c r="AK10" s="126" t="s">
        <v>94</v>
      </c>
      <c r="AL10" s="126" t="s">
        <v>260</v>
      </c>
      <c r="AM10" s="126" t="s">
        <v>260</v>
      </c>
      <c r="AN10" s="128" t="s">
        <v>94</v>
      </c>
      <c r="AO10" s="132">
        <v>248471.06134616645</v>
      </c>
      <c r="AP10" s="132">
        <v>51476.289020084056</v>
      </c>
      <c r="AQ10" s="125">
        <v>89.263327540528479</v>
      </c>
      <c r="AR10" s="125">
        <v>10.736672459471519</v>
      </c>
      <c r="AS10" s="125">
        <v>37.625075478206817</v>
      </c>
      <c r="AT10" s="126" t="s">
        <v>94</v>
      </c>
      <c r="AU10" s="128" t="s">
        <v>94</v>
      </c>
      <c r="AV10" s="123" t="s">
        <v>93</v>
      </c>
      <c r="AW10" s="123" t="s">
        <v>93</v>
      </c>
      <c r="AX10" s="129">
        <v>58.836709343023543</v>
      </c>
      <c r="AZ10" s="1">
        <v>2010</v>
      </c>
      <c r="BA10" s="96">
        <v>1.228276551149984</v>
      </c>
      <c r="BC10" s="150"/>
      <c r="BE10" s="98"/>
    </row>
    <row r="11" spans="1:57" ht="15" hidden="1" thickBot="1" x14ac:dyDescent="0.35">
      <c r="A11" s="120">
        <v>2003</v>
      </c>
      <c r="B11" s="121" t="s">
        <v>7</v>
      </c>
      <c r="C11" s="122">
        <v>594.96029208186155</v>
      </c>
      <c r="D11" s="122">
        <v>1470.2611016675914</v>
      </c>
      <c r="E11" s="123" t="s">
        <v>260</v>
      </c>
      <c r="F11" s="123" t="s">
        <v>260</v>
      </c>
      <c r="G11" s="123" t="s">
        <v>260</v>
      </c>
      <c r="H11" s="122">
        <v>2065.221393749453</v>
      </c>
      <c r="I11" s="122">
        <v>597.69110049802418</v>
      </c>
      <c r="J11" s="122">
        <v>2662.9124942474768</v>
      </c>
      <c r="K11" s="125">
        <f>Corrientes!K11*Constantes!$BA$3</f>
        <v>1806.1681189524588</v>
      </c>
      <c r="L11" s="125">
        <f>Corrientes!L11*Constantes!$BA$3</f>
        <v>520.33080562367479</v>
      </c>
      <c r="M11" s="125">
        <f>Corrientes!M11*Constantes!$BA$3</f>
        <v>1285.8373133287841</v>
      </c>
      <c r="N11" s="125">
        <f>Corrientes!N11*Constantes!$BA$3</f>
        <v>522.7190721384261</v>
      </c>
      <c r="O11" s="125">
        <v>2328.8871910908842</v>
      </c>
      <c r="P11" s="125">
        <v>26.186080585099809</v>
      </c>
      <c r="Q11" s="125">
        <v>6826.9393557294425</v>
      </c>
      <c r="R11" s="125">
        <v>602.32272131658021</v>
      </c>
      <c r="S11" s="125">
        <v>77.016215367052112</v>
      </c>
      <c r="T11" s="126" t="s">
        <v>260</v>
      </c>
      <c r="U11" s="126" t="s">
        <v>260</v>
      </c>
      <c r="V11" s="127">
        <v>7506.2782924130743</v>
      </c>
      <c r="W11" s="125">
        <v>3712.2542341981953</v>
      </c>
      <c r="X11" s="125">
        <f>Corrientes!X11*Constantes!$BA$3</f>
        <v>3558.1679133113989</v>
      </c>
      <c r="Y11" s="125">
        <f>Corrientes!Y11*Constantes!$BA$3</f>
        <v>2358.7938270175296</v>
      </c>
      <c r="Z11" s="125">
        <f>Corrientes!Z11*Constantes!$BA$3</f>
        <v>19957.557752540066</v>
      </c>
      <c r="AA11" s="125">
        <v>10169.190786660551</v>
      </c>
      <c r="AB11" s="125">
        <v>3212.5536452782294</v>
      </c>
      <c r="AC11" s="126" t="s">
        <v>94</v>
      </c>
      <c r="AD11" s="125">
        <v>20.469430872572939</v>
      </c>
      <c r="AE11" s="125">
        <v>2.614958437542187</v>
      </c>
      <c r="AF11" s="126" t="s">
        <v>260</v>
      </c>
      <c r="AG11" s="128" t="s">
        <v>94</v>
      </c>
      <c r="AH11" s="125">
        <v>677.285513396326</v>
      </c>
      <c r="AI11" s="126" t="s">
        <v>260</v>
      </c>
      <c r="AJ11" s="126" t="s">
        <v>260</v>
      </c>
      <c r="AK11" s="126" t="s">
        <v>94</v>
      </c>
      <c r="AL11" s="126" t="s">
        <v>260</v>
      </c>
      <c r="AM11" s="126" t="s">
        <v>260</v>
      </c>
      <c r="AN11" s="128" t="s">
        <v>94</v>
      </c>
      <c r="AO11" s="132">
        <v>388885.36967412097</v>
      </c>
      <c r="AP11" s="132">
        <v>49679.890222479444</v>
      </c>
      <c r="AQ11" s="125">
        <v>77.554985310663454</v>
      </c>
      <c r="AR11" s="125">
        <v>22.445014689336539</v>
      </c>
      <c r="AS11" s="125">
        <v>73.813919414900198</v>
      </c>
      <c r="AT11" s="126" t="s">
        <v>94</v>
      </c>
      <c r="AU11" s="128" t="s">
        <v>94</v>
      </c>
      <c r="AV11" s="123" t="s">
        <v>93</v>
      </c>
      <c r="AW11" s="123" t="s">
        <v>93</v>
      </c>
      <c r="AX11" s="129">
        <v>135.26683715042464</v>
      </c>
      <c r="AZ11">
        <v>2011</v>
      </c>
      <c r="BA11" s="96">
        <v>1.183082788624527</v>
      </c>
      <c r="BC11" s="150"/>
      <c r="BE11" s="98"/>
    </row>
    <row r="12" spans="1:57" ht="15" hidden="1" thickBot="1" x14ac:dyDescent="0.35">
      <c r="A12" s="120">
        <v>2003</v>
      </c>
      <c r="B12" s="121" t="s">
        <v>272</v>
      </c>
      <c r="C12" s="122">
        <v>8487.8092445106122</v>
      </c>
      <c r="D12" s="122">
        <v>3003.2195596431179</v>
      </c>
      <c r="E12" s="123" t="s">
        <v>260</v>
      </c>
      <c r="F12" s="123" t="s">
        <v>260</v>
      </c>
      <c r="G12" s="123" t="s">
        <v>260</v>
      </c>
      <c r="H12" s="122">
        <v>11491.028804153731</v>
      </c>
      <c r="I12" s="122">
        <v>4486.6305163426714</v>
      </c>
      <c r="J12" s="122">
        <v>15977.659320496403</v>
      </c>
      <c r="K12" s="125">
        <f>Corrientes!K12*Constantes!$BA$3</f>
        <v>3085.527460925181</v>
      </c>
      <c r="L12" s="125">
        <f>Corrientes!L12*Constantes!$BA$3</f>
        <v>2279.1143380969752</v>
      </c>
      <c r="M12" s="125">
        <f>Corrientes!M12*Constantes!$BA$3</f>
        <v>806.41312282820536</v>
      </c>
      <c r="N12" s="125">
        <f>Corrientes!N12*Constantes!$BA$3</f>
        <v>1204.7330052985421</v>
      </c>
      <c r="O12" s="125">
        <v>4290.2604662237227</v>
      </c>
      <c r="P12" s="125">
        <v>21.264491705223946</v>
      </c>
      <c r="Q12" s="125">
        <v>42153.422383287914</v>
      </c>
      <c r="R12" s="125">
        <v>14257.554874827043</v>
      </c>
      <c r="S12" s="125">
        <v>2749.1073279182647</v>
      </c>
      <c r="T12" s="126" t="s">
        <v>260</v>
      </c>
      <c r="U12" s="126" t="s">
        <v>260</v>
      </c>
      <c r="V12" s="127">
        <v>59160.084586033212</v>
      </c>
      <c r="W12" s="125">
        <v>11251.348331439072</v>
      </c>
      <c r="X12" s="125">
        <f>Corrientes!X12*Constantes!$BA$3</f>
        <v>6686.2902022455091</v>
      </c>
      <c r="Y12" s="125">
        <f>Corrientes!Y12*Constantes!$BA$3</f>
        <v>4493.4966675376936</v>
      </c>
      <c r="Z12" s="125">
        <f>Corrientes!Z12*Constantes!$BA$3</f>
        <v>44164.495122949935</v>
      </c>
      <c r="AA12" s="125">
        <v>75137.74390652962</v>
      </c>
      <c r="AB12" s="125">
        <v>8365.1696459836767</v>
      </c>
      <c r="AC12" s="126" t="s">
        <v>94</v>
      </c>
      <c r="AD12" s="125">
        <v>9.9391454540223645</v>
      </c>
      <c r="AE12" s="125">
        <v>3.2807345582780201</v>
      </c>
      <c r="AF12" s="126" t="s">
        <v>260</v>
      </c>
      <c r="AG12" s="128" t="s">
        <v>94</v>
      </c>
      <c r="AH12" s="125">
        <v>11634.454844796692</v>
      </c>
      <c r="AI12" s="126" t="s">
        <v>260</v>
      </c>
      <c r="AJ12" s="126" t="s">
        <v>260</v>
      </c>
      <c r="AK12" s="126" t="s">
        <v>94</v>
      </c>
      <c r="AL12" s="126" t="s">
        <v>260</v>
      </c>
      <c r="AM12" s="126" t="s">
        <v>260</v>
      </c>
      <c r="AN12" s="128" t="s">
        <v>94</v>
      </c>
      <c r="AO12" s="132">
        <v>2290271.9672013829</v>
      </c>
      <c r="AP12" s="132">
        <v>755977.90830318746</v>
      </c>
      <c r="AQ12" s="125">
        <v>71.919350473400385</v>
      </c>
      <c r="AR12" s="125">
        <v>28.080649526599611</v>
      </c>
      <c r="AS12" s="125">
        <v>78.735508294776054</v>
      </c>
      <c r="AT12" s="126" t="s">
        <v>94</v>
      </c>
      <c r="AU12" s="128" t="s">
        <v>94</v>
      </c>
      <c r="AV12" s="123" t="s">
        <v>93</v>
      </c>
      <c r="AW12" s="123" t="s">
        <v>93</v>
      </c>
      <c r="AX12" s="129">
        <v>71.249526188091011</v>
      </c>
      <c r="AZ12" s="1">
        <v>2012</v>
      </c>
      <c r="BA12" s="96">
        <v>1.142302586293837</v>
      </c>
      <c r="BC12" s="150"/>
      <c r="BE12" s="98"/>
    </row>
    <row r="13" spans="1:57" ht="15" hidden="1" thickBot="1" x14ac:dyDescent="0.35">
      <c r="A13" s="120">
        <v>2003</v>
      </c>
      <c r="B13" s="121" t="s">
        <v>8</v>
      </c>
      <c r="C13" s="122">
        <v>467.42305014960306</v>
      </c>
      <c r="D13" s="122">
        <v>1139.5482336727548</v>
      </c>
      <c r="E13" s="123" t="s">
        <v>260</v>
      </c>
      <c r="F13" s="123" t="s">
        <v>260</v>
      </c>
      <c r="G13" s="123" t="s">
        <v>260</v>
      </c>
      <c r="H13" s="122">
        <v>1606.9712838223579</v>
      </c>
      <c r="I13" s="122">
        <v>46.387599265316837</v>
      </c>
      <c r="J13" s="122">
        <v>1653.3588830876749</v>
      </c>
      <c r="K13" s="125">
        <f>Corrientes!K13*Constantes!$BA$3</f>
        <v>2257.7590376215944</v>
      </c>
      <c r="L13" s="125">
        <f>Corrientes!L13*Constantes!$BA$3</f>
        <v>656.71902571756175</v>
      </c>
      <c r="M13" s="125">
        <f>Corrientes!M13*Constantes!$BA$3</f>
        <v>1601.0400119040328</v>
      </c>
      <c r="N13" s="125">
        <f>Corrientes!N13*Constantes!$BA$3</f>
        <v>65.173548855036969</v>
      </c>
      <c r="O13" s="125">
        <v>2322.9325864766311</v>
      </c>
      <c r="P13" s="125">
        <v>35.257159522035373</v>
      </c>
      <c r="Q13" s="125">
        <v>2500.5510986742056</v>
      </c>
      <c r="R13" s="125">
        <v>486.43402981672631</v>
      </c>
      <c r="S13" s="125">
        <v>49.083343039515192</v>
      </c>
      <c r="T13" s="126" t="s">
        <v>260</v>
      </c>
      <c r="U13" s="126" t="s">
        <v>260</v>
      </c>
      <c r="V13" s="127">
        <v>3036.0684715304469</v>
      </c>
      <c r="W13" s="125">
        <v>3664.5364774054879</v>
      </c>
      <c r="X13" s="125">
        <f>Corrientes!X13*Constantes!$BA$3</f>
        <v>3848.5884929081617</v>
      </c>
      <c r="Y13" s="125">
        <f>Corrientes!Y13*Constantes!$BA$3</f>
        <v>1776.8435830142362</v>
      </c>
      <c r="Z13" s="125">
        <f>Corrientes!Z13*Constantes!$BA$3</f>
        <v>0</v>
      </c>
      <c r="AA13" s="125">
        <v>4689.4273546181221</v>
      </c>
      <c r="AB13" s="125">
        <v>3044.5785630419127</v>
      </c>
      <c r="AC13" s="126" t="s">
        <v>94</v>
      </c>
      <c r="AD13" s="125">
        <v>18.593608039076283</v>
      </c>
      <c r="AE13" s="125">
        <v>3.0569713149993563</v>
      </c>
      <c r="AF13" s="126" t="s">
        <v>260</v>
      </c>
      <c r="AG13" s="128" t="s">
        <v>94</v>
      </c>
      <c r="AH13" s="125">
        <v>25.650980982431822</v>
      </c>
      <c r="AI13" s="126" t="s">
        <v>260</v>
      </c>
      <c r="AJ13" s="126" t="s">
        <v>260</v>
      </c>
      <c r="AK13" s="126" t="s">
        <v>94</v>
      </c>
      <c r="AL13" s="126" t="s">
        <v>260</v>
      </c>
      <c r="AM13" s="126" t="s">
        <v>260</v>
      </c>
      <c r="AN13" s="128" t="s">
        <v>94</v>
      </c>
      <c r="AO13" s="132">
        <v>153401.09119143337</v>
      </c>
      <c r="AP13" s="132">
        <v>25220.64219468772</v>
      </c>
      <c r="AQ13" s="125">
        <v>97.194341788717566</v>
      </c>
      <c r="AR13" s="125">
        <v>2.8056582112824309</v>
      </c>
      <c r="AS13" s="125">
        <v>64.74284047796462</v>
      </c>
      <c r="AT13" s="126" t="s">
        <v>94</v>
      </c>
      <c r="AU13" s="128" t="s">
        <v>94</v>
      </c>
      <c r="AV13" s="123" t="s">
        <v>93</v>
      </c>
      <c r="AW13" s="123" t="s">
        <v>93</v>
      </c>
      <c r="AX13" s="129">
        <v>0</v>
      </c>
      <c r="AZ13">
        <v>2013</v>
      </c>
      <c r="BA13" s="96">
        <v>1.0986847997440001</v>
      </c>
      <c r="BC13" s="150"/>
      <c r="BE13" s="98"/>
    </row>
    <row r="14" spans="1:57" ht="15" hidden="1" thickBot="1" x14ac:dyDescent="0.35">
      <c r="A14" s="120">
        <v>2003</v>
      </c>
      <c r="B14" s="121" t="s">
        <v>9</v>
      </c>
      <c r="C14" s="122">
        <v>1114.3060247309497</v>
      </c>
      <c r="D14" s="122">
        <v>1824.1132132280914</v>
      </c>
      <c r="E14" s="123" t="s">
        <v>260</v>
      </c>
      <c r="F14" s="123" t="s">
        <v>260</v>
      </c>
      <c r="G14" s="123" t="s">
        <v>260</v>
      </c>
      <c r="H14" s="122">
        <v>2938.4192379590413</v>
      </c>
      <c r="I14" s="122">
        <v>578.05390484339591</v>
      </c>
      <c r="J14" s="122">
        <v>3516.4731428024365</v>
      </c>
      <c r="K14" s="125">
        <f>Corrientes!K14*Constantes!$BA$3</f>
        <v>940.59153356614536</v>
      </c>
      <c r="L14" s="125">
        <f>Corrientes!L14*Constantes!$BA$3</f>
        <v>356.69069924537729</v>
      </c>
      <c r="M14" s="125">
        <f>Corrientes!M14*Constantes!$BA$3</f>
        <v>583.90083432076813</v>
      </c>
      <c r="N14" s="125">
        <f>Corrientes!N14*Constantes!$BA$3</f>
        <v>185.03575045274982</v>
      </c>
      <c r="O14" s="125">
        <v>1125.6272840188954</v>
      </c>
      <c r="P14" s="125">
        <v>33.855959683114726</v>
      </c>
      <c r="Q14" s="125">
        <v>5750.3741589016863</v>
      </c>
      <c r="R14" s="125">
        <v>654.36499217594644</v>
      </c>
      <c r="S14" s="125">
        <v>465.35827069984254</v>
      </c>
      <c r="T14" s="126" t="s">
        <v>260</v>
      </c>
      <c r="U14" s="126" t="s">
        <v>260</v>
      </c>
      <c r="V14" s="127">
        <v>6870.0974217774747</v>
      </c>
      <c r="W14" s="125">
        <v>3234.8609579372692</v>
      </c>
      <c r="X14" s="125">
        <f>Corrientes!X14*Constantes!$BA$3</f>
        <v>2875.1741411672078</v>
      </c>
      <c r="Y14" s="125">
        <f>Corrientes!Y14*Constantes!$BA$3</f>
        <v>1884.5235367117175</v>
      </c>
      <c r="Z14" s="125">
        <f>Corrientes!Z14*Constantes!$BA$3</f>
        <v>14494.433149562154</v>
      </c>
      <c r="AA14" s="125">
        <v>10386.570564579912</v>
      </c>
      <c r="AB14" s="125">
        <v>1979.2309482007563</v>
      </c>
      <c r="AC14" s="126" t="s">
        <v>94</v>
      </c>
      <c r="AD14" s="125">
        <v>20.479578197888536</v>
      </c>
      <c r="AE14" s="125">
        <v>2.2947851510228356</v>
      </c>
      <c r="AF14" s="126" t="s">
        <v>260</v>
      </c>
      <c r="AG14" s="128" t="s">
        <v>94</v>
      </c>
      <c r="AH14" s="125">
        <v>267.35129240135899</v>
      </c>
      <c r="AI14" s="126" t="s">
        <v>260</v>
      </c>
      <c r="AJ14" s="126" t="s">
        <v>260</v>
      </c>
      <c r="AK14" s="126" t="s">
        <v>94</v>
      </c>
      <c r="AL14" s="126" t="s">
        <v>260</v>
      </c>
      <c r="AM14" s="126" t="s">
        <v>260</v>
      </c>
      <c r="AN14" s="128" t="s">
        <v>94</v>
      </c>
      <c r="AO14" s="132">
        <v>452616.25298343907</v>
      </c>
      <c r="AP14" s="132">
        <v>50716.721136623695</v>
      </c>
      <c r="AQ14" s="125">
        <v>83.561543587313793</v>
      </c>
      <c r="AR14" s="125">
        <v>16.438456412686222</v>
      </c>
      <c r="AS14" s="125">
        <v>66.144040316885267</v>
      </c>
      <c r="AT14" s="126" t="s">
        <v>94</v>
      </c>
      <c r="AU14" s="128" t="s">
        <v>94</v>
      </c>
      <c r="AV14" s="123" t="s">
        <v>93</v>
      </c>
      <c r="AW14" s="123" t="s">
        <v>93</v>
      </c>
      <c r="AX14" s="129">
        <v>204.35894151083792</v>
      </c>
      <c r="AZ14" s="1">
        <v>2014</v>
      </c>
      <c r="BA14" s="96">
        <v>1.0556156800000003</v>
      </c>
      <c r="BC14" s="150"/>
      <c r="BE14" s="98"/>
    </row>
    <row r="15" spans="1:57" ht="15" hidden="1" thickBot="1" x14ac:dyDescent="0.35">
      <c r="A15" s="120">
        <v>2003</v>
      </c>
      <c r="B15" s="121" t="s">
        <v>10</v>
      </c>
      <c r="C15" s="122">
        <v>1188.1912597759365</v>
      </c>
      <c r="D15" s="122">
        <v>2730.8661765269944</v>
      </c>
      <c r="E15" s="123" t="s">
        <v>260</v>
      </c>
      <c r="F15" s="123" t="s">
        <v>260</v>
      </c>
      <c r="G15" s="123" t="s">
        <v>260</v>
      </c>
      <c r="H15" s="122">
        <v>3919.0574363029309</v>
      </c>
      <c r="I15" s="122">
        <v>36.625948276041356</v>
      </c>
      <c r="J15" s="122">
        <v>3955.683384578972</v>
      </c>
      <c r="K15" s="125">
        <f>Corrientes!K15*Constantes!$BA$3</f>
        <v>1604.1711261218315</v>
      </c>
      <c r="L15" s="125">
        <f>Corrientes!L15*Constantes!$BA$3</f>
        <v>486.35727907090273</v>
      </c>
      <c r="M15" s="125">
        <f>Corrientes!M15*Constantes!$BA$3</f>
        <v>1117.8138470509284</v>
      </c>
      <c r="N15" s="125">
        <f>Corrientes!N15*Constantes!$BA$3</f>
        <v>14.991943763570728</v>
      </c>
      <c r="O15" s="125">
        <v>1619.1630698854021</v>
      </c>
      <c r="P15" s="125">
        <v>56.29790134734116</v>
      </c>
      <c r="Q15" s="125">
        <v>2354.2850544682074</v>
      </c>
      <c r="R15" s="125">
        <v>714.72598408466388</v>
      </c>
      <c r="S15" s="125">
        <v>1.6481045826304477</v>
      </c>
      <c r="T15" s="126" t="s">
        <v>260</v>
      </c>
      <c r="U15" s="126" t="s">
        <v>260</v>
      </c>
      <c r="V15" s="127">
        <v>3070.6591431355018</v>
      </c>
      <c r="W15" s="125">
        <v>3683.8154974188851</v>
      </c>
      <c r="X15" s="125">
        <f>Corrientes!X15*Constantes!$BA$3</f>
        <v>3787.4294036698657</v>
      </c>
      <c r="Y15" s="125">
        <f>Corrientes!Y15*Constantes!$BA$3</f>
        <v>1691.3508877309082</v>
      </c>
      <c r="Z15" s="125">
        <f>Corrientes!Z15*Constantes!$BA$3</f>
        <v>0</v>
      </c>
      <c r="AA15" s="125">
        <v>7026.3425277144743</v>
      </c>
      <c r="AB15" s="125">
        <v>2144.4030718814506</v>
      </c>
      <c r="AC15" s="126" t="s">
        <v>94</v>
      </c>
      <c r="AD15" s="125">
        <v>15.291072486703664</v>
      </c>
      <c r="AE15" s="125">
        <v>3.6643248763309275</v>
      </c>
      <c r="AF15" s="126" t="s">
        <v>260</v>
      </c>
      <c r="AG15" s="128" t="s">
        <v>94</v>
      </c>
      <c r="AH15" s="125">
        <v>20.421169325819509</v>
      </c>
      <c r="AI15" s="126" t="s">
        <v>260</v>
      </c>
      <c r="AJ15" s="126" t="s">
        <v>260</v>
      </c>
      <c r="AK15" s="126" t="s">
        <v>94</v>
      </c>
      <c r="AL15" s="126" t="s">
        <v>260</v>
      </c>
      <c r="AM15" s="126" t="s">
        <v>260</v>
      </c>
      <c r="AN15" s="128" t="s">
        <v>94</v>
      </c>
      <c r="AO15" s="132">
        <v>191749.98846581313</v>
      </c>
      <c r="AP15" s="132">
        <v>45950.619446897668</v>
      </c>
      <c r="AQ15" s="125">
        <v>99.074093027292705</v>
      </c>
      <c r="AR15" s="125">
        <v>0.92590697270731348</v>
      </c>
      <c r="AS15" s="125">
        <v>43.702098652658826</v>
      </c>
      <c r="AT15" s="126" t="s">
        <v>94</v>
      </c>
      <c r="AU15" s="128" t="s">
        <v>94</v>
      </c>
      <c r="AV15" s="123" t="s">
        <v>93</v>
      </c>
      <c r="AW15" s="123" t="s">
        <v>93</v>
      </c>
      <c r="AX15" s="129">
        <v>165.85060969252658</v>
      </c>
      <c r="AZ15">
        <v>2015</v>
      </c>
      <c r="BA15" s="96">
        <v>1.0336000000000001</v>
      </c>
      <c r="BC15" s="150"/>
      <c r="BE15" s="98"/>
    </row>
    <row r="16" spans="1:57" ht="15" hidden="1" thickBot="1" x14ac:dyDescent="0.35">
      <c r="A16" s="120">
        <v>2003</v>
      </c>
      <c r="B16" s="121" t="s">
        <v>11</v>
      </c>
      <c r="C16" s="122">
        <v>956.77609519182317</v>
      </c>
      <c r="D16" s="122">
        <v>1566.8493309731962</v>
      </c>
      <c r="E16" s="123" t="s">
        <v>260</v>
      </c>
      <c r="F16" s="123" t="s">
        <v>260</v>
      </c>
      <c r="G16" s="123" t="s">
        <v>260</v>
      </c>
      <c r="H16" s="122">
        <v>2523.6254261650197</v>
      </c>
      <c r="I16" s="122">
        <v>89.488386423777996</v>
      </c>
      <c r="J16" s="122">
        <v>2613.1138125887978</v>
      </c>
      <c r="K16" s="125">
        <f>Corrientes!K16*Constantes!$BA$3</f>
        <v>1537.4441656574031</v>
      </c>
      <c r="L16" s="125">
        <f>Corrientes!L16*Constantes!$BA$3</f>
        <v>582.88754350858778</v>
      </c>
      <c r="M16" s="125">
        <f>Corrientes!M16*Constantes!$BA$3</f>
        <v>954.55662214881545</v>
      </c>
      <c r="N16" s="125">
        <f>Corrientes!N16*Constantes!$BA$3</f>
        <v>54.518153199307676</v>
      </c>
      <c r="O16" s="125">
        <v>1591.9623188567109</v>
      </c>
      <c r="P16" s="125">
        <v>49.585987636695243</v>
      </c>
      <c r="Q16" s="125">
        <v>2067.1107835790854</v>
      </c>
      <c r="R16" s="125">
        <v>355.41883031220721</v>
      </c>
      <c r="S16" s="125">
        <v>234.2199706845727</v>
      </c>
      <c r="T16" s="126" t="s">
        <v>260</v>
      </c>
      <c r="U16" s="126" t="s">
        <v>260</v>
      </c>
      <c r="V16" s="127">
        <v>2656.7495845758649</v>
      </c>
      <c r="W16" s="125">
        <v>3260.0634460239494</v>
      </c>
      <c r="X16" s="125">
        <f>Corrientes!X16*Constantes!$BA$3</f>
        <v>3437.3589188266133</v>
      </c>
      <c r="Y16" s="125">
        <f>Corrientes!Y16*Constantes!$BA$3</f>
        <v>1740.3296869247504</v>
      </c>
      <c r="Z16" s="125">
        <f>Corrientes!Z16*Constantes!$BA$3</f>
        <v>13240.995572648128</v>
      </c>
      <c r="AA16" s="125">
        <v>5269.8633971646623</v>
      </c>
      <c r="AB16" s="125">
        <v>2145.3779126864174</v>
      </c>
      <c r="AC16" s="126" t="s">
        <v>94</v>
      </c>
      <c r="AD16" s="125">
        <v>12.800331529366218</v>
      </c>
      <c r="AE16" s="125">
        <v>3.0856222397687327</v>
      </c>
      <c r="AF16" s="126" t="s">
        <v>260</v>
      </c>
      <c r="AG16" s="128" t="s">
        <v>94</v>
      </c>
      <c r="AH16" s="125">
        <v>26.28187889656283</v>
      </c>
      <c r="AI16" s="126" t="s">
        <v>260</v>
      </c>
      <c r="AJ16" s="126" t="s">
        <v>260</v>
      </c>
      <c r="AK16" s="126" t="s">
        <v>94</v>
      </c>
      <c r="AL16" s="126" t="s">
        <v>260</v>
      </c>
      <c r="AM16" s="126" t="s">
        <v>260</v>
      </c>
      <c r="AN16" s="128" t="s">
        <v>94</v>
      </c>
      <c r="AO16" s="132">
        <v>170787.70464007411</v>
      </c>
      <c r="AP16" s="132">
        <v>41169.741463919636</v>
      </c>
      <c r="AQ16" s="125">
        <v>96.575411832708411</v>
      </c>
      <c r="AR16" s="125">
        <v>3.4245881672915859</v>
      </c>
      <c r="AS16" s="125">
        <v>50.414012363304764</v>
      </c>
      <c r="AT16" s="126" t="s">
        <v>94</v>
      </c>
      <c r="AU16" s="128" t="s">
        <v>94</v>
      </c>
      <c r="AV16" s="123" t="s">
        <v>93</v>
      </c>
      <c r="AW16" s="123" t="s">
        <v>93</v>
      </c>
      <c r="AX16" s="129">
        <v>126.25816282166453</v>
      </c>
      <c r="AZ16" s="1">
        <v>2016</v>
      </c>
      <c r="BA16" s="96">
        <v>1</v>
      </c>
      <c r="BC16" s="150"/>
      <c r="BE16" s="98"/>
    </row>
    <row r="17" spans="1:57" ht="15" hidden="1" thickBot="1" x14ac:dyDescent="0.35">
      <c r="A17" s="120">
        <v>2003</v>
      </c>
      <c r="B17" s="121" t="s">
        <v>12</v>
      </c>
      <c r="C17" s="122">
        <v>1261.4536491564859</v>
      </c>
      <c r="D17" s="122">
        <v>3519.8643021037747</v>
      </c>
      <c r="E17" s="123" t="s">
        <v>260</v>
      </c>
      <c r="F17" s="123" t="s">
        <v>260</v>
      </c>
      <c r="G17" s="123" t="s">
        <v>260</v>
      </c>
      <c r="H17" s="122">
        <v>4781.3179512602601</v>
      </c>
      <c r="I17" s="122">
        <v>2209.771644667665</v>
      </c>
      <c r="J17" s="122">
        <v>6991.0895959279251</v>
      </c>
      <c r="K17" s="125">
        <f>Corrientes!K17*Constantes!$BA$3</f>
        <v>1476.82577124661</v>
      </c>
      <c r="L17" s="125">
        <f>Corrientes!L17*Constantes!$BA$3</f>
        <v>389.63049044172902</v>
      </c>
      <c r="M17" s="125">
        <f>Corrientes!M17*Constantes!$BA$3</f>
        <v>1087.1952808048811</v>
      </c>
      <c r="N17" s="125">
        <f>Corrientes!N17*Constantes!$BA$3</f>
        <v>682.54145544849928</v>
      </c>
      <c r="O17" s="125">
        <v>2159.3672266951094</v>
      </c>
      <c r="P17" s="125">
        <v>33.940287181189085</v>
      </c>
      <c r="Q17" s="125">
        <v>12706.681622310196</v>
      </c>
      <c r="R17" s="125">
        <v>804.64470929618608</v>
      </c>
      <c r="S17" s="125">
        <v>95.788084724719681</v>
      </c>
      <c r="T17" s="126" t="s">
        <v>260</v>
      </c>
      <c r="U17" s="126" t="s">
        <v>260</v>
      </c>
      <c r="V17" s="127">
        <v>13607.1144163311</v>
      </c>
      <c r="W17" s="125">
        <v>3870.8050155138412</v>
      </c>
      <c r="X17" s="125">
        <f>Corrientes!X17*Constantes!$BA$3</f>
        <v>3852.8995477831841</v>
      </c>
      <c r="Y17" s="125">
        <f>Corrientes!Y17*Constantes!$BA$3</f>
        <v>2507.1499635327041</v>
      </c>
      <c r="Z17" s="125">
        <f>Corrientes!Z17*Constantes!$BA$3</f>
        <v>19689.226048246594</v>
      </c>
      <c r="AA17" s="125">
        <v>20598.204012259026</v>
      </c>
      <c r="AB17" s="125">
        <v>3050.2829698454757</v>
      </c>
      <c r="AC17" s="126" t="s">
        <v>94</v>
      </c>
      <c r="AD17" s="125">
        <v>32.914859350915684</v>
      </c>
      <c r="AE17" s="125">
        <v>2.4186574682713169</v>
      </c>
      <c r="AF17" s="126" t="s">
        <v>260</v>
      </c>
      <c r="AG17" s="128" t="s">
        <v>94</v>
      </c>
      <c r="AH17" s="125">
        <v>1436.122883482429</v>
      </c>
      <c r="AI17" s="126" t="s">
        <v>260</v>
      </c>
      <c r="AJ17" s="126" t="s">
        <v>260</v>
      </c>
      <c r="AK17" s="126" t="s">
        <v>94</v>
      </c>
      <c r="AL17" s="126" t="s">
        <v>260</v>
      </c>
      <c r="AM17" s="126" t="s">
        <v>260</v>
      </c>
      <c r="AN17" s="128" t="s">
        <v>94</v>
      </c>
      <c r="AO17" s="132">
        <v>851637.91411030781</v>
      </c>
      <c r="AP17" s="132">
        <v>62580.258334556689</v>
      </c>
      <c r="AQ17" s="125">
        <v>68.39159884383713</v>
      </c>
      <c r="AR17" s="125">
        <v>31.608401156162881</v>
      </c>
      <c r="AS17" s="125">
        <v>66.059712818810922</v>
      </c>
      <c r="AT17" s="126" t="s">
        <v>94</v>
      </c>
      <c r="AU17" s="128" t="s">
        <v>94</v>
      </c>
      <c r="AV17" s="123" t="s">
        <v>93</v>
      </c>
      <c r="AW17" s="123" t="s">
        <v>93</v>
      </c>
      <c r="AX17" s="129">
        <v>156.3207306738108</v>
      </c>
      <c r="BC17" s="150"/>
      <c r="BE17" s="98"/>
    </row>
    <row r="18" spans="1:57" ht="15" hidden="1" thickBot="1" x14ac:dyDescent="0.35">
      <c r="A18" s="120">
        <v>2003</v>
      </c>
      <c r="B18" s="121" t="s">
        <v>13</v>
      </c>
      <c r="C18" s="122">
        <v>5878.6163462401028</v>
      </c>
      <c r="D18" s="122">
        <v>6012.1638869590606</v>
      </c>
      <c r="E18" s="123" t="s">
        <v>260</v>
      </c>
      <c r="F18" s="123" t="s">
        <v>260</v>
      </c>
      <c r="G18" s="123" t="s">
        <v>260</v>
      </c>
      <c r="H18" s="122">
        <v>11890.780233199164</v>
      </c>
      <c r="I18" s="122">
        <v>83.759551119664735</v>
      </c>
      <c r="J18" s="122">
        <v>11974.539784318829</v>
      </c>
      <c r="K18" s="125">
        <f>Corrientes!K18*Constantes!$BA$3</f>
        <v>1651.9180348437592</v>
      </c>
      <c r="L18" s="125">
        <f>Corrientes!L18*Constantes!$BA$3</f>
        <v>816.68251971962059</v>
      </c>
      <c r="M18" s="125">
        <f>Corrientes!M18*Constantes!$BA$3</f>
        <v>835.23551512413871</v>
      </c>
      <c r="N18" s="125">
        <f>Corrientes!N18*Constantes!$BA$3</f>
        <v>11.636234996478928</v>
      </c>
      <c r="O18" s="125">
        <v>1663.5542698402382</v>
      </c>
      <c r="P18" s="125">
        <v>46.920209924558165</v>
      </c>
      <c r="Q18" s="125">
        <v>12899.584304431826</v>
      </c>
      <c r="R18" s="125">
        <v>543.09070462262355</v>
      </c>
      <c r="S18" s="125">
        <v>103.85555898105646</v>
      </c>
      <c r="T18" s="126" t="s">
        <v>260</v>
      </c>
      <c r="U18" s="126" t="s">
        <v>260</v>
      </c>
      <c r="V18" s="127">
        <v>13546.530568035505</v>
      </c>
      <c r="W18" s="125">
        <v>2075.9865558141291</v>
      </c>
      <c r="X18" s="125">
        <f>Corrientes!X18*Constantes!$BA$3</f>
        <v>3597.999644213819</v>
      </c>
      <c r="Y18" s="125">
        <f>Corrientes!Y18*Constantes!$BA$3</f>
        <v>707.66536096974801</v>
      </c>
      <c r="Z18" s="125">
        <f>Corrientes!Z18*Constantes!$BA$3</f>
        <v>3921.5934365840899</v>
      </c>
      <c r="AA18" s="125">
        <v>25521.070352354334</v>
      </c>
      <c r="AB18" s="125">
        <v>1859.6602933967874</v>
      </c>
      <c r="AC18" s="126" t="s">
        <v>94</v>
      </c>
      <c r="AD18" s="125">
        <v>25.662272797085823</v>
      </c>
      <c r="AE18" s="125">
        <v>2.3633763504575374</v>
      </c>
      <c r="AF18" s="126" t="s">
        <v>260</v>
      </c>
      <c r="AG18" s="128" t="s">
        <v>94</v>
      </c>
      <c r="AH18" s="125">
        <v>610.34392419168842</v>
      </c>
      <c r="AI18" s="126" t="s">
        <v>260</v>
      </c>
      <c r="AJ18" s="126" t="s">
        <v>260</v>
      </c>
      <c r="AK18" s="126" t="s">
        <v>94</v>
      </c>
      <c r="AL18" s="126" t="s">
        <v>260</v>
      </c>
      <c r="AM18" s="126" t="s">
        <v>260</v>
      </c>
      <c r="AN18" s="128" t="s">
        <v>94</v>
      </c>
      <c r="AO18" s="132">
        <v>1079856.3820533105</v>
      </c>
      <c r="AP18" s="132">
        <v>99449.766410605996</v>
      </c>
      <c r="AQ18" s="125">
        <v>99.300519663984488</v>
      </c>
      <c r="AR18" s="125">
        <v>0.69948033601551396</v>
      </c>
      <c r="AS18" s="125">
        <v>53.079790075441849</v>
      </c>
      <c r="AT18" s="126" t="s">
        <v>94</v>
      </c>
      <c r="AU18" s="128" t="s">
        <v>94</v>
      </c>
      <c r="AV18" s="123" t="s">
        <v>93</v>
      </c>
      <c r="AW18" s="123" t="s">
        <v>93</v>
      </c>
      <c r="AX18" s="129">
        <v>402.49804311460178</v>
      </c>
      <c r="BC18" s="150"/>
      <c r="BE18" s="98"/>
    </row>
    <row r="19" spans="1:57" ht="15" hidden="1" thickBot="1" x14ac:dyDescent="0.35">
      <c r="A19" s="120">
        <v>2003</v>
      </c>
      <c r="B19" s="121" t="s">
        <v>14</v>
      </c>
      <c r="C19" s="122">
        <v>1042.2926970023429</v>
      </c>
      <c r="D19" s="122">
        <v>1889.9779759113442</v>
      </c>
      <c r="E19" s="123" t="s">
        <v>260</v>
      </c>
      <c r="F19" s="123" t="s">
        <v>260</v>
      </c>
      <c r="G19" s="123" t="s">
        <v>260</v>
      </c>
      <c r="H19" s="122">
        <v>2932.2706729136871</v>
      </c>
      <c r="I19" s="122">
        <v>290.86479125071492</v>
      </c>
      <c r="J19" s="122">
        <v>3223.135464164402</v>
      </c>
      <c r="K19" s="125">
        <f>Corrientes!K19*Constantes!$BA$3</f>
        <v>999.46339118586252</v>
      </c>
      <c r="L19" s="125">
        <f>Corrientes!L19*Constantes!$BA$3</f>
        <v>355.26508626132022</v>
      </c>
      <c r="M19" s="125">
        <f>Corrientes!M19*Constantes!$BA$3</f>
        <v>644.1983049245423</v>
      </c>
      <c r="N19" s="125">
        <f>Corrientes!N19*Constantes!$BA$3</f>
        <v>99.141158190263951</v>
      </c>
      <c r="O19" s="125">
        <v>1098.6045493761267</v>
      </c>
      <c r="P19" s="125">
        <v>43.231104854134124</v>
      </c>
      <c r="Q19" s="125">
        <v>3358.1321275843879</v>
      </c>
      <c r="R19" s="125">
        <v>809.95338319206473</v>
      </c>
      <c r="S19" s="125">
        <v>64.372572898296141</v>
      </c>
      <c r="T19" s="126" t="s">
        <v>260</v>
      </c>
      <c r="U19" s="126" t="s">
        <v>260</v>
      </c>
      <c r="V19" s="127">
        <v>4232.4580836747491</v>
      </c>
      <c r="W19" s="125">
        <v>3311.1814472449055</v>
      </c>
      <c r="X19" s="125">
        <f>Corrientes!X19*Constantes!$BA$3</f>
        <v>3166.1315765210015</v>
      </c>
      <c r="Y19" s="125">
        <f>Corrientes!Y19*Constantes!$BA$3</f>
        <v>2328.8575956527352</v>
      </c>
      <c r="Z19" s="125">
        <f>Corrientes!Z19*Constantes!$BA$3</f>
        <v>0</v>
      </c>
      <c r="AA19" s="125">
        <v>7455.5935478391521</v>
      </c>
      <c r="AB19" s="125">
        <v>1770.0515797406247</v>
      </c>
      <c r="AC19" s="126" t="s">
        <v>94</v>
      </c>
      <c r="AD19" s="125">
        <v>18.888248305972315</v>
      </c>
      <c r="AE19" s="125">
        <v>2.6434014829727954</v>
      </c>
      <c r="AF19" s="126" t="s">
        <v>260</v>
      </c>
      <c r="AG19" s="128" t="s">
        <v>94</v>
      </c>
      <c r="AH19" s="125">
        <v>66.144665523630024</v>
      </c>
      <c r="AI19" s="126" t="s">
        <v>260</v>
      </c>
      <c r="AJ19" s="126" t="s">
        <v>260</v>
      </c>
      <c r="AK19" s="126" t="s">
        <v>94</v>
      </c>
      <c r="AL19" s="126" t="s">
        <v>260</v>
      </c>
      <c r="AM19" s="126" t="s">
        <v>260</v>
      </c>
      <c r="AN19" s="128" t="s">
        <v>94</v>
      </c>
      <c r="AO19" s="132">
        <v>282045.44772572786</v>
      </c>
      <c r="AP19" s="132">
        <v>39472.127997606593</v>
      </c>
      <c r="AQ19" s="125">
        <v>90.975719311688266</v>
      </c>
      <c r="AR19" s="125">
        <v>9.0242806883117357</v>
      </c>
      <c r="AS19" s="125">
        <v>56.768895145865869</v>
      </c>
      <c r="AT19" s="126" t="s">
        <v>94</v>
      </c>
      <c r="AU19" s="128" t="s">
        <v>94</v>
      </c>
      <c r="AV19" s="123" t="s">
        <v>93</v>
      </c>
      <c r="AW19" s="123" t="s">
        <v>93</v>
      </c>
      <c r="AX19" s="129">
        <v>276.21097520692399</v>
      </c>
      <c r="BC19" s="150"/>
      <c r="BE19" s="98"/>
    </row>
    <row r="20" spans="1:57" ht="15" hidden="1" thickBot="1" x14ac:dyDescent="0.35">
      <c r="A20" s="120">
        <v>2003</v>
      </c>
      <c r="B20" s="121" t="s">
        <v>15</v>
      </c>
      <c r="C20" s="122">
        <v>594.15493429189655</v>
      </c>
      <c r="D20" s="122">
        <v>938.81428215332323</v>
      </c>
      <c r="E20" s="123" t="s">
        <v>260</v>
      </c>
      <c r="F20" s="123" t="s">
        <v>260</v>
      </c>
      <c r="G20" s="123" t="s">
        <v>260</v>
      </c>
      <c r="H20" s="122">
        <v>1532.9692164452197</v>
      </c>
      <c r="I20" s="122">
        <v>196.48153355242144</v>
      </c>
      <c r="J20" s="122">
        <v>1729.4507499976412</v>
      </c>
      <c r="K20" s="125">
        <f>Corrientes!K20*Constantes!$BA$3</f>
        <v>1586.1332300500369</v>
      </c>
      <c r="L20" s="125">
        <f>Corrientes!L20*Constantes!$BA$3</f>
        <v>614.76047592391433</v>
      </c>
      <c r="M20" s="125">
        <f>Corrientes!M20*Constantes!$BA$3</f>
        <v>971.37275412612269</v>
      </c>
      <c r="N20" s="125">
        <f>Corrientes!N20*Constantes!$BA$3</f>
        <v>203.29559531623087</v>
      </c>
      <c r="O20" s="125">
        <v>1789.428825366268</v>
      </c>
      <c r="P20" s="125">
        <v>38.299908552413136</v>
      </c>
      <c r="Q20" s="125">
        <v>2302.5432902468874</v>
      </c>
      <c r="R20" s="125">
        <v>436.17974024858393</v>
      </c>
      <c r="S20" s="125">
        <v>47.37420738498092</v>
      </c>
      <c r="T20" s="126" t="s">
        <v>260</v>
      </c>
      <c r="U20" s="126" t="s">
        <v>260</v>
      </c>
      <c r="V20" s="127">
        <v>2786.0972378804522</v>
      </c>
      <c r="W20" s="125">
        <v>4085.5100519402608</v>
      </c>
      <c r="X20" s="125">
        <f>Corrientes!X20*Constantes!$BA$3</f>
        <v>4374.8637504880899</v>
      </c>
      <c r="Y20" s="125">
        <f>Corrientes!Y20*Constantes!$BA$3</f>
        <v>2566.880525926485</v>
      </c>
      <c r="Z20" s="125">
        <f>Corrientes!Z20*Constantes!$BA$3</f>
        <v>0</v>
      </c>
      <c r="AA20" s="125">
        <v>4515.5479878780934</v>
      </c>
      <c r="AB20" s="125">
        <v>2739.305561345775</v>
      </c>
      <c r="AC20" s="126" t="s">
        <v>94</v>
      </c>
      <c r="AD20" s="125">
        <v>22.562050154711439</v>
      </c>
      <c r="AE20" s="125">
        <v>2.6173914172358352</v>
      </c>
      <c r="AF20" s="126" t="s">
        <v>260</v>
      </c>
      <c r="AG20" s="128" t="s">
        <v>94</v>
      </c>
      <c r="AH20" s="125">
        <v>89.072823929285903</v>
      </c>
      <c r="AI20" s="126" t="s">
        <v>260</v>
      </c>
      <c r="AJ20" s="126" t="s">
        <v>260</v>
      </c>
      <c r="AK20" s="126" t="s">
        <v>94</v>
      </c>
      <c r="AL20" s="126" t="s">
        <v>260</v>
      </c>
      <c r="AM20" s="126" t="s">
        <v>260</v>
      </c>
      <c r="AN20" s="128" t="s">
        <v>94</v>
      </c>
      <c r="AO20" s="132">
        <v>172520.92897312454</v>
      </c>
      <c r="AP20" s="132">
        <v>20013.908119671254</v>
      </c>
      <c r="AQ20" s="125">
        <v>88.639078993565477</v>
      </c>
      <c r="AR20" s="125">
        <v>11.360921006434525</v>
      </c>
      <c r="AS20" s="125">
        <v>61.700091447586871</v>
      </c>
      <c r="AT20" s="126" t="s">
        <v>94</v>
      </c>
      <c r="AU20" s="128" t="s">
        <v>94</v>
      </c>
      <c r="AV20" s="123" t="s">
        <v>93</v>
      </c>
      <c r="AW20" s="123" t="s">
        <v>93</v>
      </c>
      <c r="AX20" s="129">
        <v>65.958716664728243</v>
      </c>
      <c r="BC20" s="150"/>
      <c r="BE20" s="98"/>
    </row>
    <row r="21" spans="1:57" ht="15" hidden="1" thickBot="1" x14ac:dyDescent="0.35">
      <c r="A21" s="120">
        <v>2003</v>
      </c>
      <c r="B21" s="121" t="s">
        <v>16</v>
      </c>
      <c r="C21" s="122">
        <v>250.69560407087707</v>
      </c>
      <c r="D21" s="122">
        <v>759.02215676463641</v>
      </c>
      <c r="E21" s="123" t="s">
        <v>260</v>
      </c>
      <c r="F21" s="123" t="s">
        <v>260</v>
      </c>
      <c r="G21" s="123" t="s">
        <v>260</v>
      </c>
      <c r="H21" s="122">
        <v>1009.7177608355134</v>
      </c>
      <c r="I21" s="122">
        <v>84.04988037820182</v>
      </c>
      <c r="J21" s="122">
        <v>1093.7676412137153</v>
      </c>
      <c r="K21" s="125">
        <f>Corrientes!K21*Constantes!$BA$3</f>
        <v>1985.9836136821648</v>
      </c>
      <c r="L21" s="125">
        <f>Corrientes!L21*Constantes!$BA$3</f>
        <v>493.08567306465307</v>
      </c>
      <c r="M21" s="125">
        <f>Corrientes!M21*Constantes!$BA$3</f>
        <v>1492.8979406175115</v>
      </c>
      <c r="N21" s="125">
        <f>Corrientes!N21*Constantes!$BA$3</f>
        <v>165.31519166794871</v>
      </c>
      <c r="O21" s="125">
        <v>2151.2988053501131</v>
      </c>
      <c r="P21" s="125">
        <v>37.404699957622952</v>
      </c>
      <c r="Q21" s="125">
        <v>1545.0100525596004</v>
      </c>
      <c r="R21" s="125">
        <v>284.33357001786385</v>
      </c>
      <c r="S21" s="125">
        <v>1.0336764245735954</v>
      </c>
      <c r="T21" s="126" t="s">
        <v>260</v>
      </c>
      <c r="U21" s="126" t="s">
        <v>260</v>
      </c>
      <c r="V21" s="127">
        <v>1830.3772990020377</v>
      </c>
      <c r="W21" s="125">
        <v>3957.0249716839999</v>
      </c>
      <c r="X21" s="125">
        <f>Corrientes!X21*Constantes!$BA$3</f>
        <v>4411.8438033546936</v>
      </c>
      <c r="Y21" s="125">
        <f>Corrientes!Y21*Constantes!$BA$3</f>
        <v>2101.3648021777108</v>
      </c>
      <c r="Z21" s="125">
        <f>Corrientes!Z21*Constantes!$BA$3</f>
        <v>0</v>
      </c>
      <c r="AA21" s="125">
        <v>2924.1449402157527</v>
      </c>
      <c r="AB21" s="125">
        <v>3011.521216799988</v>
      </c>
      <c r="AC21" s="126" t="s">
        <v>94</v>
      </c>
      <c r="AD21" s="125">
        <v>20.681286371855993</v>
      </c>
      <c r="AE21" s="125">
        <v>3.7198062640537413</v>
      </c>
      <c r="AF21" s="126" t="s">
        <v>260</v>
      </c>
      <c r="AG21" s="128" t="s">
        <v>94</v>
      </c>
      <c r="AH21" s="125">
        <v>16.685589571096429</v>
      </c>
      <c r="AI21" s="126" t="s">
        <v>260</v>
      </c>
      <c r="AJ21" s="126" t="s">
        <v>260</v>
      </c>
      <c r="AK21" s="126" t="s">
        <v>94</v>
      </c>
      <c r="AL21" s="126" t="s">
        <v>260</v>
      </c>
      <c r="AM21" s="126" t="s">
        <v>260</v>
      </c>
      <c r="AN21" s="128" t="s">
        <v>94</v>
      </c>
      <c r="AO21" s="132">
        <v>78610.140761177739</v>
      </c>
      <c r="AP21" s="132">
        <v>14139.086358743423</v>
      </c>
      <c r="AQ21" s="125">
        <v>92.315563451398631</v>
      </c>
      <c r="AR21" s="125">
        <v>7.6844365486013686</v>
      </c>
      <c r="AS21" s="125">
        <v>62.595300042377055</v>
      </c>
      <c r="AT21" s="126" t="s">
        <v>94</v>
      </c>
      <c r="AU21" s="128" t="s">
        <v>94</v>
      </c>
      <c r="AV21" s="123" t="s">
        <v>93</v>
      </c>
      <c r="AW21" s="123" t="s">
        <v>93</v>
      </c>
      <c r="AX21" s="129">
        <v>77.226055333807437</v>
      </c>
      <c r="BC21" s="150"/>
      <c r="BE21" s="98"/>
    </row>
    <row r="22" spans="1:57" ht="15" hidden="1" thickBot="1" x14ac:dyDescent="0.35">
      <c r="A22" s="120">
        <v>2003</v>
      </c>
      <c r="B22" s="121" t="s">
        <v>17</v>
      </c>
      <c r="C22" s="122">
        <v>809.25911324271692</v>
      </c>
      <c r="D22" s="122">
        <v>1532.6645425604247</v>
      </c>
      <c r="E22" s="123" t="s">
        <v>260</v>
      </c>
      <c r="F22" s="123" t="s">
        <v>260</v>
      </c>
      <c r="G22" s="123" t="s">
        <v>260</v>
      </c>
      <c r="H22" s="122">
        <v>2341.9236558031416</v>
      </c>
      <c r="I22" s="122">
        <v>205.32356781896755</v>
      </c>
      <c r="J22" s="122">
        <v>2547.2472236221088</v>
      </c>
      <c r="K22" s="125">
        <f>Corrientes!K22*Constantes!$BA$3</f>
        <v>1934.7673459803457</v>
      </c>
      <c r="L22" s="125">
        <f>Corrientes!L22*Constantes!$BA$3</f>
        <v>668.56496489936478</v>
      </c>
      <c r="M22" s="125">
        <f>Corrientes!M22*Constantes!$BA$3</f>
        <v>1266.2023810809808</v>
      </c>
      <c r="N22" s="125">
        <f>Corrientes!N22*Constantes!$BA$3</f>
        <v>169.62693612661124</v>
      </c>
      <c r="O22" s="125">
        <v>2104.3942821069572</v>
      </c>
      <c r="P22" s="125">
        <v>16.656041418313034</v>
      </c>
      <c r="Q22" s="125">
        <v>11601.653798137953</v>
      </c>
      <c r="R22" s="125">
        <v>741.90124763278959</v>
      </c>
      <c r="S22" s="125">
        <v>402.43073626870995</v>
      </c>
      <c r="T22" s="126" t="s">
        <v>260</v>
      </c>
      <c r="U22" s="126" t="s">
        <v>260</v>
      </c>
      <c r="V22" s="127">
        <v>12745.985782039452</v>
      </c>
      <c r="W22" s="125">
        <v>4291.8291448857453</v>
      </c>
      <c r="X22" s="125">
        <f>Corrientes!X22*Constantes!$BA$3</f>
        <v>4123.334747200247</v>
      </c>
      <c r="Y22" s="125">
        <f>Corrientes!Y22*Constantes!$BA$3</f>
        <v>3790.9936465975629</v>
      </c>
      <c r="Z22" s="125">
        <f>Corrientes!Z22*Constantes!$BA$3</f>
        <v>18017.135398849838</v>
      </c>
      <c r="AA22" s="125">
        <v>15293.233005661563</v>
      </c>
      <c r="AB22" s="125">
        <v>3658.43362331352</v>
      </c>
      <c r="AC22" s="126" t="s">
        <v>94</v>
      </c>
      <c r="AD22" s="125">
        <v>26.474525727654463</v>
      </c>
      <c r="AE22" s="125">
        <v>1.7768335936087054</v>
      </c>
      <c r="AF22" s="126" t="s">
        <v>260</v>
      </c>
      <c r="AG22" s="128" t="s">
        <v>94</v>
      </c>
      <c r="AH22" s="125">
        <v>3498.6609853901996</v>
      </c>
      <c r="AI22" s="126" t="s">
        <v>260</v>
      </c>
      <c r="AJ22" s="126" t="s">
        <v>260</v>
      </c>
      <c r="AK22" s="126" t="s">
        <v>94</v>
      </c>
      <c r="AL22" s="126" t="s">
        <v>260</v>
      </c>
      <c r="AM22" s="126" t="s">
        <v>260</v>
      </c>
      <c r="AN22" s="128" t="s">
        <v>94</v>
      </c>
      <c r="AO22" s="132">
        <v>860701.4782178551</v>
      </c>
      <c r="AP22" s="132">
        <v>57765.843146669591</v>
      </c>
      <c r="AQ22" s="125">
        <v>91.939393792841059</v>
      </c>
      <c r="AR22" s="125">
        <v>8.0606062071589424</v>
      </c>
      <c r="AS22" s="125">
        <v>83.343958581686962</v>
      </c>
      <c r="AT22" s="126" t="s">
        <v>94</v>
      </c>
      <c r="AU22" s="128" t="s">
        <v>94</v>
      </c>
      <c r="AV22" s="123" t="s">
        <v>93</v>
      </c>
      <c r="AW22" s="123" t="s">
        <v>93</v>
      </c>
      <c r="AX22" s="129">
        <v>146.26056535569123</v>
      </c>
      <c r="BC22" s="150"/>
      <c r="BE22" s="98"/>
    </row>
    <row r="23" spans="1:57" ht="15" hidden="1" thickBot="1" x14ac:dyDescent="0.35">
      <c r="A23" s="120">
        <v>2003</v>
      </c>
      <c r="B23" s="121" t="s">
        <v>18</v>
      </c>
      <c r="C23" s="122">
        <v>1387.992013664908</v>
      </c>
      <c r="D23" s="122">
        <v>2108.1013666379686</v>
      </c>
      <c r="E23" s="123" t="s">
        <v>260</v>
      </c>
      <c r="F23" s="123" t="s">
        <v>260</v>
      </c>
      <c r="G23" s="123" t="s">
        <v>260</v>
      </c>
      <c r="H23" s="122">
        <v>3496.0933803028761</v>
      </c>
      <c r="I23" s="122">
        <v>215.18561458947329</v>
      </c>
      <c r="J23" s="122">
        <v>3711.2789948923496</v>
      </c>
      <c r="K23" s="125">
        <f>Corrientes!K23*Constantes!$BA$3</f>
        <v>1252.4291605806575</v>
      </c>
      <c r="L23" s="125">
        <f>Corrientes!L23*Constantes!$BA$3</f>
        <v>497.22976004044779</v>
      </c>
      <c r="M23" s="125">
        <f>Corrientes!M23*Constantes!$BA$3</f>
        <v>755.19940054020969</v>
      </c>
      <c r="N23" s="125">
        <f>Corrientes!N23*Constantes!$BA$3</f>
        <v>77.087397083764117</v>
      </c>
      <c r="O23" s="125">
        <v>1329.5165576644215</v>
      </c>
      <c r="P23" s="125">
        <v>58.227955104722085</v>
      </c>
      <c r="Q23" s="125">
        <v>1753.8409147038358</v>
      </c>
      <c r="R23" s="125">
        <v>616.73923673177433</v>
      </c>
      <c r="S23" s="125">
        <v>291.84741475197399</v>
      </c>
      <c r="T23" s="126" t="s">
        <v>260</v>
      </c>
      <c r="U23" s="126" t="s">
        <v>260</v>
      </c>
      <c r="V23" s="127">
        <v>2662.427566187584</v>
      </c>
      <c r="W23" s="125">
        <v>2879.8754412549829</v>
      </c>
      <c r="X23" s="125">
        <f>Corrientes!X23*Constantes!$BA$3</f>
        <v>2831.7215727714083</v>
      </c>
      <c r="Y23" s="125">
        <f>Corrientes!Y23*Constantes!$BA$3</f>
        <v>1991.6400896835742</v>
      </c>
      <c r="Z23" s="125">
        <f>Corrientes!Z23*Constantes!$BA$3</f>
        <v>11758.55820918509</v>
      </c>
      <c r="AA23" s="125">
        <v>6373.7065610799336</v>
      </c>
      <c r="AB23" s="125">
        <v>1715.2321351128905</v>
      </c>
      <c r="AC23" s="126" t="s">
        <v>94</v>
      </c>
      <c r="AD23" s="125">
        <v>13.685689224308495</v>
      </c>
      <c r="AE23" s="125">
        <v>3.0571172586293436</v>
      </c>
      <c r="AF23" s="126" t="s">
        <v>260</v>
      </c>
      <c r="AG23" s="128" t="s">
        <v>94</v>
      </c>
      <c r="AH23" s="125">
        <v>17.499115828791677</v>
      </c>
      <c r="AI23" s="126" t="s">
        <v>260</v>
      </c>
      <c r="AJ23" s="126" t="s">
        <v>260</v>
      </c>
      <c r="AK23" s="126" t="s">
        <v>94</v>
      </c>
      <c r="AL23" s="126" t="s">
        <v>260</v>
      </c>
      <c r="AM23" s="126" t="s">
        <v>260</v>
      </c>
      <c r="AN23" s="128" t="s">
        <v>94</v>
      </c>
      <c r="AO23" s="132">
        <v>208487.47437111984</v>
      </c>
      <c r="AP23" s="132">
        <v>46572.053892316711</v>
      </c>
      <c r="AQ23" s="125">
        <v>94.201847533272954</v>
      </c>
      <c r="AR23" s="125">
        <v>5.7981524667270401</v>
      </c>
      <c r="AS23" s="125">
        <v>41.772044895277915</v>
      </c>
      <c r="AT23" s="126" t="s">
        <v>94</v>
      </c>
      <c r="AU23" s="128" t="s">
        <v>94</v>
      </c>
      <c r="AV23" s="123" t="s">
        <v>93</v>
      </c>
      <c r="AW23" s="123" t="s">
        <v>93</v>
      </c>
      <c r="AX23" s="129">
        <v>109.22881690025014</v>
      </c>
      <c r="BC23" s="150"/>
      <c r="BE23" s="98"/>
    </row>
    <row r="24" spans="1:57" ht="15" hidden="1" thickBot="1" x14ac:dyDescent="0.35">
      <c r="A24" s="120">
        <v>2003</v>
      </c>
      <c r="B24" s="121" t="s">
        <v>19</v>
      </c>
      <c r="C24" s="122">
        <v>1599.0113278526501</v>
      </c>
      <c r="D24" s="122">
        <v>1912.0342500022475</v>
      </c>
      <c r="E24" s="123" t="s">
        <v>260</v>
      </c>
      <c r="F24" s="123" t="s">
        <v>260</v>
      </c>
      <c r="G24" s="123" t="s">
        <v>260</v>
      </c>
      <c r="H24" s="122">
        <v>3511.0455778548976</v>
      </c>
      <c r="I24" s="122">
        <v>573.83303177209257</v>
      </c>
      <c r="J24" s="122">
        <v>4084.8786096269901</v>
      </c>
      <c r="K24" s="125">
        <f>Corrientes!K24*Constantes!$BA$3</f>
        <v>925.47885274135558</v>
      </c>
      <c r="L24" s="125">
        <f>Corrientes!L24*Constantes!$BA$3</f>
        <v>421.48446564046873</v>
      </c>
      <c r="M24" s="125">
        <f>Corrientes!M24*Constantes!$BA$3</f>
        <v>503.99438710088685</v>
      </c>
      <c r="N24" s="125">
        <f>Corrientes!N24*Constantes!$BA$3</f>
        <v>151.25703273666753</v>
      </c>
      <c r="O24" s="125">
        <v>1076.735885478023</v>
      </c>
      <c r="P24" s="125">
        <v>38.937712634504898</v>
      </c>
      <c r="Q24" s="125">
        <v>5681.3544251730546</v>
      </c>
      <c r="R24" s="125">
        <v>571.25531571556678</v>
      </c>
      <c r="S24" s="125">
        <v>153.31435268978638</v>
      </c>
      <c r="T24" s="126" t="s">
        <v>260</v>
      </c>
      <c r="U24" s="126" t="s">
        <v>260</v>
      </c>
      <c r="V24" s="127">
        <v>6405.9240935784082</v>
      </c>
      <c r="W24" s="125">
        <v>3919.4419064513745</v>
      </c>
      <c r="X24" s="125">
        <f>Corrientes!X24*Constantes!$BA$3</f>
        <v>3997.1396485558184</v>
      </c>
      <c r="Y24" s="125">
        <f>Corrientes!Y24*Constantes!$BA$3</f>
        <v>1970.0633025560294</v>
      </c>
      <c r="Z24" s="125">
        <f>Corrientes!Z24*Constantes!$BA$3</f>
        <v>11089.645764179846</v>
      </c>
      <c r="AA24" s="125">
        <v>10490.8027032054</v>
      </c>
      <c r="AB24" s="125">
        <v>1932.6634750140652</v>
      </c>
      <c r="AC24" s="126" t="s">
        <v>94</v>
      </c>
      <c r="AD24" s="125">
        <v>23.301569656382984</v>
      </c>
      <c r="AE24" s="125">
        <v>2.5822213923372508</v>
      </c>
      <c r="AF24" s="126" t="s">
        <v>260</v>
      </c>
      <c r="AG24" s="128" t="s">
        <v>94</v>
      </c>
      <c r="AH24" s="125">
        <v>391.40574541154058</v>
      </c>
      <c r="AI24" s="126" t="s">
        <v>260</v>
      </c>
      <c r="AJ24" s="126" t="s">
        <v>260</v>
      </c>
      <c r="AK24" s="126" t="s">
        <v>94</v>
      </c>
      <c r="AL24" s="126" t="s">
        <v>260</v>
      </c>
      <c r="AM24" s="126" t="s">
        <v>260</v>
      </c>
      <c r="AN24" s="128" t="s">
        <v>94</v>
      </c>
      <c r="AO24" s="132">
        <v>406270.45900622179</v>
      </c>
      <c r="AP24" s="132">
        <v>45021.871306990077</v>
      </c>
      <c r="AQ24" s="125">
        <v>85.952262316443907</v>
      </c>
      <c r="AR24" s="125">
        <v>14.047737683556086</v>
      </c>
      <c r="AS24" s="125">
        <v>61.062287365495095</v>
      </c>
      <c r="AT24" s="126" t="s">
        <v>94</v>
      </c>
      <c r="AU24" s="128" t="s">
        <v>94</v>
      </c>
      <c r="AV24" s="123" t="s">
        <v>93</v>
      </c>
      <c r="AW24" s="123" t="s">
        <v>93</v>
      </c>
      <c r="AX24" s="129">
        <v>117.28558249462338</v>
      </c>
      <c r="BC24" s="150"/>
      <c r="BE24" s="98"/>
    </row>
    <row r="25" spans="1:57" ht="15" hidden="1" thickBot="1" x14ac:dyDescent="0.35">
      <c r="A25" s="120">
        <v>2003</v>
      </c>
      <c r="B25" s="121" t="s">
        <v>20</v>
      </c>
      <c r="C25" s="122">
        <v>431.18777710559903</v>
      </c>
      <c r="D25" s="122">
        <v>1021.5440252487826</v>
      </c>
      <c r="E25" s="123" t="s">
        <v>260</v>
      </c>
      <c r="F25" s="123" t="s">
        <v>260</v>
      </c>
      <c r="G25" s="123" t="s">
        <v>260</v>
      </c>
      <c r="H25" s="122">
        <v>1452.7318023543817</v>
      </c>
      <c r="I25" s="122">
        <v>79.550814531920082</v>
      </c>
      <c r="J25" s="122">
        <v>1532.2826168863019</v>
      </c>
      <c r="K25" s="125">
        <f>Corrientes!K25*Constantes!$BA$3</f>
        <v>1858.4001022812542</v>
      </c>
      <c r="L25" s="125">
        <f>Corrientes!L25*Constantes!$BA$3</f>
        <v>551.59486959451635</v>
      </c>
      <c r="M25" s="125">
        <f>Corrientes!M25*Constantes!$BA$3</f>
        <v>1306.8052326867378</v>
      </c>
      <c r="N25" s="125">
        <f>Corrientes!N25*Constantes!$BA$3</f>
        <v>101.76499311372116</v>
      </c>
      <c r="O25" s="125">
        <v>1960.1650953949757</v>
      </c>
      <c r="P25" s="125">
        <v>37.156349579022276</v>
      </c>
      <c r="Q25" s="125">
        <v>2366.0275588820873</v>
      </c>
      <c r="R25" s="125">
        <v>218.05077105619253</v>
      </c>
      <c r="S25" s="125">
        <v>7.5172980700611625</v>
      </c>
      <c r="T25" s="126" t="s">
        <v>260</v>
      </c>
      <c r="U25" s="126" t="s">
        <v>260</v>
      </c>
      <c r="V25" s="127">
        <v>2591.595628008341</v>
      </c>
      <c r="W25" s="125">
        <v>3031.6414103641009</v>
      </c>
      <c r="X25" s="125">
        <f>Corrientes!X25*Constantes!$BA$3</f>
        <v>2747.5846374903758</v>
      </c>
      <c r="Y25" s="125">
        <f>Corrientes!Y25*Constantes!$BA$3</f>
        <v>2055.7639538427475</v>
      </c>
      <c r="Z25" s="125">
        <f>Corrientes!Z25*Constantes!$BA$3</f>
        <v>0</v>
      </c>
      <c r="AA25" s="125">
        <v>4123.8782448946431</v>
      </c>
      <c r="AB25" s="125">
        <v>2519.8454348723194</v>
      </c>
      <c r="AC25" s="126" t="s">
        <v>94</v>
      </c>
      <c r="AD25" s="125">
        <v>17.593449944043861</v>
      </c>
      <c r="AE25" s="125">
        <v>1.9221674681210068</v>
      </c>
      <c r="AF25" s="126" t="s">
        <v>260</v>
      </c>
      <c r="AG25" s="128" t="s">
        <v>94</v>
      </c>
      <c r="AH25" s="125">
        <v>156.16383632411245</v>
      </c>
      <c r="AI25" s="126" t="s">
        <v>260</v>
      </c>
      <c r="AJ25" s="126" t="s">
        <v>260</v>
      </c>
      <c r="AK25" s="126" t="s">
        <v>94</v>
      </c>
      <c r="AL25" s="126" t="s">
        <v>260</v>
      </c>
      <c r="AM25" s="126" t="s">
        <v>260</v>
      </c>
      <c r="AN25" s="128" t="s">
        <v>94</v>
      </c>
      <c r="AO25" s="132">
        <v>214543.12973707195</v>
      </c>
      <c r="AP25" s="132">
        <v>23439.849819169511</v>
      </c>
      <c r="AQ25" s="125">
        <v>94.808345819808835</v>
      </c>
      <c r="AR25" s="125">
        <v>5.1916541801911524</v>
      </c>
      <c r="AS25" s="125">
        <v>62.843650420977724</v>
      </c>
      <c r="AT25" s="126" t="s">
        <v>94</v>
      </c>
      <c r="AU25" s="128" t="s">
        <v>94</v>
      </c>
      <c r="AV25" s="123" t="s">
        <v>93</v>
      </c>
      <c r="AW25" s="123" t="s">
        <v>93</v>
      </c>
      <c r="AX25" s="129">
        <v>149.02150744854202</v>
      </c>
      <c r="BC25" s="150"/>
      <c r="BE25" s="98"/>
    </row>
    <row r="26" spans="1:57" ht="15" hidden="1" thickBot="1" x14ac:dyDescent="0.35">
      <c r="A26" s="120">
        <v>2003</v>
      </c>
      <c r="B26" s="121" t="s">
        <v>21</v>
      </c>
      <c r="C26" s="122">
        <v>265.61952743479941</v>
      </c>
      <c r="D26" s="122">
        <v>838.4988573942228</v>
      </c>
      <c r="E26" s="123" t="s">
        <v>260</v>
      </c>
      <c r="F26" s="123" t="s">
        <v>260</v>
      </c>
      <c r="G26" s="123" t="s">
        <v>260</v>
      </c>
      <c r="H26" s="122">
        <v>1104.1183848290223</v>
      </c>
      <c r="I26" s="122">
        <v>120.58202409595791</v>
      </c>
      <c r="J26" s="122">
        <v>1224.7004089249801</v>
      </c>
      <c r="K26" s="125">
        <f>Corrientes!K26*Constantes!$BA$3</f>
        <v>2358.3454580638058</v>
      </c>
      <c r="L26" s="125">
        <f>Corrientes!L26*Constantes!$BA$3</f>
        <v>567.35094235018835</v>
      </c>
      <c r="M26" s="125">
        <f>Corrientes!M26*Constantes!$BA$3</f>
        <v>1790.9945157136176</v>
      </c>
      <c r="N26" s="125">
        <f>Corrientes!N26*Constantes!$BA$3</f>
        <v>257.55758871353214</v>
      </c>
      <c r="O26" s="125">
        <v>2615.9030467773377</v>
      </c>
      <c r="P26" s="125">
        <v>37.028821519083429</v>
      </c>
      <c r="Q26" s="125">
        <v>1840.848378093177</v>
      </c>
      <c r="R26" s="125">
        <v>241.87596668028257</v>
      </c>
      <c r="S26" s="126">
        <v>0</v>
      </c>
      <c r="T26" s="126" t="s">
        <v>260</v>
      </c>
      <c r="U26" s="126" t="s">
        <v>260</v>
      </c>
      <c r="V26" s="127">
        <v>2082.7243447734595</v>
      </c>
      <c r="W26" s="125">
        <v>3551.3069699973903</v>
      </c>
      <c r="X26" s="125">
        <f>Corrientes!X26*Constantes!$BA$3</f>
        <v>3578.5208432342242</v>
      </c>
      <c r="Y26" s="125">
        <f>Corrientes!Y26*Constantes!$BA$3</f>
        <v>2802.4420011850739</v>
      </c>
      <c r="Z26" s="125">
        <f>Corrientes!Z26*Constantes!$BA$3</f>
        <v>0</v>
      </c>
      <c r="AA26" s="125">
        <v>3307.4247536984399</v>
      </c>
      <c r="AB26" s="125">
        <v>3136.0639474802256</v>
      </c>
      <c r="AC26" s="126" t="s">
        <v>94</v>
      </c>
      <c r="AD26" s="125">
        <v>24.34218003861287</v>
      </c>
      <c r="AE26" s="125">
        <v>1.9771578344090206</v>
      </c>
      <c r="AF26" s="126" t="s">
        <v>260</v>
      </c>
      <c r="AG26" s="128" t="s">
        <v>94</v>
      </c>
      <c r="AH26" s="125">
        <v>46.171765768377277</v>
      </c>
      <c r="AI26" s="126" t="s">
        <v>260</v>
      </c>
      <c r="AJ26" s="126" t="s">
        <v>260</v>
      </c>
      <c r="AK26" s="126" t="s">
        <v>94</v>
      </c>
      <c r="AL26" s="126" t="s">
        <v>260</v>
      </c>
      <c r="AM26" s="126" t="s">
        <v>260</v>
      </c>
      <c r="AN26" s="128" t="s">
        <v>94</v>
      </c>
      <c r="AO26" s="132">
        <v>167281.77670686773</v>
      </c>
      <c r="AP26" s="132">
        <v>13587.216709645667</v>
      </c>
      <c r="AQ26" s="125">
        <v>90.154161522506342</v>
      </c>
      <c r="AR26" s="125">
        <v>9.8458384774936611</v>
      </c>
      <c r="AS26" s="125">
        <v>62.971178480916556</v>
      </c>
      <c r="AT26" s="126" t="s">
        <v>94</v>
      </c>
      <c r="AU26" s="128" t="s">
        <v>94</v>
      </c>
      <c r="AV26" s="123" t="s">
        <v>93</v>
      </c>
      <c r="AW26" s="123" t="s">
        <v>93</v>
      </c>
      <c r="AX26" s="129">
        <v>87.282734110822616</v>
      </c>
      <c r="BC26" s="150"/>
      <c r="BE26" s="98"/>
    </row>
    <row r="27" spans="1:57" ht="15" hidden="1" thickBot="1" x14ac:dyDescent="0.35">
      <c r="A27" s="120">
        <v>2003</v>
      </c>
      <c r="B27" s="121" t="s">
        <v>22</v>
      </c>
      <c r="C27" s="122">
        <v>708.45240163685196</v>
      </c>
      <c r="D27" s="122">
        <v>1114.9764201750206</v>
      </c>
      <c r="E27" s="123" t="s">
        <v>260</v>
      </c>
      <c r="F27" s="123" t="s">
        <v>260</v>
      </c>
      <c r="G27" s="123" t="s">
        <v>260</v>
      </c>
      <c r="H27" s="122">
        <v>1823.4288218118725</v>
      </c>
      <c r="I27" s="122">
        <v>89.321198476533269</v>
      </c>
      <c r="J27" s="122">
        <v>1912.7500202884059</v>
      </c>
      <c r="K27" s="125">
        <f>Corrientes!K27*Constantes!$BA$3</f>
        <v>1319.5495784381978</v>
      </c>
      <c r="L27" s="125">
        <f>Corrientes!L27*Constantes!$BA$3</f>
        <v>512.68141467377006</v>
      </c>
      <c r="M27" s="125">
        <f>Corrientes!M27*Constantes!$BA$3</f>
        <v>806.86816376442766</v>
      </c>
      <c r="N27" s="125">
        <f>Corrientes!N27*Constantes!$BA$3</f>
        <v>64.638525170501197</v>
      </c>
      <c r="O27" s="125">
        <v>1384.1881036086993</v>
      </c>
      <c r="P27" s="125">
        <v>35.191942735259438</v>
      </c>
      <c r="Q27" s="125">
        <v>2970.7224563558002</v>
      </c>
      <c r="R27" s="125">
        <v>434.0293413108451</v>
      </c>
      <c r="S27" s="125">
        <v>117.69121664825624</v>
      </c>
      <c r="T27" s="126" t="s">
        <v>260</v>
      </c>
      <c r="U27" s="126" t="s">
        <v>260</v>
      </c>
      <c r="V27" s="127">
        <v>3522.4430143149011</v>
      </c>
      <c r="W27" s="125">
        <v>3313.2073441190919</v>
      </c>
      <c r="X27" s="125">
        <f>Corrientes!X27*Constantes!$BA$3</f>
        <v>3211.4251977797908</v>
      </c>
      <c r="Y27" s="125">
        <f>Corrientes!Y27*Constantes!$BA$3</f>
        <v>1866.8651316001269</v>
      </c>
      <c r="Z27" s="125">
        <f>Corrientes!Z27*Constantes!$BA$3</f>
        <v>21205.624621307434</v>
      </c>
      <c r="AA27" s="125">
        <v>5435.1930346033078</v>
      </c>
      <c r="AB27" s="125">
        <v>2222.9746535097856</v>
      </c>
      <c r="AC27" s="126" t="s">
        <v>94</v>
      </c>
      <c r="AD27" s="125">
        <v>18.875032547090942</v>
      </c>
      <c r="AE27" s="125">
        <v>2.4174956050260863</v>
      </c>
      <c r="AF27" s="126" t="s">
        <v>260</v>
      </c>
      <c r="AG27" s="128" t="s">
        <v>94</v>
      </c>
      <c r="AH27" s="125">
        <v>81.817497916779303</v>
      </c>
      <c r="AI27" s="126" t="s">
        <v>260</v>
      </c>
      <c r="AJ27" s="126" t="s">
        <v>260</v>
      </c>
      <c r="AK27" s="126" t="s">
        <v>94</v>
      </c>
      <c r="AL27" s="126" t="s">
        <v>260</v>
      </c>
      <c r="AM27" s="126" t="s">
        <v>260</v>
      </c>
      <c r="AN27" s="128" t="s">
        <v>94</v>
      </c>
      <c r="AO27" s="132">
        <v>224827.42153918656</v>
      </c>
      <c r="AP27" s="132">
        <v>28795.675032841147</v>
      </c>
      <c r="AQ27" s="125">
        <v>95.330221015338665</v>
      </c>
      <c r="AR27" s="125">
        <v>4.6697789846613285</v>
      </c>
      <c r="AS27" s="125">
        <v>64.808057264740555</v>
      </c>
      <c r="AT27" s="126" t="s">
        <v>94</v>
      </c>
      <c r="AU27" s="128" t="s">
        <v>94</v>
      </c>
      <c r="AV27" s="123" t="s">
        <v>93</v>
      </c>
      <c r="AW27" s="123" t="s">
        <v>93</v>
      </c>
      <c r="AX27" s="129">
        <v>78.113795109296518</v>
      </c>
      <c r="BC27" s="150"/>
      <c r="BE27" s="98"/>
    </row>
    <row r="28" spans="1:57" ht="15" hidden="1" thickBot="1" x14ac:dyDescent="0.35">
      <c r="A28" s="120">
        <v>2003</v>
      </c>
      <c r="B28" s="121" t="s">
        <v>23</v>
      </c>
      <c r="C28" s="122">
        <v>846.88882010014072</v>
      </c>
      <c r="D28" s="122">
        <v>1235.1832260378376</v>
      </c>
      <c r="E28" s="123" t="s">
        <v>260</v>
      </c>
      <c r="F28" s="123" t="s">
        <v>260</v>
      </c>
      <c r="G28" s="123" t="s">
        <v>260</v>
      </c>
      <c r="H28" s="122">
        <v>2082.0720461379783</v>
      </c>
      <c r="I28" s="122">
        <v>475.34256224249947</v>
      </c>
      <c r="J28" s="122">
        <v>2557.4146083804781</v>
      </c>
      <c r="K28" s="125">
        <f>Corrientes!K28*Constantes!$BA$3</f>
        <v>1901.963692329175</v>
      </c>
      <c r="L28" s="125">
        <f>Corrientes!L28*Constantes!$BA$3</f>
        <v>773.62922683570662</v>
      </c>
      <c r="M28" s="125">
        <f>Corrientes!M28*Constantes!$BA$3</f>
        <v>1128.3344654934681</v>
      </c>
      <c r="N28" s="125">
        <f>Corrientes!N28*Constantes!$BA$3</f>
        <v>434.2233480733459</v>
      </c>
      <c r="O28" s="125">
        <v>2336.1870404025208</v>
      </c>
      <c r="P28" s="125">
        <v>30.904839109501985</v>
      </c>
      <c r="Q28" s="125">
        <v>4872.9960515233734</v>
      </c>
      <c r="R28" s="125">
        <v>753.69140144176322</v>
      </c>
      <c r="S28" s="125">
        <v>91.024689254993746</v>
      </c>
      <c r="T28" s="126" t="s">
        <v>260</v>
      </c>
      <c r="U28" s="126" t="s">
        <v>260</v>
      </c>
      <c r="V28" s="127">
        <v>5717.7121422201308</v>
      </c>
      <c r="W28" s="125">
        <v>3716.5480138218154</v>
      </c>
      <c r="X28" s="125">
        <f>Corrientes!X28*Constantes!$BA$3</f>
        <v>4205.517363219923</v>
      </c>
      <c r="Y28" s="125">
        <f>Corrientes!Y28*Constantes!$BA$3</f>
        <v>2537.2287148817322</v>
      </c>
      <c r="Z28" s="125">
        <f>Corrientes!Z28*Constantes!$BA$3</f>
        <v>22195.730128016035</v>
      </c>
      <c r="AA28" s="125">
        <v>8275.1267506006097</v>
      </c>
      <c r="AB28" s="125">
        <v>3142.680344592226</v>
      </c>
      <c r="AC28" s="126" t="s">
        <v>94</v>
      </c>
      <c r="AD28" s="125">
        <v>20.537316640021096</v>
      </c>
      <c r="AE28" s="125">
        <v>3.1104327520424904</v>
      </c>
      <c r="AF28" s="126" t="s">
        <v>260</v>
      </c>
      <c r="AG28" s="128" t="s">
        <v>94</v>
      </c>
      <c r="AH28" s="125">
        <v>73.499606996262571</v>
      </c>
      <c r="AI28" s="126" t="s">
        <v>260</v>
      </c>
      <c r="AJ28" s="126" t="s">
        <v>260</v>
      </c>
      <c r="AK28" s="126" t="s">
        <v>94</v>
      </c>
      <c r="AL28" s="126" t="s">
        <v>260</v>
      </c>
      <c r="AM28" s="126" t="s">
        <v>260</v>
      </c>
      <c r="AN28" s="128" t="s">
        <v>94</v>
      </c>
      <c r="AO28" s="132">
        <v>266044.22632724274</v>
      </c>
      <c r="AP28" s="132">
        <v>40293.125414811286</v>
      </c>
      <c r="AQ28" s="125">
        <v>81.413159966912147</v>
      </c>
      <c r="AR28" s="125">
        <v>18.586840033087849</v>
      </c>
      <c r="AS28" s="125">
        <v>69.095160890498008</v>
      </c>
      <c r="AT28" s="126" t="s">
        <v>94</v>
      </c>
      <c r="AU28" s="128" t="s">
        <v>94</v>
      </c>
      <c r="AV28" s="123" t="s">
        <v>93</v>
      </c>
      <c r="AW28" s="123" t="s">
        <v>93</v>
      </c>
      <c r="AX28" s="129">
        <v>230.82911022961551</v>
      </c>
      <c r="BC28" s="150"/>
      <c r="BE28" s="98"/>
    </row>
    <row r="29" spans="1:57" ht="15" hidden="1" thickBot="1" x14ac:dyDescent="0.35">
      <c r="A29" s="120">
        <v>2003</v>
      </c>
      <c r="B29" s="121" t="s">
        <v>24</v>
      </c>
      <c r="C29" s="122">
        <v>455.36662421571282</v>
      </c>
      <c r="D29" s="122">
        <v>1561.7109165012494</v>
      </c>
      <c r="E29" s="123" t="s">
        <v>260</v>
      </c>
      <c r="F29" s="123" t="s">
        <v>260</v>
      </c>
      <c r="G29" s="123" t="s">
        <v>260</v>
      </c>
      <c r="H29" s="122">
        <v>2017.0775407169622</v>
      </c>
      <c r="I29" s="122">
        <v>725.00754476291331</v>
      </c>
      <c r="J29" s="122">
        <v>2742.0850854798755</v>
      </c>
      <c r="K29" s="125">
        <f>Corrientes!K29*Constantes!$BA$3</f>
        <v>2316.5547949427796</v>
      </c>
      <c r="L29" s="125">
        <f>Corrientes!L29*Constantes!$BA$3</f>
        <v>522.97530238171362</v>
      </c>
      <c r="M29" s="125">
        <f>Corrientes!M29*Constantes!$BA$3</f>
        <v>1793.5794925610662</v>
      </c>
      <c r="N29" s="125">
        <f>Corrientes!N29*Constantes!$BA$3</f>
        <v>832.65004457550037</v>
      </c>
      <c r="O29" s="125">
        <v>3149.2048395182801</v>
      </c>
      <c r="P29" s="125">
        <v>31.655943287143213</v>
      </c>
      <c r="Q29" s="125">
        <v>5267.5220851975928</v>
      </c>
      <c r="R29" s="125">
        <v>553.72747742910542</v>
      </c>
      <c r="S29" s="125">
        <v>98.814701249726383</v>
      </c>
      <c r="T29" s="126" t="s">
        <v>260</v>
      </c>
      <c r="U29" s="126" t="s">
        <v>260</v>
      </c>
      <c r="V29" s="127">
        <v>5920.0642638764248</v>
      </c>
      <c r="W29" s="125">
        <v>3829.7638406139608</v>
      </c>
      <c r="X29" s="125">
        <f>Corrientes!X29*Constantes!$BA$3</f>
        <v>4539.3824442307578</v>
      </c>
      <c r="Y29" s="125">
        <f>Corrientes!Y29*Constantes!$BA$3</f>
        <v>2704.764376396914</v>
      </c>
      <c r="Z29" s="125">
        <f>Corrientes!Z29*Constantes!$BA$3</f>
        <v>0</v>
      </c>
      <c r="AA29" s="125">
        <v>8662.1493493563012</v>
      </c>
      <c r="AB29" s="125">
        <v>3584.5448237724222</v>
      </c>
      <c r="AC29" s="126" t="s">
        <v>94</v>
      </c>
      <c r="AD29" s="125">
        <v>20.236100634541394</v>
      </c>
      <c r="AE29" s="125">
        <v>2.4230469309608917</v>
      </c>
      <c r="AF29" s="126" t="s">
        <v>260</v>
      </c>
      <c r="AG29" s="128" t="s">
        <v>94</v>
      </c>
      <c r="AH29" s="125">
        <v>584.26127621537751</v>
      </c>
      <c r="AI29" s="126" t="s">
        <v>260</v>
      </c>
      <c r="AJ29" s="126" t="s">
        <v>260</v>
      </c>
      <c r="AK29" s="126" t="s">
        <v>94</v>
      </c>
      <c r="AL29" s="126" t="s">
        <v>260</v>
      </c>
      <c r="AM29" s="126" t="s">
        <v>260</v>
      </c>
      <c r="AN29" s="128" t="s">
        <v>94</v>
      </c>
      <c r="AO29" s="132">
        <v>357489.95360652014</v>
      </c>
      <c r="AP29" s="132">
        <v>42805.427319187715</v>
      </c>
      <c r="AQ29" s="125">
        <v>73.559990949878411</v>
      </c>
      <c r="AR29" s="125">
        <v>26.440009050121589</v>
      </c>
      <c r="AS29" s="125">
        <v>68.344056712856784</v>
      </c>
      <c r="AT29" s="126" t="s">
        <v>94</v>
      </c>
      <c r="AU29" s="128" t="s">
        <v>94</v>
      </c>
      <c r="AV29" s="123" t="s">
        <v>93</v>
      </c>
      <c r="AW29" s="123" t="s">
        <v>93</v>
      </c>
      <c r="AX29" s="129">
        <v>208.60091645711125</v>
      </c>
      <c r="BC29" s="150"/>
      <c r="BE29" s="98"/>
    </row>
    <row r="30" spans="1:57" ht="15" hidden="1" thickBot="1" x14ac:dyDescent="0.35">
      <c r="A30" s="120">
        <v>2003</v>
      </c>
      <c r="B30" s="121" t="s">
        <v>25</v>
      </c>
      <c r="C30" s="122">
        <v>734.07072535093914</v>
      </c>
      <c r="D30" s="122">
        <v>1319.0641918008189</v>
      </c>
      <c r="E30" s="123" t="s">
        <v>260</v>
      </c>
      <c r="F30" s="123" t="s">
        <v>260</v>
      </c>
      <c r="G30" s="123" t="s">
        <v>260</v>
      </c>
      <c r="H30" s="122">
        <v>2053.1349171517577</v>
      </c>
      <c r="I30" s="122">
        <v>2245.7253048058933</v>
      </c>
      <c r="J30" s="122">
        <v>4298.8602219576514</v>
      </c>
      <c r="K30" s="125">
        <f>Corrientes!K30*Constantes!$BA$3</f>
        <v>1542.1069047387252</v>
      </c>
      <c r="L30" s="125">
        <f>Corrientes!L30*Constantes!$BA$3</f>
        <v>551.35954518792801</v>
      </c>
      <c r="M30" s="125">
        <f>Corrientes!M30*Constantes!$BA$3</f>
        <v>990.74735955079711</v>
      </c>
      <c r="N30" s="125">
        <f>Corrientes!N30*Constantes!$BA$3</f>
        <v>1686.7612886794359</v>
      </c>
      <c r="O30" s="125">
        <v>3228.8681934181604</v>
      </c>
      <c r="P30" s="125">
        <v>55.426116784090119</v>
      </c>
      <c r="Q30" s="125">
        <v>1862.6468971810045</v>
      </c>
      <c r="R30" s="125">
        <v>268.33980981734214</v>
      </c>
      <c r="S30" s="125">
        <v>1326.1722031503759</v>
      </c>
      <c r="T30" s="126" t="s">
        <v>260</v>
      </c>
      <c r="U30" s="126" t="s">
        <v>260</v>
      </c>
      <c r="V30" s="127">
        <v>3457.158910148722</v>
      </c>
      <c r="W30" s="125">
        <v>4727.3055462251286</v>
      </c>
      <c r="X30" s="125">
        <f>Corrientes!X30*Constantes!$BA$3</f>
        <v>3419.3256927255425</v>
      </c>
      <c r="Y30" s="125">
        <f>Corrientes!Y30*Constantes!$BA$3</f>
        <v>1863.005150221765</v>
      </c>
      <c r="Z30" s="125">
        <f>Corrientes!Z30*Constantes!$BA$3</f>
        <v>11982.798000870816</v>
      </c>
      <c r="AA30" s="125">
        <v>7756.019132106373</v>
      </c>
      <c r="AB30" s="125">
        <v>3760.1295060388679</v>
      </c>
      <c r="AC30" s="126" t="s">
        <v>94</v>
      </c>
      <c r="AD30" s="125">
        <v>21.181672697099952</v>
      </c>
      <c r="AE30" s="125">
        <v>2.675151456276732</v>
      </c>
      <c r="AF30" s="126" t="s">
        <v>260</v>
      </c>
      <c r="AG30" s="128" t="s">
        <v>94</v>
      </c>
      <c r="AH30" s="125">
        <v>84.507115340179922</v>
      </c>
      <c r="AI30" s="126" t="s">
        <v>260</v>
      </c>
      <c r="AJ30" s="126" t="s">
        <v>260</v>
      </c>
      <c r="AK30" s="126" t="s">
        <v>94</v>
      </c>
      <c r="AL30" s="126" t="s">
        <v>260</v>
      </c>
      <c r="AM30" s="126" t="s">
        <v>260</v>
      </c>
      <c r="AN30" s="128" t="s">
        <v>94</v>
      </c>
      <c r="AO30" s="132">
        <v>289928.22495744511</v>
      </c>
      <c r="AP30" s="132">
        <v>36616.650833096268</v>
      </c>
      <c r="AQ30" s="125">
        <v>47.759983138432546</v>
      </c>
      <c r="AR30" s="125">
        <v>52.240016861567462</v>
      </c>
      <c r="AS30" s="125">
        <v>44.573883215909881</v>
      </c>
      <c r="AT30" s="126" t="s">
        <v>94</v>
      </c>
      <c r="AU30" s="128" t="s">
        <v>94</v>
      </c>
      <c r="AV30" s="123" t="s">
        <v>93</v>
      </c>
      <c r="AW30" s="123" t="s">
        <v>93</v>
      </c>
      <c r="AX30" s="129">
        <v>99.863818070619502</v>
      </c>
      <c r="BC30" s="150"/>
      <c r="BE30" s="98"/>
    </row>
    <row r="31" spans="1:57" ht="15" hidden="1" thickBot="1" x14ac:dyDescent="0.35">
      <c r="A31" s="120">
        <v>2003</v>
      </c>
      <c r="B31" s="121" t="s">
        <v>26</v>
      </c>
      <c r="C31" s="122">
        <v>684.56228993791308</v>
      </c>
      <c r="D31" s="122">
        <v>1843.6104325586657</v>
      </c>
      <c r="E31" s="123" t="s">
        <v>260</v>
      </c>
      <c r="F31" s="123" t="s">
        <v>260</v>
      </c>
      <c r="G31" s="123" t="s">
        <v>260</v>
      </c>
      <c r="H31" s="122">
        <v>2528.1727224965789</v>
      </c>
      <c r="I31" s="122">
        <v>580.3995168778282</v>
      </c>
      <c r="J31" s="122">
        <v>3108.5722393744072</v>
      </c>
      <c r="K31" s="125">
        <f>Corrientes!K31*Constantes!$BA$3</f>
        <v>2073.2804736208491</v>
      </c>
      <c r="L31" s="125">
        <f>Corrientes!L31*Constantes!$BA$3</f>
        <v>561.38950320763547</v>
      </c>
      <c r="M31" s="125">
        <f>Corrientes!M31*Constantes!$BA$3</f>
        <v>1511.8909704132141</v>
      </c>
      <c r="N31" s="125">
        <f>Corrientes!N31*Constantes!$BA$3</f>
        <v>475.96866089650803</v>
      </c>
      <c r="O31" s="125">
        <v>2549.2491345173571</v>
      </c>
      <c r="P31" s="125">
        <v>29.553353484783379</v>
      </c>
      <c r="Q31" s="125">
        <v>4995.1232774316513</v>
      </c>
      <c r="R31" s="125">
        <v>859.83864728817059</v>
      </c>
      <c r="S31" s="125">
        <v>1554.9751515236062</v>
      </c>
      <c r="T31" s="126" t="s">
        <v>260</v>
      </c>
      <c r="U31" s="126" t="s">
        <v>260</v>
      </c>
      <c r="V31" s="127">
        <v>7409.9370762434273</v>
      </c>
      <c r="W31" s="125">
        <v>4236.2492675076519</v>
      </c>
      <c r="X31" s="125">
        <f>Corrientes!X31*Constantes!$BA$3</f>
        <v>3151.3720763349165</v>
      </c>
      <c r="Y31" s="125">
        <f>Corrientes!Y31*Constantes!$BA$3</f>
        <v>2659.0425875736642</v>
      </c>
      <c r="Z31" s="125">
        <f>Corrientes!Z31*Constantes!$BA$3</f>
        <v>17002.068179094294</v>
      </c>
      <c r="AA31" s="125">
        <v>10518.509315617834</v>
      </c>
      <c r="AB31" s="125">
        <v>3543.2785278952592</v>
      </c>
      <c r="AC31" s="126" t="s">
        <v>94</v>
      </c>
      <c r="AD31" s="125">
        <v>15.334509634491992</v>
      </c>
      <c r="AE31" s="125">
        <v>2.4429115108509061</v>
      </c>
      <c r="AF31" s="126" t="s">
        <v>260</v>
      </c>
      <c r="AG31" s="128" t="s">
        <v>94</v>
      </c>
      <c r="AH31" s="125">
        <v>392.11965620910991</v>
      </c>
      <c r="AI31" s="126" t="s">
        <v>260</v>
      </c>
      <c r="AJ31" s="126" t="s">
        <v>260</v>
      </c>
      <c r="AK31" s="126" t="s">
        <v>94</v>
      </c>
      <c r="AL31" s="126" t="s">
        <v>260</v>
      </c>
      <c r="AM31" s="126" t="s">
        <v>260</v>
      </c>
      <c r="AN31" s="128" t="s">
        <v>94</v>
      </c>
      <c r="AO31" s="132">
        <v>430572.66990215564</v>
      </c>
      <c r="AP31" s="132">
        <v>68593.711610826474</v>
      </c>
      <c r="AQ31" s="125">
        <v>81.329064529166857</v>
      </c>
      <c r="AR31" s="125">
        <v>18.67093547083314</v>
      </c>
      <c r="AS31" s="125">
        <v>70.446646515216628</v>
      </c>
      <c r="AT31" s="126" t="s">
        <v>94</v>
      </c>
      <c r="AU31" s="128" t="s">
        <v>94</v>
      </c>
      <c r="AV31" s="123" t="s">
        <v>93</v>
      </c>
      <c r="AW31" s="123" t="s">
        <v>93</v>
      </c>
      <c r="AX31" s="129">
        <v>483.43050747589211</v>
      </c>
      <c r="BC31" s="150"/>
      <c r="BE31" s="98"/>
    </row>
    <row r="32" spans="1:57" ht="15" hidden="1" thickBot="1" x14ac:dyDescent="0.35">
      <c r="A32" s="120">
        <v>2003</v>
      </c>
      <c r="B32" s="121" t="s">
        <v>27</v>
      </c>
      <c r="C32" s="122">
        <v>297.85339686873436</v>
      </c>
      <c r="D32" s="122">
        <v>730.97671896715724</v>
      </c>
      <c r="E32" s="123" t="s">
        <v>260</v>
      </c>
      <c r="F32" s="123" t="s">
        <v>260</v>
      </c>
      <c r="G32" s="123" t="s">
        <v>260</v>
      </c>
      <c r="H32" s="122">
        <v>1028.8301158358915</v>
      </c>
      <c r="I32" s="122">
        <v>92.032200018707599</v>
      </c>
      <c r="J32" s="122">
        <v>1120.8623158545993</v>
      </c>
      <c r="K32" s="125">
        <f>Corrientes!K32*Constantes!$BA$3</f>
        <v>1475.9160953577593</v>
      </c>
      <c r="L32" s="125">
        <f>Corrientes!L32*Constantes!$BA$3</f>
        <v>427.28786388448697</v>
      </c>
      <c r="M32" s="125">
        <f>Corrientes!M32*Constantes!$BA$3</f>
        <v>1048.6282314732723</v>
      </c>
      <c r="N32" s="125">
        <f>Corrientes!N32*Constantes!$BA$3</f>
        <v>132.02549498508432</v>
      </c>
      <c r="O32" s="125">
        <v>1607.9415903428435</v>
      </c>
      <c r="P32" s="125">
        <v>46.356133506488909</v>
      </c>
      <c r="Q32" s="125">
        <v>1146.5580075760508</v>
      </c>
      <c r="R32" s="125">
        <v>150.160676645389</v>
      </c>
      <c r="S32" s="125">
        <v>0.35645732148402021</v>
      </c>
      <c r="T32" s="126" t="s">
        <v>260</v>
      </c>
      <c r="U32" s="126" t="s">
        <v>260</v>
      </c>
      <c r="V32" s="127">
        <v>1297.075141542924</v>
      </c>
      <c r="W32" s="125">
        <v>3538.9511493228738</v>
      </c>
      <c r="X32" s="125">
        <f>Corrientes!X32*Constantes!$BA$3</f>
        <v>4118.5019956609776</v>
      </c>
      <c r="Y32" s="125">
        <f>Corrientes!Y32*Constantes!$BA$3</f>
        <v>1557.5056440176847</v>
      </c>
      <c r="Z32" s="125">
        <f>Corrientes!Z32*Constantes!$BA$3</f>
        <v>0</v>
      </c>
      <c r="AA32" s="125">
        <v>2417.9374573975233</v>
      </c>
      <c r="AB32" s="125">
        <v>2273.3672160286155</v>
      </c>
      <c r="AC32" s="126" t="s">
        <v>94</v>
      </c>
      <c r="AD32" s="125">
        <v>22.142931839260466</v>
      </c>
      <c r="AE32" s="125">
        <v>2.9663757681070768</v>
      </c>
      <c r="AF32" s="126" t="s">
        <v>260</v>
      </c>
      <c r="AG32" s="128" t="s">
        <v>94</v>
      </c>
      <c r="AH32" s="125">
        <v>7.6205826996350847</v>
      </c>
      <c r="AI32" s="126" t="s">
        <v>260</v>
      </c>
      <c r="AJ32" s="126" t="s">
        <v>260</v>
      </c>
      <c r="AK32" s="126" t="s">
        <v>94</v>
      </c>
      <c r="AL32" s="126" t="s">
        <v>260</v>
      </c>
      <c r="AM32" s="126" t="s">
        <v>260</v>
      </c>
      <c r="AN32" s="128" t="s">
        <v>94</v>
      </c>
      <c r="AO32" s="132">
        <v>81511.502466879756</v>
      </c>
      <c r="AP32" s="132">
        <v>10919.680713239633</v>
      </c>
      <c r="AQ32" s="125">
        <v>91.789161013184923</v>
      </c>
      <c r="AR32" s="125">
        <v>8.2108389868150589</v>
      </c>
      <c r="AS32" s="125">
        <v>53.643866493511098</v>
      </c>
      <c r="AT32" s="126" t="s">
        <v>94</v>
      </c>
      <c r="AU32" s="128" t="s">
        <v>94</v>
      </c>
      <c r="AV32" s="123" t="s">
        <v>93</v>
      </c>
      <c r="AW32" s="123" t="s">
        <v>93</v>
      </c>
      <c r="AX32" s="129">
        <v>69.119980086671859</v>
      </c>
      <c r="BC32" s="150"/>
      <c r="BE32" s="98"/>
    </row>
    <row r="33" spans="1:57" ht="15" hidden="1" thickBot="1" x14ac:dyDescent="0.35">
      <c r="A33" s="120">
        <v>2003</v>
      </c>
      <c r="B33" s="121" t="s">
        <v>28</v>
      </c>
      <c r="C33" s="122">
        <v>1863.8357080821477</v>
      </c>
      <c r="D33" s="122">
        <v>3202.5264200807851</v>
      </c>
      <c r="E33" s="123" t="s">
        <v>260</v>
      </c>
      <c r="F33" s="123" t="s">
        <v>260</v>
      </c>
      <c r="G33" s="123" t="s">
        <v>260</v>
      </c>
      <c r="H33" s="122">
        <v>5066.362128162933</v>
      </c>
      <c r="I33" s="122">
        <v>1704.0562290173038</v>
      </c>
      <c r="J33" s="122">
        <v>6770.4183571802369</v>
      </c>
      <c r="K33" s="125">
        <f>Corrientes!K33*Constantes!$BA$3</f>
        <v>1085.2473309157137</v>
      </c>
      <c r="L33" s="125">
        <f>Corrientes!L33*Constantes!$BA$3</f>
        <v>399.24558811491653</v>
      </c>
      <c r="M33" s="125">
        <f>Corrientes!M33*Constantes!$BA$3</f>
        <v>686.00174280079727</v>
      </c>
      <c r="N33" s="125">
        <f>Corrientes!N33*Constantes!$BA$3</f>
        <v>365.0197967475118</v>
      </c>
      <c r="O33" s="125">
        <v>1450.2671312196044</v>
      </c>
      <c r="P33" s="125">
        <v>35.811955178972788</v>
      </c>
      <c r="Q33" s="125">
        <v>8717.1264410941676</v>
      </c>
      <c r="R33" s="125">
        <v>916.91460356573782</v>
      </c>
      <c r="S33" s="125">
        <v>2501.0103591505394</v>
      </c>
      <c r="T33" s="126" t="s">
        <v>260</v>
      </c>
      <c r="U33" s="126" t="s">
        <v>260</v>
      </c>
      <c r="V33" s="127">
        <v>12135.051403810445</v>
      </c>
      <c r="W33" s="125">
        <v>4553.7379721637544</v>
      </c>
      <c r="X33" s="125">
        <f>Corrientes!X33*Constantes!$BA$3</f>
        <v>4180.017934493143</v>
      </c>
      <c r="Y33" s="125">
        <f>Corrientes!Y33*Constantes!$BA$3</f>
        <v>2203.1948184435337</v>
      </c>
      <c r="Z33" s="125">
        <f>Corrientes!Z33*Constantes!$BA$3</f>
        <v>11825.052170677867</v>
      </c>
      <c r="AA33" s="125">
        <v>18905.46976099068</v>
      </c>
      <c r="AB33" s="125">
        <v>2578.0482513263464</v>
      </c>
      <c r="AC33" s="126" t="s">
        <v>94</v>
      </c>
      <c r="AD33" s="125">
        <v>14.760051381826337</v>
      </c>
      <c r="AE33" s="125">
        <v>3.2595512819872425</v>
      </c>
      <c r="AF33" s="126" t="s">
        <v>260</v>
      </c>
      <c r="AG33" s="128" t="s">
        <v>94</v>
      </c>
      <c r="AH33" s="125">
        <v>120.28566810208321</v>
      </c>
      <c r="AI33" s="126" t="s">
        <v>260</v>
      </c>
      <c r="AJ33" s="126" t="s">
        <v>260</v>
      </c>
      <c r="AK33" s="126" t="s">
        <v>94</v>
      </c>
      <c r="AL33" s="126" t="s">
        <v>260</v>
      </c>
      <c r="AM33" s="126" t="s">
        <v>260</v>
      </c>
      <c r="AN33" s="128" t="s">
        <v>94</v>
      </c>
      <c r="AO33" s="132">
        <v>580002.21887795022</v>
      </c>
      <c r="AP33" s="132">
        <v>128085.39260417811</v>
      </c>
      <c r="AQ33" s="125">
        <v>74.830857723731356</v>
      </c>
      <c r="AR33" s="125">
        <v>25.169142276268641</v>
      </c>
      <c r="AS33" s="125">
        <v>64.188044821027219</v>
      </c>
      <c r="AT33" s="126" t="s">
        <v>94</v>
      </c>
      <c r="AU33" s="128" t="s">
        <v>94</v>
      </c>
      <c r="AV33" s="123" t="s">
        <v>93</v>
      </c>
      <c r="AW33" s="123" t="s">
        <v>93</v>
      </c>
      <c r="AX33" s="129">
        <v>327.84822620799497</v>
      </c>
      <c r="BC33" s="150"/>
      <c r="BE33" s="98"/>
    </row>
    <row r="34" spans="1:57" ht="15" hidden="1" thickBot="1" x14ac:dyDescent="0.35">
      <c r="A34" s="120">
        <v>2003</v>
      </c>
      <c r="B34" s="121" t="s">
        <v>29</v>
      </c>
      <c r="C34" s="122">
        <v>465.27950807603622</v>
      </c>
      <c r="D34" s="122">
        <v>1138.9932095340862</v>
      </c>
      <c r="E34" s="123" t="s">
        <v>260</v>
      </c>
      <c r="F34" s="123" t="s">
        <v>260</v>
      </c>
      <c r="G34" s="123" t="s">
        <v>260</v>
      </c>
      <c r="H34" s="122">
        <v>1604.2727176101225</v>
      </c>
      <c r="I34" s="122">
        <v>94.712719230083366</v>
      </c>
      <c r="J34" s="122">
        <v>1698.9854368402059</v>
      </c>
      <c r="K34" s="125">
        <f>Corrientes!K34*Constantes!$BA$3</f>
        <v>1868.411988891736</v>
      </c>
      <c r="L34" s="125">
        <f>Corrientes!L34*Constantes!$BA$3</f>
        <v>541.88655178899876</v>
      </c>
      <c r="M34" s="125">
        <f>Corrientes!M34*Constantes!$BA$3</f>
        <v>1326.5254371027374</v>
      </c>
      <c r="N34" s="125">
        <f>Corrientes!N34*Constantes!$BA$3</f>
        <v>110.30691862269197</v>
      </c>
      <c r="O34" s="125">
        <v>1978.7189075144279</v>
      </c>
      <c r="P34" s="125">
        <v>27.726563861268126</v>
      </c>
      <c r="Q34" s="125">
        <v>3880.1966649866945</v>
      </c>
      <c r="R34" s="125">
        <v>466.76929048737315</v>
      </c>
      <c r="S34" s="125">
        <v>81.693725707572824</v>
      </c>
      <c r="T34" s="126" t="s">
        <v>260</v>
      </c>
      <c r="U34" s="126" t="s">
        <v>260</v>
      </c>
      <c r="V34" s="127">
        <v>4428.6596811816398</v>
      </c>
      <c r="W34" s="125">
        <v>4717.8949489201395</v>
      </c>
      <c r="X34" s="125">
        <f>Corrientes!X34*Constantes!$BA$3</f>
        <v>4904.241530483996</v>
      </c>
      <c r="Y34" s="125">
        <f>Corrientes!Y34*Constantes!$BA$3</f>
        <v>3468.5726530037914</v>
      </c>
      <c r="Z34" s="125">
        <f>Corrientes!Z34*Constantes!$BA$3</f>
        <v>0</v>
      </c>
      <c r="AA34" s="125">
        <v>6127.6451180218455</v>
      </c>
      <c r="AB34" s="125">
        <v>3409.3177008372149</v>
      </c>
      <c r="AC34" s="126" t="s">
        <v>94</v>
      </c>
      <c r="AD34" s="125">
        <v>18.750436096872033</v>
      </c>
      <c r="AE34" s="125">
        <v>3.6761653622190344</v>
      </c>
      <c r="AF34" s="126" t="s">
        <v>260</v>
      </c>
      <c r="AG34" s="128" t="s">
        <v>94</v>
      </c>
      <c r="AH34" s="125">
        <v>303.86035853751923</v>
      </c>
      <c r="AI34" s="126" t="s">
        <v>260</v>
      </c>
      <c r="AJ34" s="126" t="s">
        <v>260</v>
      </c>
      <c r="AK34" s="126" t="s">
        <v>94</v>
      </c>
      <c r="AL34" s="126" t="s">
        <v>260</v>
      </c>
      <c r="AM34" s="126" t="s">
        <v>260</v>
      </c>
      <c r="AN34" s="128" t="s">
        <v>94</v>
      </c>
      <c r="AO34" s="132">
        <v>166685.78571022252</v>
      </c>
      <c r="AP34" s="132">
        <v>32680.01387468565</v>
      </c>
      <c r="AQ34" s="125">
        <v>94.425336605225326</v>
      </c>
      <c r="AR34" s="125">
        <v>5.5746633947746638</v>
      </c>
      <c r="AS34" s="125">
        <v>72.273436138731867</v>
      </c>
      <c r="AT34" s="126" t="s">
        <v>94</v>
      </c>
      <c r="AU34" s="128" t="s">
        <v>94</v>
      </c>
      <c r="AV34" s="123" t="s">
        <v>93</v>
      </c>
      <c r="AW34" s="123" t="s">
        <v>93</v>
      </c>
      <c r="AX34" s="129">
        <v>0</v>
      </c>
      <c r="BC34" s="150"/>
      <c r="BE34" s="98"/>
    </row>
    <row r="35" spans="1:57" ht="15" hidden="1" thickBot="1" x14ac:dyDescent="0.35">
      <c r="A35" s="134">
        <v>2003</v>
      </c>
      <c r="B35" s="135" t="s">
        <v>30</v>
      </c>
      <c r="C35" s="137">
        <v>648.91398439012448</v>
      </c>
      <c r="D35" s="137">
        <v>771.24206827116996</v>
      </c>
      <c r="E35" s="138" t="s">
        <v>260</v>
      </c>
      <c r="F35" s="138" t="s">
        <v>260</v>
      </c>
      <c r="G35" s="138" t="s">
        <v>260</v>
      </c>
      <c r="H35" s="137">
        <v>1420.1560526612946</v>
      </c>
      <c r="I35" s="137">
        <v>103.56522972251938</v>
      </c>
      <c r="J35" s="137">
        <v>1523.721282383814</v>
      </c>
      <c r="K35" s="140">
        <f>Corrientes!K35*Constantes!$BA$3</f>
        <v>1576.8596323448262</v>
      </c>
      <c r="L35" s="140">
        <f>Corrientes!L35*Constantes!$BA$3</f>
        <v>720.51678048431415</v>
      </c>
      <c r="M35" s="140">
        <f>Corrientes!M35*Constantes!$BA$3</f>
        <v>856.34285186051216</v>
      </c>
      <c r="N35" s="140">
        <f>Corrientes!N35*Constantes!$BA$3</f>
        <v>114.9928768447168</v>
      </c>
      <c r="O35" s="140">
        <v>1691.8525091895433</v>
      </c>
      <c r="P35" s="140">
        <v>45.936924924664055</v>
      </c>
      <c r="Q35" s="140">
        <v>1492.5352845775205</v>
      </c>
      <c r="R35" s="140">
        <v>299.309708485469</v>
      </c>
      <c r="S35" s="140">
        <v>1.4195369093714583</v>
      </c>
      <c r="T35" s="142" t="s">
        <v>260</v>
      </c>
      <c r="U35" s="142" t="s">
        <v>260</v>
      </c>
      <c r="V35" s="141">
        <v>1793.2645299723606</v>
      </c>
      <c r="W35" s="140">
        <v>3377.4894809874463</v>
      </c>
      <c r="X35" s="140">
        <f>Corrientes!X35*Constantes!$BA$3</f>
        <v>2793.1582519781277</v>
      </c>
      <c r="Y35" s="140">
        <f>Corrientes!Y35*Constantes!$BA$3</f>
        <v>2362.0141454684335</v>
      </c>
      <c r="Z35" s="140">
        <f>Corrientes!Z35*Constantes!$BA$3</f>
        <v>0</v>
      </c>
      <c r="AA35" s="140">
        <v>3316.9858123561744</v>
      </c>
      <c r="AB35" s="140">
        <v>2317.0282482759649</v>
      </c>
      <c r="AC35" s="142" t="s">
        <v>94</v>
      </c>
      <c r="AD35" s="140">
        <v>16.437861380110412</v>
      </c>
      <c r="AE35" s="140">
        <v>3.4121742297628619</v>
      </c>
      <c r="AF35" s="142" t="s">
        <v>260</v>
      </c>
      <c r="AG35" s="143" t="s">
        <v>94</v>
      </c>
      <c r="AH35" s="140">
        <v>35.629129571714365</v>
      </c>
      <c r="AI35" s="142" t="s">
        <v>260</v>
      </c>
      <c r="AJ35" s="142" t="s">
        <v>260</v>
      </c>
      <c r="AK35" s="142" t="s">
        <v>94</v>
      </c>
      <c r="AL35" s="142" t="s">
        <v>260</v>
      </c>
      <c r="AM35" s="142" t="s">
        <v>260</v>
      </c>
      <c r="AN35" s="143" t="s">
        <v>94</v>
      </c>
      <c r="AO35" s="136">
        <v>97210.329514348894</v>
      </c>
      <c r="AP35" s="136">
        <v>20178.937731946578</v>
      </c>
      <c r="AQ35" s="140">
        <v>93.203138203825915</v>
      </c>
      <c r="AR35" s="140">
        <v>6.79686179617409</v>
      </c>
      <c r="AS35" s="140">
        <v>54.063075075335952</v>
      </c>
      <c r="AT35" s="142" t="s">
        <v>94</v>
      </c>
      <c r="AU35" s="143" t="s">
        <v>94</v>
      </c>
      <c r="AV35" s="143" t="s">
        <v>93</v>
      </c>
      <c r="AW35" s="143" t="s">
        <v>93</v>
      </c>
      <c r="AX35" s="129">
        <v>38.098746251426824</v>
      </c>
      <c r="BC35" s="150"/>
      <c r="BE35" s="98"/>
    </row>
    <row r="36" spans="1:57" ht="15" thickBot="1" x14ac:dyDescent="0.35">
      <c r="A36" s="111">
        <v>2004</v>
      </c>
      <c r="B36" s="112" t="s">
        <v>206</v>
      </c>
      <c r="C36" s="113">
        <v>37397.273037668572</v>
      </c>
      <c r="D36" s="113">
        <v>54469.978839607254</v>
      </c>
      <c r="E36" s="113">
        <v>7774.9129542713808</v>
      </c>
      <c r="F36" s="114">
        <v>3152.9965714380492</v>
      </c>
      <c r="G36" s="114" t="s">
        <v>260</v>
      </c>
      <c r="H36" s="113">
        <v>102795.16140298526</v>
      </c>
      <c r="I36" s="113">
        <v>19481.452168587832</v>
      </c>
      <c r="J36" s="113">
        <v>122276.61357157311</v>
      </c>
      <c r="K36" s="116">
        <f>Corrientes!K36*Constantes!$BA$4</f>
        <v>1728.8818063338613</v>
      </c>
      <c r="L36" s="116">
        <f>Corrientes!L36*Constantes!$BA$4</f>
        <v>648.87655813811477</v>
      </c>
      <c r="M36" s="116">
        <f>Corrientes!M36*Constantes!$BA$4</f>
        <v>945.10346665382792</v>
      </c>
      <c r="N36" s="116">
        <f>Corrientes!N36*Constantes!$BA$4</f>
        <v>338.02083959311216</v>
      </c>
      <c r="O36" s="116">
        <v>2121.6099926496636</v>
      </c>
      <c r="P36" s="116">
        <v>33.134477129752163</v>
      </c>
      <c r="Q36" s="116">
        <v>204621.96582988562</v>
      </c>
      <c r="R36" s="116">
        <v>29893.528189645578</v>
      </c>
      <c r="S36" s="116">
        <v>11033.910402488471</v>
      </c>
      <c r="T36" s="117" t="s">
        <v>260</v>
      </c>
      <c r="U36" s="117">
        <v>1205.3480145290205</v>
      </c>
      <c r="V36" s="118">
        <v>246754.7524365487</v>
      </c>
      <c r="W36" s="116">
        <v>5106.9236223120079</v>
      </c>
      <c r="X36" s="116">
        <f>Corrientes!X36*Constantes!$BA$4</f>
        <v>4757.9615702118854</v>
      </c>
      <c r="Y36" s="116">
        <f>Corrientes!Y36*Constantes!$BA$4</f>
        <v>2857.1515591760158</v>
      </c>
      <c r="Z36" s="116">
        <f>Corrientes!Z36*Constantes!$BA$4</f>
        <v>16001.610329183488</v>
      </c>
      <c r="AA36" s="116">
        <v>369031.36600812181</v>
      </c>
      <c r="AB36" s="116">
        <v>3483.0193598936726</v>
      </c>
      <c r="AC36" s="116">
        <v>44.030871723032647</v>
      </c>
      <c r="AD36" s="116">
        <v>17.620040274240434</v>
      </c>
      <c r="AE36" s="116">
        <v>2.6483893996136545</v>
      </c>
      <c r="AF36" s="117">
        <v>439733.00986921933</v>
      </c>
      <c r="AG36" s="117" t="s">
        <v>94</v>
      </c>
      <c r="AH36" s="116">
        <v>23638.749619109272</v>
      </c>
      <c r="AI36" s="117">
        <v>469088.23406755988</v>
      </c>
      <c r="AJ36" s="117">
        <f>Corrientes!AJ36*Constantes!BA4</f>
        <v>4427.3835535890921</v>
      </c>
      <c r="AK36" s="117">
        <v>3.3664572202262959</v>
      </c>
      <c r="AL36" s="117">
        <v>838119.60010567028</v>
      </c>
      <c r="AM36" s="117">
        <v>7910.4029134827642</v>
      </c>
      <c r="AN36" s="117">
        <v>6.0148466200551658</v>
      </c>
      <c r="AO36" s="148">
        <v>13934180.753855754</v>
      </c>
      <c r="AP36" s="148">
        <v>2094384.3504013701</v>
      </c>
      <c r="AQ36" s="116">
        <v>84.067720229114286</v>
      </c>
      <c r="AR36" s="116">
        <v>15.93227977088571</v>
      </c>
      <c r="AS36" s="116">
        <v>66.865522870247844</v>
      </c>
      <c r="AT36" s="117">
        <v>55.969128273389281</v>
      </c>
      <c r="AU36" s="117">
        <v>53.14863907941475</v>
      </c>
      <c r="AV36" s="116">
        <f>((AA36/AA3)-1)*100</f>
        <v>13.513234644821237</v>
      </c>
      <c r="AW36" s="125">
        <f>((AI36/AI3)-1)*100</f>
        <v>5.5705592246310331</v>
      </c>
      <c r="AX36" s="119">
        <v>5716.4745792312251</v>
      </c>
      <c r="AZ36" s="149"/>
      <c r="BC36" s="150"/>
      <c r="BE36" s="98"/>
    </row>
    <row r="37" spans="1:57" ht="15" hidden="1" thickBot="1" x14ac:dyDescent="0.35">
      <c r="A37" s="120">
        <v>2004</v>
      </c>
      <c r="B37" s="121" t="s">
        <v>0</v>
      </c>
      <c r="C37" s="122">
        <v>320.17258663668906</v>
      </c>
      <c r="D37" s="122">
        <v>794.40164875269852</v>
      </c>
      <c r="E37" s="123">
        <v>0</v>
      </c>
      <c r="F37" s="123" t="s">
        <v>260</v>
      </c>
      <c r="G37" s="123" t="s">
        <v>260</v>
      </c>
      <c r="H37" s="122">
        <v>1114.5742353893875</v>
      </c>
      <c r="I37" s="122">
        <v>265.20165882993649</v>
      </c>
      <c r="J37" s="122">
        <v>1379.7758942193238</v>
      </c>
      <c r="K37" s="125">
        <f>Corrientes!K37*Constantes!$BA$4</f>
        <v>2586.6132484941727</v>
      </c>
      <c r="L37" s="125">
        <f>Corrientes!L37*Constantes!$BA$4</f>
        <v>743.03050268318952</v>
      </c>
      <c r="M37" s="125">
        <f>Corrientes!M37*Constantes!$BA$4</f>
        <v>1843.5827458109834</v>
      </c>
      <c r="N37" s="125">
        <f>Corrientes!N37*Constantes!$BA$4</f>
        <v>615.4584436562842</v>
      </c>
      <c r="O37" s="125">
        <v>3202.0716921504572</v>
      </c>
      <c r="P37" s="125">
        <v>33.590020619018738</v>
      </c>
      <c r="Q37" s="125">
        <v>2461.2029645086595</v>
      </c>
      <c r="R37" s="125">
        <v>207.22416363972988</v>
      </c>
      <c r="S37" s="125">
        <v>59.492861087898447</v>
      </c>
      <c r="T37" s="126" t="s">
        <v>260</v>
      </c>
      <c r="U37" s="126" t="s">
        <v>260</v>
      </c>
      <c r="V37" s="127">
        <v>2727.9199892362876</v>
      </c>
      <c r="W37" s="125">
        <v>4203.8300808217564</v>
      </c>
      <c r="X37" s="125">
        <f>Corrientes!X37*Constantes!$BA$4</f>
        <v>3962.6006499814193</v>
      </c>
      <c r="Y37" s="125">
        <f>Corrientes!Y37*Constantes!$BA$4</f>
        <v>1927.0392303875938</v>
      </c>
      <c r="Z37" s="125">
        <f>Corrientes!Z37*Constantes!$BA$4</f>
        <v>52929.59171521214</v>
      </c>
      <c r="AA37" s="125">
        <v>4107.6958834556117</v>
      </c>
      <c r="AB37" s="125">
        <v>3804.0772609501378</v>
      </c>
      <c r="AC37" s="126" t="s">
        <v>94</v>
      </c>
      <c r="AD37" s="125">
        <v>20.968094973372327</v>
      </c>
      <c r="AE37" s="125">
        <v>3.0073394044433979</v>
      </c>
      <c r="AF37" s="126" t="s">
        <v>260</v>
      </c>
      <c r="AG37" s="128" t="s">
        <v>94</v>
      </c>
      <c r="AH37" s="125">
        <v>93.769282347539672</v>
      </c>
      <c r="AI37" s="126" t="s">
        <v>260</v>
      </c>
      <c r="AJ37" s="126" t="s">
        <v>260</v>
      </c>
      <c r="AK37" s="126" t="s">
        <v>94</v>
      </c>
      <c r="AL37" s="126" t="s">
        <v>260</v>
      </c>
      <c r="AM37" s="126" t="s">
        <v>260</v>
      </c>
      <c r="AN37" s="128" t="s">
        <v>94</v>
      </c>
      <c r="AO37" s="132">
        <v>136589.03539076491</v>
      </c>
      <c r="AP37" s="132">
        <v>19590.219753735528</v>
      </c>
      <c r="AQ37" s="125">
        <v>80.779367146431611</v>
      </c>
      <c r="AR37" s="125">
        <v>19.220632853568397</v>
      </c>
      <c r="AS37" s="125">
        <v>66.40997938098127</v>
      </c>
      <c r="AT37" s="126" t="s">
        <v>94</v>
      </c>
      <c r="AU37" s="128" t="s">
        <v>94</v>
      </c>
      <c r="AV37" s="125">
        <f t="shared" ref="AV37:AV100" si="0">((AA37/AA4)-1)*100</f>
        <v>11.756499295586998</v>
      </c>
      <c r="AW37" s="128" t="s">
        <v>94</v>
      </c>
      <c r="AX37" s="129">
        <v>69.319190564241623</v>
      </c>
      <c r="AZ37" s="149"/>
      <c r="BC37" s="150"/>
      <c r="BE37" s="98"/>
    </row>
    <row r="38" spans="1:57" ht="15" hidden="1" thickBot="1" x14ac:dyDescent="0.35">
      <c r="A38" s="120">
        <v>2004</v>
      </c>
      <c r="B38" s="121" t="s">
        <v>1</v>
      </c>
      <c r="C38" s="122">
        <v>811.99357738874755</v>
      </c>
      <c r="D38" s="122">
        <v>1195.8014145579868</v>
      </c>
      <c r="E38" s="122">
        <v>60.371729114991197</v>
      </c>
      <c r="F38" s="123" t="s">
        <v>260</v>
      </c>
      <c r="G38" s="123" t="s">
        <v>260</v>
      </c>
      <c r="H38" s="122">
        <v>2068.1667210617256</v>
      </c>
      <c r="I38" s="122">
        <v>125.36149673924041</v>
      </c>
      <c r="J38" s="122">
        <v>2193.5282178009661</v>
      </c>
      <c r="K38" s="125">
        <f>Corrientes!K38*Constantes!$BA$4</f>
        <v>1937.4598661140722</v>
      </c>
      <c r="L38" s="125">
        <f>Corrientes!L38*Constantes!$BA$4</f>
        <v>760.67608656107757</v>
      </c>
      <c r="M38" s="125">
        <f>Corrientes!M38*Constantes!$BA$4</f>
        <v>1120.2275063004404</v>
      </c>
      <c r="N38" s="125">
        <f>Corrientes!N38*Constantes!$BA$4</f>
        <v>117.43872784278277</v>
      </c>
      <c r="O38" s="125">
        <v>2054.8985939568552</v>
      </c>
      <c r="P38" s="125">
        <v>22.921960635106231</v>
      </c>
      <c r="Q38" s="125">
        <v>6827.6632716036875</v>
      </c>
      <c r="R38" s="125">
        <v>500.02404310643624</v>
      </c>
      <c r="S38" s="125">
        <v>48.333306349832213</v>
      </c>
      <c r="T38" s="126" t="s">
        <v>260</v>
      </c>
      <c r="U38" s="126" t="s">
        <v>260</v>
      </c>
      <c r="V38" s="127">
        <v>7376.0206210599563</v>
      </c>
      <c r="W38" s="125">
        <v>4147.3897107574621</v>
      </c>
      <c r="X38" s="125">
        <f>Corrientes!X38*Constantes!$BA$4</f>
        <v>4076.5795116124887</v>
      </c>
      <c r="Y38" s="125">
        <f>Corrientes!Y38*Constantes!$BA$4</f>
        <v>3683.6625861488887</v>
      </c>
      <c r="Z38" s="125">
        <f>Corrientes!Z38*Constantes!$BA$4</f>
        <v>19631.724756227541</v>
      </c>
      <c r="AA38" s="125">
        <v>9569.5488388609228</v>
      </c>
      <c r="AB38" s="125">
        <v>3362.5312863187796</v>
      </c>
      <c r="AC38" s="126" t="s">
        <v>94</v>
      </c>
      <c r="AD38" s="125">
        <v>23.712556504190641</v>
      </c>
      <c r="AE38" s="125">
        <v>1.997845642603403</v>
      </c>
      <c r="AF38" s="126" t="s">
        <v>260</v>
      </c>
      <c r="AG38" s="128" t="s">
        <v>94</v>
      </c>
      <c r="AH38" s="125">
        <v>421.44880950075816</v>
      </c>
      <c r="AI38" s="126" t="s">
        <v>260</v>
      </c>
      <c r="AJ38" s="126" t="s">
        <v>260</v>
      </c>
      <c r="AK38" s="126" t="s">
        <v>94</v>
      </c>
      <c r="AL38" s="126" t="s">
        <v>260</v>
      </c>
      <c r="AM38" s="126" t="s">
        <v>260</v>
      </c>
      <c r="AN38" s="128" t="s">
        <v>94</v>
      </c>
      <c r="AO38" s="132">
        <v>478993.40343385056</v>
      </c>
      <c r="AP38" s="132">
        <v>40356.461932604063</v>
      </c>
      <c r="AQ38" s="125">
        <v>94.28493804082828</v>
      </c>
      <c r="AR38" s="125">
        <v>5.7150619591717202</v>
      </c>
      <c r="AS38" s="125">
        <v>77.078039364893769</v>
      </c>
      <c r="AT38" s="126" t="s">
        <v>94</v>
      </c>
      <c r="AU38" s="128" t="s">
        <v>94</v>
      </c>
      <c r="AV38" s="125">
        <f t="shared" si="0"/>
        <v>16.875485985294315</v>
      </c>
      <c r="AW38" s="128" t="s">
        <v>94</v>
      </c>
      <c r="AX38" s="129">
        <v>95.028009879473075</v>
      </c>
      <c r="AZ38" s="149"/>
      <c r="BC38" s="150"/>
      <c r="BE38" s="98"/>
    </row>
    <row r="39" spans="1:57" ht="15" hidden="1" thickBot="1" x14ac:dyDescent="0.35">
      <c r="A39" s="120">
        <v>2004</v>
      </c>
      <c r="B39" s="121" t="s">
        <v>2</v>
      </c>
      <c r="C39" s="122">
        <v>131.54442950976656</v>
      </c>
      <c r="D39" s="122">
        <v>578.65843296026071</v>
      </c>
      <c r="E39" s="123">
        <v>0</v>
      </c>
      <c r="F39" s="123" t="s">
        <v>260</v>
      </c>
      <c r="G39" s="123" t="s">
        <v>260</v>
      </c>
      <c r="H39" s="122">
        <v>710.2028624700273</v>
      </c>
      <c r="I39" s="122">
        <v>103.14455332347416</v>
      </c>
      <c r="J39" s="122">
        <v>813.34741579350145</v>
      </c>
      <c r="K39" s="125">
        <f>Corrientes!K39*Constantes!$BA$4</f>
        <v>3971.2744287752803</v>
      </c>
      <c r="L39" s="125">
        <f>Corrientes!L39*Constantes!$BA$4</f>
        <v>735.56311409828368</v>
      </c>
      <c r="M39" s="125">
        <f>Corrientes!M39*Constantes!$BA$4</f>
        <v>3235.7113146769966</v>
      </c>
      <c r="N39" s="125">
        <f>Corrientes!N39*Constantes!$BA$4</f>
        <v>576.7582035030847</v>
      </c>
      <c r="O39" s="125">
        <v>4548.0326322783649</v>
      </c>
      <c r="P39" s="125">
        <v>28.497522183201795</v>
      </c>
      <c r="Q39" s="125">
        <v>1699.4336889164326</v>
      </c>
      <c r="R39" s="125">
        <v>341.26736064724651</v>
      </c>
      <c r="S39" s="125">
        <v>5.025440077336582E-2</v>
      </c>
      <c r="T39" s="126" t="s">
        <v>260</v>
      </c>
      <c r="U39" s="126" t="s">
        <v>260</v>
      </c>
      <c r="V39" s="127">
        <v>2040.7513039644527</v>
      </c>
      <c r="W39" s="125">
        <v>5825.9074762965793</v>
      </c>
      <c r="X39" s="125">
        <f>Corrientes!X39*Constantes!$BA$4</f>
        <v>6429.6501442099971</v>
      </c>
      <c r="Y39" s="125">
        <f>Corrientes!Y39*Constantes!$BA$4</f>
        <v>3829.5164747488802</v>
      </c>
      <c r="Z39" s="125">
        <f>Corrientes!Z39*Constantes!$BA$4</f>
        <v>116.06097176296954</v>
      </c>
      <c r="AA39" s="125">
        <v>2854.0987197579539</v>
      </c>
      <c r="AB39" s="125">
        <v>5394.0073021786093</v>
      </c>
      <c r="AC39" s="126" t="s">
        <v>94</v>
      </c>
      <c r="AD39" s="125">
        <v>22.297583910823938</v>
      </c>
      <c r="AE39" s="125">
        <v>3.2245637977683308</v>
      </c>
      <c r="AF39" s="126" t="s">
        <v>260</v>
      </c>
      <c r="AG39" s="128" t="s">
        <v>94</v>
      </c>
      <c r="AH39" s="125">
        <v>59.235165233178996</v>
      </c>
      <c r="AI39" s="126" t="s">
        <v>260</v>
      </c>
      <c r="AJ39" s="126" t="s">
        <v>260</v>
      </c>
      <c r="AK39" s="126" t="s">
        <v>94</v>
      </c>
      <c r="AL39" s="126" t="s">
        <v>260</v>
      </c>
      <c r="AM39" s="126" t="s">
        <v>260</v>
      </c>
      <c r="AN39" s="128" t="s">
        <v>94</v>
      </c>
      <c r="AO39" s="132">
        <v>88511.156818582094</v>
      </c>
      <c r="AP39" s="132">
        <v>12800.035784919664</v>
      </c>
      <c r="AQ39" s="125">
        <v>87.318512197786191</v>
      </c>
      <c r="AR39" s="125">
        <v>12.681487802213814</v>
      </c>
      <c r="AS39" s="125">
        <v>71.502477816798205</v>
      </c>
      <c r="AT39" s="126" t="s">
        <v>94</v>
      </c>
      <c r="AU39" s="128" t="s">
        <v>94</v>
      </c>
      <c r="AV39" s="125">
        <f t="shared" si="0"/>
        <v>10.751524813621472</v>
      </c>
      <c r="AW39" s="128" t="s">
        <v>94</v>
      </c>
      <c r="AX39" s="129">
        <v>58.097496512153796</v>
      </c>
      <c r="AZ39" s="149"/>
      <c r="BC39" s="150"/>
      <c r="BE39" s="98"/>
    </row>
    <row r="40" spans="1:57" ht="15" hidden="1" thickBot="1" x14ac:dyDescent="0.35">
      <c r="A40" s="120">
        <v>2004</v>
      </c>
      <c r="B40" s="121" t="s">
        <v>3</v>
      </c>
      <c r="C40" s="122">
        <v>330.68503704771155</v>
      </c>
      <c r="D40" s="122">
        <v>848.55123908851999</v>
      </c>
      <c r="E40" s="122">
        <v>105.3232173343886</v>
      </c>
      <c r="F40" s="123" t="s">
        <v>260</v>
      </c>
      <c r="G40" s="123" t="s">
        <v>260</v>
      </c>
      <c r="H40" s="122">
        <v>1284.5594934706203</v>
      </c>
      <c r="I40" s="122">
        <v>166.4834859791026</v>
      </c>
      <c r="J40" s="122">
        <v>1451.0429794497229</v>
      </c>
      <c r="K40" s="125">
        <f>Corrientes!K40*Constantes!$BA$4</f>
        <v>3126.9400820601068</v>
      </c>
      <c r="L40" s="125">
        <f>Corrientes!L40*Constantes!$BA$4</f>
        <v>804.97034363762668</v>
      </c>
      <c r="M40" s="125">
        <f>Corrientes!M40*Constantes!$BA$4</f>
        <v>2065.5866035591671</v>
      </c>
      <c r="N40" s="125">
        <f>Corrientes!N40*Constantes!$BA$4</f>
        <v>405.26257285494444</v>
      </c>
      <c r="O40" s="125">
        <v>3532.2026549150519</v>
      </c>
      <c r="P40" s="125">
        <v>42.151093887954552</v>
      </c>
      <c r="Q40" s="125">
        <v>1311.1742493736624</v>
      </c>
      <c r="R40" s="125">
        <v>206.09307660373065</v>
      </c>
      <c r="S40" s="125">
        <v>474.16970068343755</v>
      </c>
      <c r="T40" s="126" t="s">
        <v>260</v>
      </c>
      <c r="U40" s="126" t="s">
        <v>260</v>
      </c>
      <c r="V40" s="127">
        <v>1991.4370266608307</v>
      </c>
      <c r="W40" s="125">
        <v>5792.1255625384092</v>
      </c>
      <c r="X40" s="125">
        <f>Corrientes!X40*Constantes!$BA$4</f>
        <v>3792.5791299159223</v>
      </c>
      <c r="Y40" s="125">
        <f>Corrientes!Y40*Constantes!$BA$4</f>
        <v>2533.4121278885145</v>
      </c>
      <c r="Z40" s="125">
        <f>Corrientes!Z40*Constantes!$BA$4</f>
        <v>20071.524749552893</v>
      </c>
      <c r="AA40" s="125">
        <v>3442.4800061105534</v>
      </c>
      <c r="AB40" s="125">
        <v>4561.8601181923568</v>
      </c>
      <c r="AC40" s="126" t="s">
        <v>94</v>
      </c>
      <c r="AD40" s="125">
        <v>6.1903413796528861</v>
      </c>
      <c r="AE40" s="125">
        <v>0.48492189588198481</v>
      </c>
      <c r="AF40" s="126" t="s">
        <v>260</v>
      </c>
      <c r="AG40" s="128" t="s">
        <v>94</v>
      </c>
      <c r="AH40" s="125">
        <v>35.591606075358015</v>
      </c>
      <c r="AI40" s="126" t="s">
        <v>260</v>
      </c>
      <c r="AJ40" s="126" t="s">
        <v>260</v>
      </c>
      <c r="AK40" s="126" t="s">
        <v>94</v>
      </c>
      <c r="AL40" s="126" t="s">
        <v>260</v>
      </c>
      <c r="AM40" s="126" t="s">
        <v>260</v>
      </c>
      <c r="AN40" s="128" t="s">
        <v>94</v>
      </c>
      <c r="AO40" s="132">
        <v>709904.0145113077</v>
      </c>
      <c r="AP40" s="132">
        <v>55610.503443730668</v>
      </c>
      <c r="AQ40" s="125">
        <v>88.526633026249996</v>
      </c>
      <c r="AR40" s="125">
        <v>11.473366973750005</v>
      </c>
      <c r="AS40" s="125">
        <v>57.848906112045448</v>
      </c>
      <c r="AT40" s="126" t="s">
        <v>94</v>
      </c>
      <c r="AU40" s="128" t="s">
        <v>94</v>
      </c>
      <c r="AV40" s="125">
        <f t="shared" si="0"/>
        <v>16.57595325719754</v>
      </c>
      <c r="AW40" s="128" t="s">
        <v>94</v>
      </c>
      <c r="AX40" s="129">
        <v>25.004247565695309</v>
      </c>
      <c r="AZ40" s="149"/>
      <c r="BC40" s="150"/>
      <c r="BE40" s="98"/>
    </row>
    <row r="41" spans="1:57" ht="15" hidden="1" thickBot="1" x14ac:dyDescent="0.35">
      <c r="A41" s="120">
        <v>2004</v>
      </c>
      <c r="B41" s="121" t="s">
        <v>4</v>
      </c>
      <c r="C41" s="122">
        <v>371.43218590944349</v>
      </c>
      <c r="D41" s="122">
        <v>1039.9046557518541</v>
      </c>
      <c r="E41" s="122">
        <v>204.96913945578109</v>
      </c>
      <c r="F41" s="123" t="s">
        <v>260</v>
      </c>
      <c r="G41" s="123" t="s">
        <v>260</v>
      </c>
      <c r="H41" s="122">
        <v>1616.3059811170783</v>
      </c>
      <c r="I41" s="122">
        <v>104.85239799548486</v>
      </c>
      <c r="J41" s="122">
        <v>1721.1583791125634</v>
      </c>
      <c r="K41" s="125">
        <f>Corrientes!K41*Constantes!$BA$4</f>
        <v>2399.4542588442023</v>
      </c>
      <c r="L41" s="125">
        <f>Corrientes!L41*Constantes!$BA$4</f>
        <v>551.40211739875281</v>
      </c>
      <c r="M41" s="125">
        <f>Corrientes!M41*Constantes!$BA$4</f>
        <v>1543.7693630949682</v>
      </c>
      <c r="N41" s="125">
        <f>Corrientes!N41*Constantes!$BA$4</f>
        <v>155.6565006004698</v>
      </c>
      <c r="O41" s="125">
        <v>2555.1107594446721</v>
      </c>
      <c r="P41" s="125">
        <v>16.830029741325809</v>
      </c>
      <c r="Q41" s="125">
        <v>7879.7258937235465</v>
      </c>
      <c r="R41" s="125">
        <v>587.28574357242348</v>
      </c>
      <c r="S41" s="125">
        <v>38.540248317217134</v>
      </c>
      <c r="T41" s="126" t="s">
        <v>260</v>
      </c>
      <c r="U41" s="126" t="s">
        <v>260</v>
      </c>
      <c r="V41" s="127">
        <v>8505.5518856131876</v>
      </c>
      <c r="W41" s="125">
        <v>4532.4411596824812</v>
      </c>
      <c r="X41" s="125">
        <f>Corrientes!X41*Constantes!$BA$4</f>
        <v>4656.6630974526606</v>
      </c>
      <c r="Y41" s="125">
        <f>Corrientes!Y41*Constantes!$BA$4</f>
        <v>2350.1300289018327</v>
      </c>
      <c r="Z41" s="125">
        <f>Corrientes!Z41*Constantes!$BA$4</f>
        <v>22226.210102201345</v>
      </c>
      <c r="AA41" s="125">
        <v>10226.710264725751</v>
      </c>
      <c r="AB41" s="125">
        <v>4010.1475113895613</v>
      </c>
      <c r="AC41" s="126" t="s">
        <v>94</v>
      </c>
      <c r="AD41" s="125">
        <v>25.596018819551166</v>
      </c>
      <c r="AE41" s="125">
        <v>2.2708432769294675</v>
      </c>
      <c r="AF41" s="126" t="s">
        <v>260</v>
      </c>
      <c r="AG41" s="128" t="s">
        <v>94</v>
      </c>
      <c r="AH41" s="125">
        <v>290.60427984899854</v>
      </c>
      <c r="AI41" s="126" t="s">
        <v>260</v>
      </c>
      <c r="AJ41" s="126" t="s">
        <v>260</v>
      </c>
      <c r="AK41" s="126" t="s">
        <v>94</v>
      </c>
      <c r="AL41" s="126" t="s">
        <v>260</v>
      </c>
      <c r="AM41" s="126" t="s">
        <v>260</v>
      </c>
      <c r="AN41" s="128" t="s">
        <v>94</v>
      </c>
      <c r="AO41" s="132">
        <v>450348.57176730619</v>
      </c>
      <c r="AP41" s="132">
        <v>39954.300459078506</v>
      </c>
      <c r="AQ41" s="125">
        <v>93.908033143960452</v>
      </c>
      <c r="AR41" s="125">
        <v>6.0919668560395479</v>
      </c>
      <c r="AS41" s="125">
        <v>83.169970258674198</v>
      </c>
      <c r="AT41" s="126" t="s">
        <v>94</v>
      </c>
      <c r="AU41" s="128" t="s">
        <v>94</v>
      </c>
      <c r="AV41" s="125">
        <f t="shared" si="0"/>
        <v>14.844172817608126</v>
      </c>
      <c r="AW41" s="128" t="s">
        <v>94</v>
      </c>
      <c r="AX41" s="129">
        <v>106.36050352120569</v>
      </c>
      <c r="AZ41" s="149"/>
      <c r="BC41" s="150"/>
      <c r="BE41" s="98"/>
    </row>
    <row r="42" spans="1:57" ht="15" hidden="1" thickBot="1" x14ac:dyDescent="0.35">
      <c r="A42" s="120">
        <v>2004</v>
      </c>
      <c r="B42" s="121" t="s">
        <v>5</v>
      </c>
      <c r="C42" s="122">
        <v>162.93393747271972</v>
      </c>
      <c r="D42" s="122">
        <v>628.46221716890295</v>
      </c>
      <c r="E42" s="123">
        <v>0</v>
      </c>
      <c r="F42" s="123" t="s">
        <v>260</v>
      </c>
      <c r="G42" s="123" t="s">
        <v>260</v>
      </c>
      <c r="H42" s="122">
        <v>791.39615464162273</v>
      </c>
      <c r="I42" s="122">
        <v>27.919444746235719</v>
      </c>
      <c r="J42" s="122">
        <v>819.31559938785847</v>
      </c>
      <c r="K42" s="125">
        <f>Corrientes!K42*Constantes!$BA$4</f>
        <v>3059.1151740488936</v>
      </c>
      <c r="L42" s="125">
        <f>Corrientes!L42*Constantes!$BA$4</f>
        <v>629.81564614253421</v>
      </c>
      <c r="M42" s="125">
        <f>Corrientes!M42*Constantes!$BA$4</f>
        <v>2429.2995279063589</v>
      </c>
      <c r="N42" s="125">
        <f>Corrientes!N42*Constantes!$BA$4</f>
        <v>107.92167307523246</v>
      </c>
      <c r="O42" s="125">
        <v>3167.0368471241263</v>
      </c>
      <c r="P42" s="125">
        <v>30.566164247882853</v>
      </c>
      <c r="Q42" s="125">
        <v>1591.6013817293613</v>
      </c>
      <c r="R42" s="125">
        <v>268.7538431670132</v>
      </c>
      <c r="S42" s="125">
        <v>0.79504229766205503</v>
      </c>
      <c r="T42" s="126" t="s">
        <v>260</v>
      </c>
      <c r="U42" s="126" t="s">
        <v>260</v>
      </c>
      <c r="V42" s="127">
        <v>1861.1502671940364</v>
      </c>
      <c r="W42" s="125">
        <v>5718.6980095069493</v>
      </c>
      <c r="X42" s="125">
        <f>Corrientes!X42*Constantes!$BA$4</f>
        <v>5591.3347094881919</v>
      </c>
      <c r="Y42" s="125">
        <f>Corrientes!Y42*Constantes!$BA$4</f>
        <v>4103.6759732942419</v>
      </c>
      <c r="Z42" s="125">
        <f>Corrientes!Z42*Constantes!$BA$4</f>
        <v>555.19713523886526</v>
      </c>
      <c r="AA42" s="125">
        <v>2680.4658665818947</v>
      </c>
      <c r="AB42" s="125">
        <v>4588.6523631422269</v>
      </c>
      <c r="AC42" s="126" t="s">
        <v>94</v>
      </c>
      <c r="AD42" s="125">
        <v>15.398451250804705</v>
      </c>
      <c r="AE42" s="125">
        <v>3.7397694408996864</v>
      </c>
      <c r="AF42" s="126" t="s">
        <v>260</v>
      </c>
      <c r="AG42" s="128" t="s">
        <v>94</v>
      </c>
      <c r="AH42" s="125">
        <v>85.924923935365413</v>
      </c>
      <c r="AI42" s="126" t="s">
        <v>260</v>
      </c>
      <c r="AJ42" s="126" t="s">
        <v>260</v>
      </c>
      <c r="AK42" s="126" t="s">
        <v>94</v>
      </c>
      <c r="AL42" s="126" t="s">
        <v>260</v>
      </c>
      <c r="AM42" s="126" t="s">
        <v>260</v>
      </c>
      <c r="AN42" s="128" t="s">
        <v>94</v>
      </c>
      <c r="AO42" s="132">
        <v>71674.628849233224</v>
      </c>
      <c r="AP42" s="132">
        <v>17407.373137229089</v>
      </c>
      <c r="AQ42" s="125">
        <v>96.59234551775954</v>
      </c>
      <c r="AR42" s="125">
        <v>3.4076544822404689</v>
      </c>
      <c r="AS42" s="125">
        <v>69.433835752117147</v>
      </c>
      <c r="AT42" s="126" t="s">
        <v>94</v>
      </c>
      <c r="AU42" s="128" t="s">
        <v>94</v>
      </c>
      <c r="AV42" s="125">
        <f t="shared" si="0"/>
        <v>11.143775840474945</v>
      </c>
      <c r="AW42" s="128" t="s">
        <v>94</v>
      </c>
      <c r="AX42" s="129">
        <v>41.188248025806438</v>
      </c>
      <c r="AZ42" s="149"/>
      <c r="BC42" s="150"/>
      <c r="BE42" s="98"/>
    </row>
    <row r="43" spans="1:57" ht="15" hidden="1" thickBot="1" x14ac:dyDescent="0.35">
      <c r="A43" s="120">
        <v>2004</v>
      </c>
      <c r="B43" s="121" t="s">
        <v>6</v>
      </c>
      <c r="C43" s="122">
        <v>1841.6113435466177</v>
      </c>
      <c r="D43" s="122">
        <v>2622.9029701980689</v>
      </c>
      <c r="E43" s="122">
        <v>1115.0109941136966</v>
      </c>
      <c r="F43" s="123" t="s">
        <v>260</v>
      </c>
      <c r="G43" s="123" t="s">
        <v>260</v>
      </c>
      <c r="H43" s="122">
        <v>5579.5253078583837</v>
      </c>
      <c r="I43" s="122">
        <v>471.3139912028077</v>
      </c>
      <c r="J43" s="122">
        <v>6050.839299061191</v>
      </c>
      <c r="K43" s="125">
        <f>Corrientes!K43*Constantes!$BA$4</f>
        <v>1540.2514102528144</v>
      </c>
      <c r="L43" s="125">
        <f>Corrientes!L43*Constantes!$BA$4</f>
        <v>508.38455110870763</v>
      </c>
      <c r="M43" s="125">
        <f>Corrientes!M43*Constantes!$BA$4</f>
        <v>724.06338817280789</v>
      </c>
      <c r="N43" s="125">
        <f>Corrientes!N43*Constantes!$BA$4</f>
        <v>130.10820805841078</v>
      </c>
      <c r="O43" s="125">
        <v>1670.3596183112252</v>
      </c>
      <c r="P43" s="125">
        <v>66.391843488397981</v>
      </c>
      <c r="Q43" s="125">
        <v>2469.0015510105814</v>
      </c>
      <c r="R43" s="125">
        <v>500.76087616099124</v>
      </c>
      <c r="S43" s="125">
        <v>93.227595464831779</v>
      </c>
      <c r="T43" s="126" t="s">
        <v>260</v>
      </c>
      <c r="U43" s="126" t="s">
        <v>260</v>
      </c>
      <c r="V43" s="127">
        <v>3062.9900226364048</v>
      </c>
      <c r="W43" s="125">
        <v>3586.1816496915558</v>
      </c>
      <c r="X43" s="125">
        <f>Corrientes!X43*Constantes!$BA$4</f>
        <v>3835.9559681169676</v>
      </c>
      <c r="Y43" s="125">
        <f>Corrientes!Y43*Constantes!$BA$4</f>
        <v>2026.0841334090933</v>
      </c>
      <c r="Z43" s="125">
        <f>Corrientes!Z43*Constantes!$BA$4</f>
        <v>10100.497883513735</v>
      </c>
      <c r="AA43" s="125">
        <v>9113.8293216975962</v>
      </c>
      <c r="AB43" s="125">
        <v>2035.8883581590071</v>
      </c>
      <c r="AC43" s="126" t="s">
        <v>94</v>
      </c>
      <c r="AD43" s="125">
        <v>17.219208954467245</v>
      </c>
      <c r="AE43" s="125">
        <v>3.6754386507067576</v>
      </c>
      <c r="AF43" s="126" t="s">
        <v>260</v>
      </c>
      <c r="AG43" s="128" t="s">
        <v>94</v>
      </c>
      <c r="AH43" s="125">
        <v>24.148628512327168</v>
      </c>
      <c r="AI43" s="126" t="s">
        <v>260</v>
      </c>
      <c r="AJ43" s="126" t="s">
        <v>260</v>
      </c>
      <c r="AK43" s="126" t="s">
        <v>94</v>
      </c>
      <c r="AL43" s="126" t="s">
        <v>260</v>
      </c>
      <c r="AM43" s="126" t="s">
        <v>260</v>
      </c>
      <c r="AN43" s="128" t="s">
        <v>94</v>
      </c>
      <c r="AO43" s="132">
        <v>247965.75831690402</v>
      </c>
      <c r="AP43" s="132">
        <v>52928.269502956238</v>
      </c>
      <c r="AQ43" s="125">
        <v>92.210766673708662</v>
      </c>
      <c r="AR43" s="125">
        <v>7.7892333262913409</v>
      </c>
      <c r="AS43" s="125">
        <v>33.608156511602019</v>
      </c>
      <c r="AT43" s="126" t="s">
        <v>94</v>
      </c>
      <c r="AU43" s="128" t="s">
        <v>94</v>
      </c>
      <c r="AV43" s="125">
        <f t="shared" si="0"/>
        <v>30.992906386126485</v>
      </c>
      <c r="AW43" s="128" t="s">
        <v>94</v>
      </c>
      <c r="AX43" s="129">
        <v>66.042710961056002</v>
      </c>
      <c r="AZ43" s="149"/>
      <c r="BC43" s="150"/>
      <c r="BE43" s="98"/>
    </row>
    <row r="44" spans="1:57" ht="15" hidden="1" thickBot="1" x14ac:dyDescent="0.35">
      <c r="A44" s="120">
        <v>2004</v>
      </c>
      <c r="B44" s="121" t="s">
        <v>7</v>
      </c>
      <c r="C44" s="122">
        <v>252.26640650876513</v>
      </c>
      <c r="D44" s="122">
        <v>1579.1861456589061</v>
      </c>
      <c r="E44" s="122">
        <v>278.43889527485055</v>
      </c>
      <c r="F44" s="123" t="s">
        <v>260</v>
      </c>
      <c r="G44" s="123" t="s">
        <v>260</v>
      </c>
      <c r="H44" s="122">
        <v>2109.8914474425214</v>
      </c>
      <c r="I44" s="122">
        <v>668.59660641969765</v>
      </c>
      <c r="J44" s="122">
        <v>2778.4880538622192</v>
      </c>
      <c r="K44" s="125">
        <f>Corrientes!K44*Constantes!$BA$4</f>
        <v>1790.1675271020888</v>
      </c>
      <c r="L44" s="125">
        <f>Corrientes!L44*Constantes!$BA$4</f>
        <v>214.03903487931879</v>
      </c>
      <c r="M44" s="125">
        <f>Corrientes!M44*Constantes!$BA$4</f>
        <v>1339.8830355157866</v>
      </c>
      <c r="N44" s="125">
        <f>Corrientes!N44*Constantes!$BA$4</f>
        <v>567.28033804488177</v>
      </c>
      <c r="O44" s="125">
        <v>2357.4478651469708</v>
      </c>
      <c r="P44" s="125">
        <v>24.372390408011679</v>
      </c>
      <c r="Q44" s="125">
        <v>7943.0031921345062</v>
      </c>
      <c r="R44" s="125">
        <v>604.6721878982753</v>
      </c>
      <c r="S44" s="125">
        <v>73.982416997310622</v>
      </c>
      <c r="T44" s="126" t="s">
        <v>260</v>
      </c>
      <c r="U44" s="126" t="s">
        <v>260</v>
      </c>
      <c r="V44" s="127">
        <v>8621.6577970300932</v>
      </c>
      <c r="W44" s="125">
        <v>4225.7539079629805</v>
      </c>
      <c r="X44" s="125">
        <f>Corrientes!X44*Constantes!$BA$4</f>
        <v>4081.0093607489093</v>
      </c>
      <c r="Y44" s="125">
        <f>Corrientes!Y44*Constantes!$BA$4</f>
        <v>2341.6757204973833</v>
      </c>
      <c r="Z44" s="125">
        <f>Corrientes!Z44*Constantes!$BA$4</f>
        <v>18408.165463376616</v>
      </c>
      <c r="AA44" s="125">
        <v>11400.145850892312</v>
      </c>
      <c r="AB44" s="125">
        <v>3541.6663485086547</v>
      </c>
      <c r="AC44" s="126" t="s">
        <v>94</v>
      </c>
      <c r="AD44" s="125">
        <v>22.951509019672642</v>
      </c>
      <c r="AE44" s="125">
        <v>2.7731472804255595</v>
      </c>
      <c r="AF44" s="126" t="s">
        <v>260</v>
      </c>
      <c r="AG44" s="128" t="s">
        <v>94</v>
      </c>
      <c r="AH44" s="125">
        <v>741.61543000569714</v>
      </c>
      <c r="AI44" s="126" t="s">
        <v>260</v>
      </c>
      <c r="AJ44" s="126" t="s">
        <v>260</v>
      </c>
      <c r="AK44" s="126" t="s">
        <v>94</v>
      </c>
      <c r="AL44" s="126" t="s">
        <v>260</v>
      </c>
      <c r="AM44" s="126" t="s">
        <v>260</v>
      </c>
      <c r="AN44" s="128" t="s">
        <v>94</v>
      </c>
      <c r="AO44" s="132">
        <v>411090.52993185696</v>
      </c>
      <c r="AP44" s="132">
        <v>49670.572166391314</v>
      </c>
      <c r="AQ44" s="125">
        <v>75.936675146386918</v>
      </c>
      <c r="AR44" s="125">
        <v>24.063324853613079</v>
      </c>
      <c r="AS44" s="125">
        <v>75.627609591988318</v>
      </c>
      <c r="AT44" s="126" t="s">
        <v>94</v>
      </c>
      <c r="AU44" s="128" t="s">
        <v>94</v>
      </c>
      <c r="AV44" s="125">
        <f t="shared" si="0"/>
        <v>12.104749434404049</v>
      </c>
      <c r="AW44" s="128" t="s">
        <v>94</v>
      </c>
      <c r="AX44" s="129">
        <v>141.24422332938863</v>
      </c>
      <c r="AZ44" s="149"/>
      <c r="BC44" s="150"/>
      <c r="BE44" s="98"/>
    </row>
    <row r="45" spans="1:57" ht="15" hidden="1" thickBot="1" x14ac:dyDescent="0.35">
      <c r="A45" s="120">
        <v>2004</v>
      </c>
      <c r="B45" s="121" t="s">
        <v>272</v>
      </c>
      <c r="C45" s="122">
        <v>7136.4916690864047</v>
      </c>
      <c r="D45" s="122">
        <v>2876.2733793986977</v>
      </c>
      <c r="E45" s="122">
        <v>543.917553078899</v>
      </c>
      <c r="F45" s="123" t="s">
        <v>260</v>
      </c>
      <c r="G45" s="123" t="s">
        <v>260</v>
      </c>
      <c r="H45" s="122">
        <v>10556.682601564</v>
      </c>
      <c r="I45" s="122">
        <v>4889.1769426818364</v>
      </c>
      <c r="J45" s="122">
        <v>15445.859544245837</v>
      </c>
      <c r="K45" s="125">
        <f>Corrientes!K45*Constantes!$BA$4</f>
        <v>2743.6680494743159</v>
      </c>
      <c r="L45" s="125">
        <f>Corrientes!L45*Constantes!$BA$4</f>
        <v>1854.764883706094</v>
      </c>
      <c r="M45" s="125">
        <f>Corrientes!M45*Constantes!$BA$4</f>
        <v>747.53970261837492</v>
      </c>
      <c r="N45" s="125">
        <f>Corrientes!N45*Constantes!$BA$4</f>
        <v>1270.6907152702795</v>
      </c>
      <c r="O45" s="125">
        <v>4014.3587647445956</v>
      </c>
      <c r="P45" s="125">
        <v>18.672055767349356</v>
      </c>
      <c r="Q45" s="125">
        <v>50353.214435891488</v>
      </c>
      <c r="R45" s="125">
        <v>14458.66050132869</v>
      </c>
      <c r="S45" s="125">
        <v>2464.0597156948329</v>
      </c>
      <c r="T45" s="126" t="s">
        <v>260</v>
      </c>
      <c r="U45" s="126" t="s">
        <v>260</v>
      </c>
      <c r="V45" s="127">
        <v>67275.934652915006</v>
      </c>
      <c r="W45" s="125">
        <v>13100.919720064838</v>
      </c>
      <c r="X45" s="125">
        <f>Corrientes!X45*Constantes!$BA$4</f>
        <v>7806.0040284612596</v>
      </c>
      <c r="Y45" s="125">
        <f>Corrientes!Y45*Constantes!$BA$4</f>
        <v>4504.9222241075204</v>
      </c>
      <c r="Z45" s="125">
        <f>Corrientes!Z45*Constantes!$BA$4</f>
        <v>35572.329840113664</v>
      </c>
      <c r="AA45" s="125">
        <v>82721.794197160852</v>
      </c>
      <c r="AB45" s="125">
        <v>9208.8482061571522</v>
      </c>
      <c r="AC45" s="126" t="s">
        <v>94</v>
      </c>
      <c r="AD45" s="125">
        <v>11.043255489171258</v>
      </c>
      <c r="AE45" s="125">
        <v>3.4492609327120451</v>
      </c>
      <c r="AF45" s="126" t="s">
        <v>260</v>
      </c>
      <c r="AG45" s="128" t="s">
        <v>94</v>
      </c>
      <c r="AH45" s="125">
        <v>12054.490283999216</v>
      </c>
      <c r="AI45" s="126" t="s">
        <v>260</v>
      </c>
      <c r="AJ45" s="126" t="s">
        <v>260</v>
      </c>
      <c r="AK45" s="126" t="s">
        <v>94</v>
      </c>
      <c r="AL45" s="126" t="s">
        <v>260</v>
      </c>
      <c r="AM45" s="126" t="s">
        <v>260</v>
      </c>
      <c r="AN45" s="128" t="s">
        <v>94</v>
      </c>
      <c r="AO45" s="132">
        <v>2398246.9233523407</v>
      </c>
      <c r="AP45" s="132">
        <v>749070.72718072834</v>
      </c>
      <c r="AQ45" s="125">
        <v>68.346358914656591</v>
      </c>
      <c r="AR45" s="125">
        <v>31.653641085343409</v>
      </c>
      <c r="AS45" s="125">
        <v>81.327944232650637</v>
      </c>
      <c r="AT45" s="126" t="s">
        <v>94</v>
      </c>
      <c r="AU45" s="128" t="s">
        <v>94</v>
      </c>
      <c r="AV45" s="125">
        <f t="shared" si="0"/>
        <v>10.093529425192349</v>
      </c>
      <c r="AW45" s="128" t="s">
        <v>94</v>
      </c>
      <c r="AX45" s="129">
        <v>61.15726979542162</v>
      </c>
      <c r="AZ45" s="149"/>
      <c r="BC45" s="150"/>
      <c r="BE45" s="98"/>
    </row>
    <row r="46" spans="1:57" ht="15" hidden="1" thickBot="1" x14ac:dyDescent="0.35">
      <c r="A46" s="120">
        <v>2004</v>
      </c>
      <c r="B46" s="121" t="s">
        <v>8</v>
      </c>
      <c r="C46" s="122">
        <v>324.61751262469011</v>
      </c>
      <c r="D46" s="122">
        <v>1207.9601700968572</v>
      </c>
      <c r="E46" s="122">
        <v>303.05818529190822</v>
      </c>
      <c r="F46" s="123" t="s">
        <v>260</v>
      </c>
      <c r="G46" s="123" t="s">
        <v>260</v>
      </c>
      <c r="H46" s="122">
        <v>1835.6358680134554</v>
      </c>
      <c r="I46" s="122">
        <v>42.089733689930675</v>
      </c>
      <c r="J46" s="122">
        <v>1877.725601703386</v>
      </c>
      <c r="K46" s="125">
        <f>Corrientes!K46*Constantes!$BA$4</f>
        <v>2500.0692803839856</v>
      </c>
      <c r="L46" s="125">
        <f>Corrientes!L46*Constantes!$BA$4</f>
        <v>442.11724412747174</v>
      </c>
      <c r="M46" s="125">
        <f>Corrientes!M46*Constantes!$BA$4</f>
        <v>1645.1978117287638</v>
      </c>
      <c r="N46" s="125">
        <f>Corrientes!N46*Constantes!$BA$4</f>
        <v>57.324686257964991</v>
      </c>
      <c r="O46" s="125">
        <v>2557.393966641951</v>
      </c>
      <c r="P46" s="125">
        <v>34.928397114945462</v>
      </c>
      <c r="Q46" s="125">
        <v>2985.471267853015</v>
      </c>
      <c r="R46" s="125">
        <v>457.09912988857752</v>
      </c>
      <c r="S46" s="125">
        <v>55.632347693313051</v>
      </c>
      <c r="T46" s="126" t="s">
        <v>260</v>
      </c>
      <c r="U46" s="126" t="s">
        <v>260</v>
      </c>
      <c r="V46" s="127">
        <v>3498.2027454349054</v>
      </c>
      <c r="W46" s="125">
        <v>4279.3093627218968</v>
      </c>
      <c r="X46" s="125">
        <f>Corrientes!X46*Constantes!$BA$4</f>
        <v>4441.8723856647848</v>
      </c>
      <c r="Y46" s="125">
        <f>Corrientes!Y46*Constantes!$BA$4</f>
        <v>1656.0782640258881</v>
      </c>
      <c r="Z46" s="125">
        <f>Corrientes!Z46*Constantes!$BA$4</f>
        <v>28412.843561446913</v>
      </c>
      <c r="AA46" s="125">
        <v>5375.9283471382905</v>
      </c>
      <c r="AB46" s="125">
        <v>3464.5343517015117</v>
      </c>
      <c r="AC46" s="126" t="s">
        <v>94</v>
      </c>
      <c r="AD46" s="125">
        <v>21.113039392530606</v>
      </c>
      <c r="AE46" s="125">
        <v>3.362172158803737</v>
      </c>
      <c r="AF46" s="126" t="s">
        <v>260</v>
      </c>
      <c r="AG46" s="128" t="s">
        <v>94</v>
      </c>
      <c r="AH46" s="125">
        <v>33.886997003899623</v>
      </c>
      <c r="AI46" s="126" t="s">
        <v>260</v>
      </c>
      <c r="AJ46" s="126" t="s">
        <v>260</v>
      </c>
      <c r="AK46" s="126" t="s">
        <v>94</v>
      </c>
      <c r="AL46" s="126" t="s">
        <v>260</v>
      </c>
      <c r="AM46" s="126" t="s">
        <v>260</v>
      </c>
      <c r="AN46" s="128" t="s">
        <v>94</v>
      </c>
      <c r="AO46" s="132">
        <v>159894.49954433771</v>
      </c>
      <c r="AP46" s="132">
        <v>25462.598004909676</v>
      </c>
      <c r="AQ46" s="125">
        <v>97.758472609003746</v>
      </c>
      <c r="AR46" s="125">
        <v>2.2415273909962572</v>
      </c>
      <c r="AS46" s="125">
        <v>65.071602885054546</v>
      </c>
      <c r="AT46" s="126" t="s">
        <v>94</v>
      </c>
      <c r="AU46" s="128" t="s">
        <v>94</v>
      </c>
      <c r="AV46" s="125">
        <f t="shared" si="0"/>
        <v>14.639335266471409</v>
      </c>
      <c r="AW46" s="128" t="s">
        <v>94</v>
      </c>
      <c r="AX46" s="129">
        <v>86.854882884349934</v>
      </c>
      <c r="AZ46" s="149"/>
      <c r="BC46" s="150"/>
      <c r="BE46" s="98"/>
    </row>
    <row r="47" spans="1:57" ht="15" hidden="1" thickBot="1" x14ac:dyDescent="0.35">
      <c r="A47" s="120">
        <v>2004</v>
      </c>
      <c r="B47" s="121" t="s">
        <v>9</v>
      </c>
      <c r="C47" s="122">
        <v>1348.4331683053319</v>
      </c>
      <c r="D47" s="122">
        <v>1994.4873141102844</v>
      </c>
      <c r="E47" s="123">
        <v>0</v>
      </c>
      <c r="F47" s="123" t="s">
        <v>260</v>
      </c>
      <c r="G47" s="123" t="s">
        <v>260</v>
      </c>
      <c r="H47" s="122">
        <v>3342.9204824156163</v>
      </c>
      <c r="I47" s="122">
        <v>928.1059757901761</v>
      </c>
      <c r="J47" s="122">
        <v>4271.0264582057926</v>
      </c>
      <c r="K47" s="125">
        <f>Corrientes!K47*Constantes!$BA$4</f>
        <v>1058.6239152775497</v>
      </c>
      <c r="L47" s="125">
        <f>Corrientes!L47*Constantes!$BA$4</f>
        <v>427.01691758159706</v>
      </c>
      <c r="M47" s="125">
        <f>Corrientes!M47*Constantes!$BA$4</f>
        <v>631.60699769595271</v>
      </c>
      <c r="N47" s="125">
        <f>Corrientes!N47*Constantes!$BA$4</f>
        <v>293.90922908627346</v>
      </c>
      <c r="O47" s="125">
        <v>1352.5331443638233</v>
      </c>
      <c r="P47" s="125">
        <v>34.578987564579329</v>
      </c>
      <c r="Q47" s="125">
        <v>6922.362197231866</v>
      </c>
      <c r="R47" s="125">
        <v>677.44807312475723</v>
      </c>
      <c r="S47" s="125">
        <v>480.67139535032652</v>
      </c>
      <c r="T47" s="126" t="s">
        <v>260</v>
      </c>
      <c r="U47" s="126" t="s">
        <v>260</v>
      </c>
      <c r="V47" s="127">
        <v>8080.4816657069487</v>
      </c>
      <c r="W47" s="125">
        <v>3803.0055440124352</v>
      </c>
      <c r="X47" s="125">
        <f>Corrientes!X47*Constantes!$BA$4</f>
        <v>3375.2999662740558</v>
      </c>
      <c r="Y47" s="125">
        <f>Corrientes!Y47*Constantes!$BA$4</f>
        <v>1935.1899434531501</v>
      </c>
      <c r="Z47" s="125">
        <f>Corrientes!Z47*Constantes!$BA$4</f>
        <v>14270.021237095552</v>
      </c>
      <c r="AA47" s="125">
        <v>12351.508123912741</v>
      </c>
      <c r="AB47" s="125">
        <v>2338.1671242565617</v>
      </c>
      <c r="AC47" s="126" t="s">
        <v>94</v>
      </c>
      <c r="AD47" s="125">
        <v>24.333633336131868</v>
      </c>
      <c r="AE47" s="125">
        <v>2.5989791950008243</v>
      </c>
      <c r="AF47" s="126" t="s">
        <v>260</v>
      </c>
      <c r="AG47" s="128" t="s">
        <v>94</v>
      </c>
      <c r="AH47" s="125">
        <v>357.82585425030669</v>
      </c>
      <c r="AI47" s="126" t="s">
        <v>260</v>
      </c>
      <c r="AJ47" s="126" t="s">
        <v>260</v>
      </c>
      <c r="AK47" s="126" t="s">
        <v>94</v>
      </c>
      <c r="AL47" s="126" t="s">
        <v>260</v>
      </c>
      <c r="AM47" s="126" t="s">
        <v>260</v>
      </c>
      <c r="AN47" s="128" t="s">
        <v>94</v>
      </c>
      <c r="AO47" s="132">
        <v>475244.59401872294</v>
      </c>
      <c r="AP47" s="132">
        <v>50758.996625352156</v>
      </c>
      <c r="AQ47" s="125">
        <v>78.269720759817957</v>
      </c>
      <c r="AR47" s="125">
        <v>21.730279240182053</v>
      </c>
      <c r="AS47" s="125">
        <v>65.421012435420664</v>
      </c>
      <c r="AT47" s="126" t="s">
        <v>94</v>
      </c>
      <c r="AU47" s="128" t="s">
        <v>94</v>
      </c>
      <c r="AV47" s="125">
        <f t="shared" si="0"/>
        <v>18.918059114079711</v>
      </c>
      <c r="AW47" s="128" t="s">
        <v>94</v>
      </c>
      <c r="AX47" s="129">
        <v>217.38500686292943</v>
      </c>
      <c r="AZ47" s="149"/>
      <c r="BC47" s="150"/>
      <c r="BE47" s="98"/>
    </row>
    <row r="48" spans="1:57" ht="15" hidden="1" thickBot="1" x14ac:dyDescent="0.35">
      <c r="A48" s="120">
        <v>2004</v>
      </c>
      <c r="B48" s="121" t="s">
        <v>10</v>
      </c>
      <c r="C48" s="122">
        <v>923.39378919655474</v>
      </c>
      <c r="D48" s="122">
        <v>2934.6407881305831</v>
      </c>
      <c r="E48" s="123">
        <v>0</v>
      </c>
      <c r="F48" s="123" t="s">
        <v>260</v>
      </c>
      <c r="G48" s="123" t="s">
        <v>260</v>
      </c>
      <c r="H48" s="122">
        <v>3858.0345773271379</v>
      </c>
      <c r="I48" s="122">
        <v>47.213062521537488</v>
      </c>
      <c r="J48" s="122">
        <v>3905.2476398486751</v>
      </c>
      <c r="K48" s="125">
        <f>Corrientes!K48*Constantes!$BA$4</f>
        <v>1558.9391620462482</v>
      </c>
      <c r="L48" s="125">
        <f>Corrientes!L48*Constantes!$BA$4</f>
        <v>373.12126449786473</v>
      </c>
      <c r="M48" s="125">
        <f>Corrientes!M48*Constantes!$BA$4</f>
        <v>1185.8178975483834</v>
      </c>
      <c r="N48" s="125">
        <f>Corrientes!N48*Constantes!$BA$4</f>
        <v>19.077665233356914</v>
      </c>
      <c r="O48" s="125">
        <v>1578.016827279605</v>
      </c>
      <c r="P48" s="125">
        <v>52.261199781376234</v>
      </c>
      <c r="Q48" s="125">
        <v>2817.3431497883016</v>
      </c>
      <c r="R48" s="125">
        <v>749.39420831887219</v>
      </c>
      <c r="S48" s="125">
        <v>0.57142284095443963</v>
      </c>
      <c r="T48" s="126" t="s">
        <v>260</v>
      </c>
      <c r="U48" s="126" t="s">
        <v>260</v>
      </c>
      <c r="V48" s="127">
        <v>3567.3087809481281</v>
      </c>
      <c r="W48" s="125">
        <v>4368.1153721186383</v>
      </c>
      <c r="X48" s="125">
        <f>Corrientes!X48*Constantes!$BA$4</f>
        <v>4350.4976903451434</v>
      </c>
      <c r="Y48" s="125">
        <f>Corrientes!Y48*Constantes!$BA$4</f>
        <v>1760.4099863490173</v>
      </c>
      <c r="Z48" s="125">
        <f>Corrientes!Z48*Constantes!$BA$4</f>
        <v>551.03456215471522</v>
      </c>
      <c r="AA48" s="125">
        <v>7472.5564207968036</v>
      </c>
      <c r="AB48" s="125">
        <v>2270.2917802832321</v>
      </c>
      <c r="AC48" s="126" t="s">
        <v>94</v>
      </c>
      <c r="AD48" s="125">
        <v>17.121801891398299</v>
      </c>
      <c r="AE48" s="125">
        <v>3.688952951783333</v>
      </c>
      <c r="AF48" s="126" t="s">
        <v>260</v>
      </c>
      <c r="AG48" s="128" t="s">
        <v>94</v>
      </c>
      <c r="AH48" s="125">
        <v>28.520635112271368</v>
      </c>
      <c r="AI48" s="126" t="s">
        <v>260</v>
      </c>
      <c r="AJ48" s="126" t="s">
        <v>260</v>
      </c>
      <c r="AK48" s="126" t="s">
        <v>94</v>
      </c>
      <c r="AL48" s="126" t="s">
        <v>260</v>
      </c>
      <c r="AM48" s="126" t="s">
        <v>260</v>
      </c>
      <c r="AN48" s="128" t="s">
        <v>94</v>
      </c>
      <c r="AO48" s="132">
        <v>202565.78271578069</v>
      </c>
      <c r="AP48" s="132">
        <v>43643.516425399648</v>
      </c>
      <c r="AQ48" s="125">
        <v>98.791035374049514</v>
      </c>
      <c r="AR48" s="125">
        <v>1.2089646259505058</v>
      </c>
      <c r="AS48" s="125">
        <v>47.738800218623759</v>
      </c>
      <c r="AT48" s="126" t="s">
        <v>94</v>
      </c>
      <c r="AU48" s="128" t="s">
        <v>94</v>
      </c>
      <c r="AV48" s="125">
        <f t="shared" si="0"/>
        <v>6.3505855474921491</v>
      </c>
      <c r="AW48" s="128" t="s">
        <v>94</v>
      </c>
      <c r="AX48" s="129">
        <v>225.13624311286662</v>
      </c>
      <c r="AZ48" s="149"/>
      <c r="BC48" s="150"/>
      <c r="BE48" s="98"/>
    </row>
    <row r="49" spans="1:57" ht="15" hidden="1" thickBot="1" x14ac:dyDescent="0.35">
      <c r="A49" s="120">
        <v>2004</v>
      </c>
      <c r="B49" s="121" t="s">
        <v>11</v>
      </c>
      <c r="C49" s="122">
        <v>974.78816306987551</v>
      </c>
      <c r="D49" s="122">
        <v>1627.2045096993691</v>
      </c>
      <c r="E49" s="122">
        <v>466.4665880729346</v>
      </c>
      <c r="F49" s="123" t="s">
        <v>260</v>
      </c>
      <c r="G49" s="123" t="s">
        <v>260</v>
      </c>
      <c r="H49" s="122">
        <v>3068.459260842179</v>
      </c>
      <c r="I49" s="122">
        <v>166.20143631144552</v>
      </c>
      <c r="J49" s="122">
        <v>3234.6606971536244</v>
      </c>
      <c r="K49" s="125">
        <f>Corrientes!K49*Constantes!$BA$4</f>
        <v>1822.6276484982673</v>
      </c>
      <c r="L49" s="125">
        <f>Corrientes!L49*Constantes!$BA$4</f>
        <v>579.01236627543199</v>
      </c>
      <c r="M49" s="125">
        <f>Corrientes!M49*Constantes!$BA$4</f>
        <v>966.53977681461447</v>
      </c>
      <c r="N49" s="125">
        <f>Corrientes!N49*Constantes!$BA$4</f>
        <v>98.721640827072036</v>
      </c>
      <c r="O49" s="125">
        <v>1921.3492893253397</v>
      </c>
      <c r="P49" s="125">
        <v>51.905755596016434</v>
      </c>
      <c r="Q49" s="125">
        <v>2404.6793903724856</v>
      </c>
      <c r="R49" s="125">
        <v>353.23671517817672</v>
      </c>
      <c r="S49" s="125">
        <v>239.2189972240588</v>
      </c>
      <c r="T49" s="126" t="s">
        <v>260</v>
      </c>
      <c r="U49" s="126" t="s">
        <v>260</v>
      </c>
      <c r="V49" s="127">
        <v>2997.135102774721</v>
      </c>
      <c r="W49" s="125">
        <v>3761.0493604806716</v>
      </c>
      <c r="X49" s="125">
        <f>Corrientes!X49*Constantes!$BA$4</f>
        <v>3845.1491738982472</v>
      </c>
      <c r="Y49" s="125">
        <f>Corrientes!Y49*Constantes!$BA$4</f>
        <v>1712.1647771711346</v>
      </c>
      <c r="Z49" s="125">
        <f>Corrientes!Z49*Constantes!$BA$4</f>
        <v>13523.602081749041</v>
      </c>
      <c r="AA49" s="125">
        <v>6231.7957999283453</v>
      </c>
      <c r="AB49" s="125">
        <v>2512.3913491920516</v>
      </c>
      <c r="AC49" s="126" t="s">
        <v>94</v>
      </c>
      <c r="AD49" s="125">
        <v>15.882853131662579</v>
      </c>
      <c r="AE49" s="125">
        <v>3.1770549486074757</v>
      </c>
      <c r="AF49" s="126" t="s">
        <v>260</v>
      </c>
      <c r="AG49" s="128" t="s">
        <v>94</v>
      </c>
      <c r="AH49" s="125">
        <v>37.690800580024359</v>
      </c>
      <c r="AI49" s="126" t="s">
        <v>260</v>
      </c>
      <c r="AJ49" s="126" t="s">
        <v>260</v>
      </c>
      <c r="AK49" s="126" t="s">
        <v>94</v>
      </c>
      <c r="AL49" s="126" t="s">
        <v>260</v>
      </c>
      <c r="AM49" s="126" t="s">
        <v>260</v>
      </c>
      <c r="AN49" s="128" t="s">
        <v>94</v>
      </c>
      <c r="AO49" s="132">
        <v>196150.07926317997</v>
      </c>
      <c r="AP49" s="132">
        <v>39235.997136466736</v>
      </c>
      <c r="AQ49" s="125">
        <v>94.861858727325071</v>
      </c>
      <c r="AR49" s="125">
        <v>5.1381412726749467</v>
      </c>
      <c r="AS49" s="125">
        <v>48.094244403983566</v>
      </c>
      <c r="AT49" s="126" t="s">
        <v>94</v>
      </c>
      <c r="AU49" s="128" t="s">
        <v>94</v>
      </c>
      <c r="AV49" s="125">
        <f t="shared" si="0"/>
        <v>18.253459914752824</v>
      </c>
      <c r="AW49" s="128" t="s">
        <v>94</v>
      </c>
      <c r="AX49" s="129">
        <v>141.7248126036186</v>
      </c>
      <c r="AZ49" s="149"/>
      <c r="BC49" s="150"/>
      <c r="BE49" s="98"/>
    </row>
    <row r="50" spans="1:57" ht="15" hidden="1" thickBot="1" x14ac:dyDescent="0.35">
      <c r="A50" s="120">
        <v>2004</v>
      </c>
      <c r="B50" s="121" t="s">
        <v>12</v>
      </c>
      <c r="C50" s="122">
        <v>1348.4662976983041</v>
      </c>
      <c r="D50" s="122">
        <v>3568.9477941371701</v>
      </c>
      <c r="E50" s="123">
        <v>0</v>
      </c>
      <c r="F50" s="123" t="s">
        <v>260</v>
      </c>
      <c r="G50" s="123" t="s">
        <v>260</v>
      </c>
      <c r="H50" s="122">
        <v>4917.4140918354742</v>
      </c>
      <c r="I50" s="122">
        <v>2122.7526597530059</v>
      </c>
      <c r="J50" s="122">
        <v>7040.1667515884792</v>
      </c>
      <c r="K50" s="125">
        <f>Corrientes!K50*Constantes!$BA$4</f>
        <v>1490.8849301221242</v>
      </c>
      <c r="L50" s="125">
        <f>Corrientes!L50*Constantes!$BA$4</f>
        <v>408.83440858761816</v>
      </c>
      <c r="M50" s="125">
        <f>Corrientes!M50*Constantes!$BA$4</f>
        <v>1082.0505215345061</v>
      </c>
      <c r="N50" s="125">
        <f>Corrientes!N50*Constantes!$BA$4</f>
        <v>643.58622066361863</v>
      </c>
      <c r="O50" s="125">
        <v>2134.4711507857428</v>
      </c>
      <c r="P50" s="125">
        <v>30.885320694091522</v>
      </c>
      <c r="Q50" s="125">
        <v>14828.716294330017</v>
      </c>
      <c r="R50" s="125">
        <v>824.12086079346489</v>
      </c>
      <c r="S50" s="125">
        <v>101.53600212987592</v>
      </c>
      <c r="T50" s="126" t="s">
        <v>260</v>
      </c>
      <c r="U50" s="126" t="s">
        <v>260</v>
      </c>
      <c r="V50" s="127">
        <v>15754.373157253358</v>
      </c>
      <c r="W50" s="125">
        <v>4469.5336626309308</v>
      </c>
      <c r="X50" s="125">
        <f>Corrientes!X50*Constantes!$BA$4</f>
        <v>4389.8605556363136</v>
      </c>
      <c r="Y50" s="125">
        <f>Corrientes!Y50*Constantes!$BA$4</f>
        <v>2536.5135464845348</v>
      </c>
      <c r="Z50" s="125">
        <f>Corrientes!Z50*Constantes!$BA$4</f>
        <v>20421.561168518892</v>
      </c>
      <c r="AA50" s="125">
        <v>22794.539908841838</v>
      </c>
      <c r="AB50" s="125">
        <v>3340.7624345104045</v>
      </c>
      <c r="AC50" s="126" t="s">
        <v>94</v>
      </c>
      <c r="AD50" s="125">
        <v>37.624382191955689</v>
      </c>
      <c r="AE50" s="125">
        <v>2.6066004602668769</v>
      </c>
      <c r="AF50" s="126" t="s">
        <v>260</v>
      </c>
      <c r="AG50" s="128" t="s">
        <v>94</v>
      </c>
      <c r="AH50" s="125">
        <v>1584.9076344404214</v>
      </c>
      <c r="AI50" s="126" t="s">
        <v>260</v>
      </c>
      <c r="AJ50" s="126" t="s">
        <v>260</v>
      </c>
      <c r="AK50" s="126" t="s">
        <v>94</v>
      </c>
      <c r="AL50" s="126" t="s">
        <v>260</v>
      </c>
      <c r="AM50" s="126" t="s">
        <v>260</v>
      </c>
      <c r="AN50" s="128" t="s">
        <v>94</v>
      </c>
      <c r="AO50" s="132">
        <v>874493.05163201026</v>
      </c>
      <c r="AP50" s="132">
        <v>60584.489580576934</v>
      </c>
      <c r="AQ50" s="125">
        <v>69.847977545786875</v>
      </c>
      <c r="AR50" s="125">
        <v>30.152022454213139</v>
      </c>
      <c r="AS50" s="125">
        <v>69.114679305908481</v>
      </c>
      <c r="AT50" s="126" t="s">
        <v>94</v>
      </c>
      <c r="AU50" s="128" t="s">
        <v>94</v>
      </c>
      <c r="AV50" s="125">
        <f t="shared" si="0"/>
        <v>10.662754360893123</v>
      </c>
      <c r="AW50" s="128" t="s">
        <v>94</v>
      </c>
      <c r="AX50" s="129">
        <v>185.21556133269743</v>
      </c>
      <c r="AZ50" s="149"/>
      <c r="BC50" s="150"/>
      <c r="BE50" s="98"/>
    </row>
    <row r="51" spans="1:57" ht="15" hidden="1" thickBot="1" x14ac:dyDescent="0.35">
      <c r="A51" s="120">
        <v>2004</v>
      </c>
      <c r="B51" s="121" t="s">
        <v>13</v>
      </c>
      <c r="C51" s="122">
        <v>5603.1072012047034</v>
      </c>
      <c r="D51" s="122">
        <v>6115.3470726870682</v>
      </c>
      <c r="E51" s="123">
        <v>0</v>
      </c>
      <c r="F51" s="123" t="s">
        <v>260</v>
      </c>
      <c r="G51" s="123" t="s">
        <v>260</v>
      </c>
      <c r="H51" s="122">
        <v>11718.454273891772</v>
      </c>
      <c r="I51" s="122">
        <v>451.06086792128275</v>
      </c>
      <c r="J51" s="122">
        <v>12169.515141813054</v>
      </c>
      <c r="K51" s="125">
        <f>Corrientes!K51*Constantes!$BA$4</f>
        <v>1568.6055297280948</v>
      </c>
      <c r="L51" s="125">
        <f>Corrientes!L51*Constantes!$BA$4</f>
        <v>750.01913512182898</v>
      </c>
      <c r="M51" s="125">
        <f>Corrientes!M51*Constantes!$BA$4</f>
        <v>818.58639460626591</v>
      </c>
      <c r="N51" s="125">
        <f>Corrientes!N51*Constantes!$BA$4</f>
        <v>60.377977771491601</v>
      </c>
      <c r="O51" s="125">
        <v>1628.9835074995865</v>
      </c>
      <c r="P51" s="125">
        <v>42.506077077158963</v>
      </c>
      <c r="Q51" s="125">
        <v>15833.357639086942</v>
      </c>
      <c r="R51" s="125">
        <v>538.88816714723032</v>
      </c>
      <c r="S51" s="125">
        <v>88.298513150284577</v>
      </c>
      <c r="T51" s="126" t="s">
        <v>260</v>
      </c>
      <c r="U51" s="126" t="s">
        <v>260</v>
      </c>
      <c r="V51" s="127">
        <v>16460.544319384455</v>
      </c>
      <c r="W51" s="125">
        <v>2529.4879707130717</v>
      </c>
      <c r="X51" s="125">
        <f>Corrientes!X51*Constantes!$BA$4</f>
        <v>4242.5772355320587</v>
      </c>
      <c r="Y51" s="125">
        <f>Corrientes!Y51*Constantes!$BA$4</f>
        <v>695.41584192747632</v>
      </c>
      <c r="Z51" s="125">
        <f>Corrientes!Z51*Constantes!$BA$4</f>
        <v>4668.9146124304452</v>
      </c>
      <c r="AA51" s="125">
        <v>28630.05946119751</v>
      </c>
      <c r="AB51" s="125">
        <v>2048.2111607028655</v>
      </c>
      <c r="AC51" s="126" t="s">
        <v>94</v>
      </c>
      <c r="AD51" s="125">
        <v>29.804127843737778</v>
      </c>
      <c r="AE51" s="125">
        <v>2.5591609517269669</v>
      </c>
      <c r="AF51" s="126" t="s">
        <v>260</v>
      </c>
      <c r="AG51" s="128" t="s">
        <v>94</v>
      </c>
      <c r="AH51" s="125">
        <v>858.20753380998519</v>
      </c>
      <c r="AI51" s="126" t="s">
        <v>260</v>
      </c>
      <c r="AJ51" s="126" t="s">
        <v>260</v>
      </c>
      <c r="AK51" s="126" t="s">
        <v>94</v>
      </c>
      <c r="AL51" s="126" t="s">
        <v>260</v>
      </c>
      <c r="AM51" s="126" t="s">
        <v>260</v>
      </c>
      <c r="AN51" s="128" t="s">
        <v>94</v>
      </c>
      <c r="AO51" s="132">
        <v>1118728.3645398482</v>
      </c>
      <c r="AP51" s="132">
        <v>96060.718875264938</v>
      </c>
      <c r="AQ51" s="125">
        <v>96.293518166788019</v>
      </c>
      <c r="AR51" s="125">
        <v>3.7064818332119867</v>
      </c>
      <c r="AS51" s="125">
        <v>57.493922922841044</v>
      </c>
      <c r="AT51" s="126" t="s">
        <v>94</v>
      </c>
      <c r="AU51" s="128" t="s">
        <v>94</v>
      </c>
      <c r="AV51" s="125">
        <f t="shared" si="0"/>
        <v>12.182048268035794</v>
      </c>
      <c r="AW51" s="128" t="s">
        <v>94</v>
      </c>
      <c r="AX51" s="129">
        <v>394.43564857751448</v>
      </c>
      <c r="AZ51" s="149"/>
      <c r="BC51" s="150"/>
      <c r="BE51" s="98"/>
    </row>
    <row r="52" spans="1:57" ht="15" hidden="1" thickBot="1" x14ac:dyDescent="0.35">
      <c r="A52" s="120">
        <v>2004</v>
      </c>
      <c r="B52" s="121" t="s">
        <v>14</v>
      </c>
      <c r="C52" s="122">
        <v>860.8587059854575</v>
      </c>
      <c r="D52" s="122">
        <v>1975.3196164384278</v>
      </c>
      <c r="E52" s="122">
        <v>548.75027763065691</v>
      </c>
      <c r="F52" s="123" t="s">
        <v>260</v>
      </c>
      <c r="G52" s="123" t="s">
        <v>260</v>
      </c>
      <c r="H52" s="122">
        <v>3384.9286000545421</v>
      </c>
      <c r="I52" s="122">
        <v>293.11215437854702</v>
      </c>
      <c r="J52" s="122">
        <v>3678.0407544330892</v>
      </c>
      <c r="K52" s="125">
        <f>Corrientes!K52*Constantes!$BA$4</f>
        <v>1138.4968027424536</v>
      </c>
      <c r="L52" s="125">
        <f>Corrientes!L52*Constantes!$BA$4</f>
        <v>289.54373937508075</v>
      </c>
      <c r="M52" s="125">
        <f>Corrientes!M52*Constantes!$BA$4</f>
        <v>664.3847872222068</v>
      </c>
      <c r="N52" s="125">
        <f>Corrientes!N52*Constantes!$BA$4</f>
        <v>98.586200784132089</v>
      </c>
      <c r="O52" s="125">
        <v>1237.083003526586</v>
      </c>
      <c r="P52" s="125">
        <v>43.177869873114254</v>
      </c>
      <c r="Q52" s="125">
        <v>3979.9701886347625</v>
      </c>
      <c r="R52" s="125">
        <v>803.83201963852616</v>
      </c>
      <c r="S52" s="125">
        <v>56.503971131852104</v>
      </c>
      <c r="T52" s="126" t="s">
        <v>260</v>
      </c>
      <c r="U52" s="126" t="s">
        <v>260</v>
      </c>
      <c r="V52" s="127">
        <v>4840.30617940514</v>
      </c>
      <c r="W52" s="125">
        <v>3879.2772974088557</v>
      </c>
      <c r="X52" s="125">
        <f>Corrientes!X52*Constantes!$BA$4</f>
        <v>3574.1696850978124</v>
      </c>
      <c r="Y52" s="125">
        <f>Corrientes!Y52*Constantes!$BA$4</f>
        <v>2288.9458956618432</v>
      </c>
      <c r="Z52" s="125">
        <f>Corrientes!Z52*Constantes!$BA$4</f>
        <v>21799.371578646646</v>
      </c>
      <c r="AA52" s="125">
        <v>8518.3469338382292</v>
      </c>
      <c r="AB52" s="125">
        <v>2018.1399974503554</v>
      </c>
      <c r="AC52" s="126" t="s">
        <v>94</v>
      </c>
      <c r="AD52" s="125">
        <v>21.652009492020447</v>
      </c>
      <c r="AE52" s="125">
        <v>2.8752146386185577</v>
      </c>
      <c r="AF52" s="126" t="s">
        <v>260</v>
      </c>
      <c r="AG52" s="128" t="s">
        <v>94</v>
      </c>
      <c r="AH52" s="125">
        <v>81.584484170077857</v>
      </c>
      <c r="AI52" s="126" t="s">
        <v>260</v>
      </c>
      <c r="AJ52" s="126" t="s">
        <v>260</v>
      </c>
      <c r="AK52" s="126" t="s">
        <v>94</v>
      </c>
      <c r="AL52" s="126" t="s">
        <v>260</v>
      </c>
      <c r="AM52" s="126" t="s">
        <v>260</v>
      </c>
      <c r="AN52" s="128" t="s">
        <v>94</v>
      </c>
      <c r="AO52" s="132">
        <v>296268.20966420107</v>
      </c>
      <c r="AP52" s="132">
        <v>39342.061700913036</v>
      </c>
      <c r="AQ52" s="125">
        <v>92.030752948420627</v>
      </c>
      <c r="AR52" s="125">
        <v>7.9692470515793827</v>
      </c>
      <c r="AS52" s="125">
        <v>56.822130126885739</v>
      </c>
      <c r="AT52" s="126" t="s">
        <v>94</v>
      </c>
      <c r="AU52" s="128" t="s">
        <v>94</v>
      </c>
      <c r="AV52" s="125">
        <f t="shared" si="0"/>
        <v>14.254443716383847</v>
      </c>
      <c r="AW52" s="128" t="s">
        <v>94</v>
      </c>
      <c r="AX52" s="129">
        <v>289.42379071676163</v>
      </c>
      <c r="AZ52" s="149"/>
      <c r="BC52" s="150"/>
      <c r="BE52" s="98"/>
    </row>
    <row r="53" spans="1:57" ht="15" hidden="1" thickBot="1" x14ac:dyDescent="0.35">
      <c r="A53" s="120">
        <v>2004</v>
      </c>
      <c r="B53" s="121" t="s">
        <v>15</v>
      </c>
      <c r="C53" s="122">
        <v>676.91902875932931</v>
      </c>
      <c r="D53" s="122">
        <v>946.3216177287884</v>
      </c>
      <c r="E53" s="123">
        <v>0</v>
      </c>
      <c r="F53" s="123" t="s">
        <v>260</v>
      </c>
      <c r="G53" s="123" t="s">
        <v>260</v>
      </c>
      <c r="H53" s="122">
        <v>1623.2406464881176</v>
      </c>
      <c r="I53" s="122">
        <v>185.45831029120697</v>
      </c>
      <c r="J53" s="122">
        <v>1808.6989567793246</v>
      </c>
      <c r="K53" s="125">
        <f>Corrientes!K53*Constantes!$BA$4</f>
        <v>1635.2598060626785</v>
      </c>
      <c r="L53" s="125">
        <f>Corrientes!L53*Constantes!$BA$4</f>
        <v>681.93122325021852</v>
      </c>
      <c r="M53" s="125">
        <f>Corrientes!M53*Constantes!$BA$4</f>
        <v>953.3285828124599</v>
      </c>
      <c r="N53" s="125">
        <f>Corrientes!N53*Constantes!$BA$4</f>
        <v>186.83152197774339</v>
      </c>
      <c r="O53" s="125">
        <v>1822.0913439407059</v>
      </c>
      <c r="P53" s="125">
        <v>34.639637198123367</v>
      </c>
      <c r="Q53" s="125">
        <v>2928.5104930568468</v>
      </c>
      <c r="R53" s="125">
        <v>426.07781748505937</v>
      </c>
      <c r="S53" s="125">
        <v>58.184731459727423</v>
      </c>
      <c r="T53" s="126" t="s">
        <v>260</v>
      </c>
      <c r="U53" s="126" t="s">
        <v>260</v>
      </c>
      <c r="V53" s="127">
        <v>3412.7730420016337</v>
      </c>
      <c r="W53" s="125">
        <v>5084.4556112280143</v>
      </c>
      <c r="X53" s="125">
        <f>Corrientes!X53*Constantes!$BA$4</f>
        <v>5458.1807987848842</v>
      </c>
      <c r="Y53" s="125">
        <f>Corrientes!Y53*Constantes!$BA$4</f>
        <v>2480.8602091755233</v>
      </c>
      <c r="Z53" s="125">
        <f>Corrientes!Z53*Constantes!$BA$4</f>
        <v>40350.021816731918</v>
      </c>
      <c r="AA53" s="125">
        <v>5221.4719987809576</v>
      </c>
      <c r="AB53" s="125">
        <v>3138.1546714857373</v>
      </c>
      <c r="AC53" s="126" t="s">
        <v>94</v>
      </c>
      <c r="AD53" s="125">
        <v>28.5892165233548</v>
      </c>
      <c r="AE53" s="125">
        <v>2.9757408307511266</v>
      </c>
      <c r="AF53" s="126" t="s">
        <v>260</v>
      </c>
      <c r="AG53" s="128" t="s">
        <v>94</v>
      </c>
      <c r="AH53" s="125">
        <v>102.22919403551833</v>
      </c>
      <c r="AI53" s="126" t="s">
        <v>260</v>
      </c>
      <c r="AJ53" s="126" t="s">
        <v>260</v>
      </c>
      <c r="AK53" s="126" t="s">
        <v>94</v>
      </c>
      <c r="AL53" s="126" t="s">
        <v>260</v>
      </c>
      <c r="AM53" s="126" t="s">
        <v>260</v>
      </c>
      <c r="AN53" s="128" t="s">
        <v>94</v>
      </c>
      <c r="AO53" s="132">
        <v>175467.96901203832</v>
      </c>
      <c r="AP53" s="132">
        <v>18263.781361463647</v>
      </c>
      <c r="AQ53" s="125">
        <v>89.746314078632253</v>
      </c>
      <c r="AR53" s="125">
        <v>10.253685921367751</v>
      </c>
      <c r="AS53" s="125">
        <v>65.360362801876633</v>
      </c>
      <c r="AT53" s="126" t="s">
        <v>94</v>
      </c>
      <c r="AU53" s="128" t="s">
        <v>94</v>
      </c>
      <c r="AV53" s="125">
        <f t="shared" si="0"/>
        <v>15.633185890126832</v>
      </c>
      <c r="AW53" s="128" t="s">
        <v>94</v>
      </c>
      <c r="AX53" s="129">
        <v>77.144608875621898</v>
      </c>
      <c r="AZ53" s="149"/>
      <c r="BC53" s="150"/>
      <c r="BE53" s="98"/>
    </row>
    <row r="54" spans="1:57" ht="15" hidden="1" thickBot="1" x14ac:dyDescent="0.35">
      <c r="A54" s="120">
        <v>2004</v>
      </c>
      <c r="B54" s="121" t="s">
        <v>16</v>
      </c>
      <c r="C54" s="122">
        <v>260.1463880938494</v>
      </c>
      <c r="D54" s="122">
        <v>771.17161512887947</v>
      </c>
      <c r="E54" s="122">
        <v>124.97246706893205</v>
      </c>
      <c r="F54" s="123" t="s">
        <v>260</v>
      </c>
      <c r="G54" s="123" t="s">
        <v>260</v>
      </c>
      <c r="H54" s="122">
        <v>1156.2904702916608</v>
      </c>
      <c r="I54" s="122">
        <v>132.84476212977739</v>
      </c>
      <c r="J54" s="122">
        <v>1289.1352324214383</v>
      </c>
      <c r="K54" s="125">
        <f>Corrientes!K54*Constantes!$BA$4</f>
        <v>2212.0477925093564</v>
      </c>
      <c r="L54" s="125">
        <f>Corrientes!L54*Constantes!$BA$4</f>
        <v>497.67446701098362</v>
      </c>
      <c r="M54" s="125">
        <f>Corrientes!M54*Constantes!$BA$4</f>
        <v>1475.294065565919</v>
      </c>
      <c r="N54" s="125">
        <f>Corrientes!N54*Constantes!$BA$4</f>
        <v>254.13939694710291</v>
      </c>
      <c r="O54" s="125">
        <v>2466.1871894564597</v>
      </c>
      <c r="P54" s="125">
        <v>38.132793569105978</v>
      </c>
      <c r="Q54" s="125">
        <v>1798.2883883271566</v>
      </c>
      <c r="R54" s="125">
        <v>292.90651223417643</v>
      </c>
      <c r="S54" s="125">
        <v>0.31710463754324519</v>
      </c>
      <c r="T54" s="126" t="s">
        <v>260</v>
      </c>
      <c r="U54" s="126" t="s">
        <v>260</v>
      </c>
      <c r="V54" s="127">
        <v>2091.5120051988761</v>
      </c>
      <c r="W54" s="125">
        <v>4544.1276589433446</v>
      </c>
      <c r="X54" s="125">
        <f>Corrientes!X54*Constantes!$BA$4</f>
        <v>4930.2348979625785</v>
      </c>
      <c r="Y54" s="125">
        <f>Corrientes!Y54*Constantes!$BA$4</f>
        <v>2140.1438828184127</v>
      </c>
      <c r="Z54" s="125">
        <f>Corrientes!Z54*Constantes!$BA$4</f>
        <v>815.17901682068168</v>
      </c>
      <c r="AA54" s="125">
        <v>3380.6472376203146</v>
      </c>
      <c r="AB54" s="125">
        <v>3439.1436316510672</v>
      </c>
      <c r="AC54" s="126" t="s">
        <v>94</v>
      </c>
      <c r="AD54" s="125">
        <v>24.296955929896207</v>
      </c>
      <c r="AE54" s="125">
        <v>3.739201168445947</v>
      </c>
      <c r="AF54" s="126" t="s">
        <v>260</v>
      </c>
      <c r="AG54" s="128" t="s">
        <v>94</v>
      </c>
      <c r="AH54" s="125">
        <v>23.485724984537796</v>
      </c>
      <c r="AI54" s="126" t="s">
        <v>260</v>
      </c>
      <c r="AJ54" s="126" t="s">
        <v>260</v>
      </c>
      <c r="AK54" s="126" t="s">
        <v>94</v>
      </c>
      <c r="AL54" s="126" t="s">
        <v>260</v>
      </c>
      <c r="AM54" s="126" t="s">
        <v>260</v>
      </c>
      <c r="AN54" s="128" t="s">
        <v>94</v>
      </c>
      <c r="AO54" s="132">
        <v>90410.948363747666</v>
      </c>
      <c r="AP54" s="132">
        <v>13913.871545779095</v>
      </c>
      <c r="AQ54" s="125">
        <v>89.695048371283022</v>
      </c>
      <c r="AR54" s="125">
        <v>10.304951628716978</v>
      </c>
      <c r="AS54" s="125">
        <v>61.867206430894015</v>
      </c>
      <c r="AT54" s="126" t="s">
        <v>94</v>
      </c>
      <c r="AU54" s="128" t="s">
        <v>94</v>
      </c>
      <c r="AV54" s="125">
        <f t="shared" si="0"/>
        <v>15.611479825308505</v>
      </c>
      <c r="AW54" s="128" t="s">
        <v>94</v>
      </c>
      <c r="AX54" s="129">
        <v>72.051457937946822</v>
      </c>
      <c r="AZ54" s="149"/>
      <c r="BC54" s="150"/>
      <c r="BE54" s="98"/>
    </row>
    <row r="55" spans="1:57" ht="15" hidden="1" thickBot="1" x14ac:dyDescent="0.35">
      <c r="A55" s="120">
        <v>2004</v>
      </c>
      <c r="B55" s="121" t="s">
        <v>17</v>
      </c>
      <c r="C55" s="122">
        <v>393.58706892827479</v>
      </c>
      <c r="D55" s="122">
        <v>1648.2333879425807</v>
      </c>
      <c r="E55" s="123">
        <v>0</v>
      </c>
      <c r="F55" s="123" t="s">
        <v>260</v>
      </c>
      <c r="G55" s="123" t="s">
        <v>260</v>
      </c>
      <c r="H55" s="122">
        <v>2041.8204568708554</v>
      </c>
      <c r="I55" s="122">
        <v>221.23016299245438</v>
      </c>
      <c r="J55" s="122">
        <v>2263.0506198633102</v>
      </c>
      <c r="K55" s="125">
        <f>Corrientes!K55*Constantes!$BA$4</f>
        <v>1612.2380233193826</v>
      </c>
      <c r="L55" s="125">
        <f>Corrientes!L55*Constantes!$BA$4</f>
        <v>310.77954767162316</v>
      </c>
      <c r="M55" s="125">
        <f>Corrientes!M55*Constantes!$BA$4</f>
        <v>1301.4584756477593</v>
      </c>
      <c r="N55" s="125">
        <f>Corrientes!N55*Constantes!$BA$4</f>
        <v>174.6851342787478</v>
      </c>
      <c r="O55" s="125">
        <v>1786.9231575981305</v>
      </c>
      <c r="P55" s="125">
        <v>13.555603622482874</v>
      </c>
      <c r="Q55" s="125">
        <v>13303.649908348183</v>
      </c>
      <c r="R55" s="125">
        <v>715.50904219138272</v>
      </c>
      <c r="S55" s="125">
        <v>412.36695225295716</v>
      </c>
      <c r="T55" s="126" t="s">
        <v>260</v>
      </c>
      <c r="U55" s="126" t="s">
        <v>260</v>
      </c>
      <c r="V55" s="127">
        <v>14431.525902792526</v>
      </c>
      <c r="W55" s="125">
        <v>4829.4157971098584</v>
      </c>
      <c r="X55" s="125">
        <f>Corrientes!X55*Constantes!$BA$4</f>
        <v>4609.8550748543121</v>
      </c>
      <c r="Y55" s="125">
        <f>Corrientes!Y55*Constantes!$BA$4</f>
        <v>3615.59939458492</v>
      </c>
      <c r="Z55" s="125">
        <f>Corrientes!Z55*Constantes!$BA$4</f>
        <v>18439.697368553287</v>
      </c>
      <c r="AA55" s="125">
        <v>16694.576522655836</v>
      </c>
      <c r="AB55" s="125">
        <v>3923.7908618494034</v>
      </c>
      <c r="AC55" s="126" t="s">
        <v>94</v>
      </c>
      <c r="AD55" s="125">
        <v>30.24977884546637</v>
      </c>
      <c r="AE55" s="125">
        <v>1.7826641775082692</v>
      </c>
      <c r="AF55" s="126" t="s">
        <v>260</v>
      </c>
      <c r="AG55" s="128" t="s">
        <v>94</v>
      </c>
      <c r="AH55" s="125">
        <v>3856.4254894973506</v>
      </c>
      <c r="AI55" s="126" t="s">
        <v>260</v>
      </c>
      <c r="AJ55" s="126" t="s">
        <v>260</v>
      </c>
      <c r="AK55" s="126" t="s">
        <v>94</v>
      </c>
      <c r="AL55" s="126" t="s">
        <v>260</v>
      </c>
      <c r="AM55" s="126" t="s">
        <v>260</v>
      </c>
      <c r="AN55" s="128" t="s">
        <v>94</v>
      </c>
      <c r="AO55" s="132">
        <v>936495.87697391165</v>
      </c>
      <c r="AP55" s="132">
        <v>55189.086201064565</v>
      </c>
      <c r="AQ55" s="125">
        <v>90.224250352569797</v>
      </c>
      <c r="AR55" s="125">
        <v>9.7757496474301959</v>
      </c>
      <c r="AS55" s="125">
        <v>86.444396377517123</v>
      </c>
      <c r="AT55" s="126" t="s">
        <v>94</v>
      </c>
      <c r="AU55" s="128" t="s">
        <v>94</v>
      </c>
      <c r="AV55" s="125">
        <f t="shared" si="0"/>
        <v>9.1631607030082876</v>
      </c>
      <c r="AW55" s="128" t="s">
        <v>94</v>
      </c>
      <c r="AX55" s="129">
        <v>140.8332231421592</v>
      </c>
      <c r="AZ55" s="149"/>
      <c r="BC55" s="150"/>
      <c r="BE55" s="98"/>
    </row>
    <row r="56" spans="1:57" ht="15" hidden="1" thickBot="1" x14ac:dyDescent="0.35">
      <c r="A56" s="120">
        <v>2004</v>
      </c>
      <c r="B56" s="121" t="s">
        <v>18</v>
      </c>
      <c r="C56" s="122">
        <v>1459.0702045350629</v>
      </c>
      <c r="D56" s="122">
        <v>2338.8262698203775</v>
      </c>
      <c r="E56" s="122">
        <v>955.34026239018942</v>
      </c>
      <c r="F56" s="123" t="s">
        <v>260</v>
      </c>
      <c r="G56" s="123" t="s">
        <v>260</v>
      </c>
      <c r="H56" s="122">
        <v>4753.23673674563</v>
      </c>
      <c r="I56" s="122">
        <v>267.24106574976321</v>
      </c>
      <c r="J56" s="122">
        <v>5020.477802495393</v>
      </c>
      <c r="K56" s="125">
        <f>Corrientes!K56*Constantes!$BA$4</f>
        <v>1665.3540012212327</v>
      </c>
      <c r="L56" s="125">
        <f>Corrientes!L56*Constantes!$BA$4</f>
        <v>511.20289978419891</v>
      </c>
      <c r="M56" s="125">
        <f>Corrientes!M56*Constantes!$BA$4</f>
        <v>819.4360816274941</v>
      </c>
      <c r="N56" s="125">
        <f>Corrientes!N56*Constantes!$BA$4</f>
        <v>93.631140796430216</v>
      </c>
      <c r="O56" s="125">
        <v>1758.9851420176628</v>
      </c>
      <c r="P56" s="125">
        <v>61.86940859815585</v>
      </c>
      <c r="Q56" s="125">
        <v>2139.47536402995</v>
      </c>
      <c r="R56" s="125">
        <v>633.07874047009761</v>
      </c>
      <c r="S56" s="125">
        <v>321.60490019239933</v>
      </c>
      <c r="T56" s="126" t="s">
        <v>260</v>
      </c>
      <c r="U56" s="126" t="s">
        <v>260</v>
      </c>
      <c r="V56" s="127">
        <v>3094.1590046924466</v>
      </c>
      <c r="W56" s="125">
        <v>3497.4736795199719</v>
      </c>
      <c r="X56" s="125">
        <f>Corrientes!X56*Constantes!$BA$4</f>
        <v>3410.1963798901293</v>
      </c>
      <c r="Y56" s="125">
        <f>Corrientes!Y56*Constantes!$BA$4</f>
        <v>2024.3685122585296</v>
      </c>
      <c r="Z56" s="125">
        <f>Corrientes!Z56*Constantes!$BA$4</f>
        <v>12864.710596119816</v>
      </c>
      <c r="AA56" s="125">
        <v>8114.6368071878405</v>
      </c>
      <c r="AB56" s="125">
        <v>2170.3424098238775</v>
      </c>
      <c r="AC56" s="126" t="s">
        <v>94</v>
      </c>
      <c r="AD56" s="125">
        <v>17.997325557379746</v>
      </c>
      <c r="AE56" s="125">
        <v>3.5965285346656986</v>
      </c>
      <c r="AF56" s="126" t="s">
        <v>260</v>
      </c>
      <c r="AG56" s="128" t="s">
        <v>94</v>
      </c>
      <c r="AH56" s="125">
        <v>28.299667269674909</v>
      </c>
      <c r="AI56" s="126" t="s">
        <v>260</v>
      </c>
      <c r="AJ56" s="126" t="s">
        <v>260</v>
      </c>
      <c r="AK56" s="126" t="s">
        <v>94</v>
      </c>
      <c r="AL56" s="126" t="s">
        <v>260</v>
      </c>
      <c r="AM56" s="126" t="s">
        <v>260</v>
      </c>
      <c r="AN56" s="128" t="s">
        <v>94</v>
      </c>
      <c r="AO56" s="132">
        <v>225624.14642268655</v>
      </c>
      <c r="AP56" s="132">
        <v>45088.014779287354</v>
      </c>
      <c r="AQ56" s="125">
        <v>94.676979437755264</v>
      </c>
      <c r="AR56" s="125">
        <v>5.3230205622447517</v>
      </c>
      <c r="AS56" s="125">
        <v>38.130591401844143</v>
      </c>
      <c r="AT56" s="126" t="s">
        <v>94</v>
      </c>
      <c r="AU56" s="128" t="s">
        <v>94</v>
      </c>
      <c r="AV56" s="125">
        <f t="shared" si="0"/>
        <v>27.314251596373019</v>
      </c>
      <c r="AW56" s="128" t="s">
        <v>94</v>
      </c>
      <c r="AX56" s="129">
        <v>117.57610517420478</v>
      </c>
      <c r="AZ56" s="149"/>
      <c r="BC56" s="150"/>
      <c r="BE56" s="98"/>
    </row>
    <row r="57" spans="1:57" ht="15" hidden="1" thickBot="1" x14ac:dyDescent="0.35">
      <c r="A57" s="120">
        <v>2004</v>
      </c>
      <c r="B57" s="121" t="s">
        <v>19</v>
      </c>
      <c r="C57" s="122">
        <v>1436.5165850442661</v>
      </c>
      <c r="D57" s="122">
        <v>2332.8863069762033</v>
      </c>
      <c r="E57" s="122">
        <v>635.63735868635661</v>
      </c>
      <c r="F57" s="123" t="s">
        <v>260</v>
      </c>
      <c r="G57" s="123" t="s">
        <v>260</v>
      </c>
      <c r="H57" s="122">
        <v>4405.0402507068256</v>
      </c>
      <c r="I57" s="122">
        <v>921.11991961231593</v>
      </c>
      <c r="J57" s="122">
        <v>5326.1601703191418</v>
      </c>
      <c r="K57" s="125">
        <f>Corrientes!K57*Constantes!$BA$4</f>
        <v>1133.1351545748983</v>
      </c>
      <c r="L57" s="125">
        <f>Corrientes!L57*Constantes!$BA$4</f>
        <v>369.52385222413136</v>
      </c>
      <c r="M57" s="125">
        <f>Corrientes!M57*Constantes!$BA$4</f>
        <v>600.10245891328145</v>
      </c>
      <c r="N57" s="125">
        <f>Corrientes!N57*Constantes!$BA$4</f>
        <v>236.94524977937274</v>
      </c>
      <c r="O57" s="125">
        <v>1370.0804043542712</v>
      </c>
      <c r="P57" s="125">
        <v>42.245674111624268</v>
      </c>
      <c r="Q57" s="125">
        <v>6502.0624205126087</v>
      </c>
      <c r="R57" s="125">
        <v>626.03715823007622</v>
      </c>
      <c r="S57" s="125">
        <v>153.32737629925609</v>
      </c>
      <c r="T57" s="126" t="s">
        <v>260</v>
      </c>
      <c r="U57" s="126" t="s">
        <v>260</v>
      </c>
      <c r="V57" s="127">
        <v>7281.4269550419413</v>
      </c>
      <c r="W57" s="125">
        <v>4533.8841141181265</v>
      </c>
      <c r="X57" s="125">
        <f>Corrientes!X57*Constantes!$BA$4</f>
        <v>4441.8729060736732</v>
      </c>
      <c r="Y57" s="125">
        <f>Corrientes!Y57*Constantes!$BA$4</f>
        <v>2138.6382473433482</v>
      </c>
      <c r="Z57" s="125">
        <f>Corrientes!Z57*Constantes!$BA$4</f>
        <v>10912.980519520004</v>
      </c>
      <c r="AA57" s="125">
        <v>12607.587125361082</v>
      </c>
      <c r="AB57" s="125">
        <v>2295.0083617933183</v>
      </c>
      <c r="AC57" s="126" t="s">
        <v>94</v>
      </c>
      <c r="AD57" s="125">
        <v>28.399999573353053</v>
      </c>
      <c r="AE57" s="125">
        <v>3.0074592914624532</v>
      </c>
      <c r="AF57" s="126" t="s">
        <v>260</v>
      </c>
      <c r="AG57" s="128" t="s">
        <v>94</v>
      </c>
      <c r="AH57" s="125">
        <v>554.21891606657266</v>
      </c>
      <c r="AI57" s="126" t="s">
        <v>260</v>
      </c>
      <c r="AJ57" s="126" t="s">
        <v>260</v>
      </c>
      <c r="AK57" s="126" t="s">
        <v>94</v>
      </c>
      <c r="AL57" s="126" t="s">
        <v>260</v>
      </c>
      <c r="AM57" s="126" t="s">
        <v>260</v>
      </c>
      <c r="AN57" s="128" t="s">
        <v>94</v>
      </c>
      <c r="AO57" s="132">
        <v>419210.56624611281</v>
      </c>
      <c r="AP57" s="132">
        <v>44392.91308014821</v>
      </c>
      <c r="AQ57" s="125">
        <v>82.705741281582178</v>
      </c>
      <c r="AR57" s="125">
        <v>17.294258718417826</v>
      </c>
      <c r="AS57" s="125">
        <v>57.754325888375725</v>
      </c>
      <c r="AT57" s="126" t="s">
        <v>94</v>
      </c>
      <c r="AU57" s="128" t="s">
        <v>94</v>
      </c>
      <c r="AV57" s="125">
        <f t="shared" si="0"/>
        <v>20.17752580085137</v>
      </c>
      <c r="AW57" s="128" t="s">
        <v>94</v>
      </c>
      <c r="AX57" s="129">
        <v>155.88302723305739</v>
      </c>
      <c r="AZ57" s="149"/>
      <c r="BC57" s="150"/>
      <c r="BE57" s="98"/>
    </row>
    <row r="58" spans="1:57" ht="15" hidden="1" thickBot="1" x14ac:dyDescent="0.35">
      <c r="A58" s="120">
        <v>2004</v>
      </c>
      <c r="B58" s="121" t="s">
        <v>20</v>
      </c>
      <c r="C58" s="122">
        <v>281.60972068244047</v>
      </c>
      <c r="D58" s="122">
        <v>1140.1896642242873</v>
      </c>
      <c r="E58" s="123">
        <v>0</v>
      </c>
      <c r="F58" s="123" t="s">
        <v>260</v>
      </c>
      <c r="G58" s="123" t="s">
        <v>260</v>
      </c>
      <c r="H58" s="122">
        <v>1421.7993849067277</v>
      </c>
      <c r="I58" s="122">
        <v>104.74385543451801</v>
      </c>
      <c r="J58" s="122">
        <v>1526.5432403412458</v>
      </c>
      <c r="K58" s="125">
        <f>Corrientes!K58*Constantes!$BA$4</f>
        <v>1764.0081449950405</v>
      </c>
      <c r="L58" s="125">
        <f>Corrientes!L58*Constantes!$BA$4</f>
        <v>349.38954557656643</v>
      </c>
      <c r="M58" s="125">
        <f>Corrientes!M58*Constantes!$BA$4</f>
        <v>1414.6185994184741</v>
      </c>
      <c r="N58" s="125">
        <f>Corrientes!N58*Constantes!$BA$4</f>
        <v>129.95434945753189</v>
      </c>
      <c r="O58" s="125">
        <v>1893.9624944525726</v>
      </c>
      <c r="P58" s="125">
        <v>33.639015702664096</v>
      </c>
      <c r="Q58" s="125">
        <v>2752.7037424619066</v>
      </c>
      <c r="R58" s="125">
        <v>230.66990922817504</v>
      </c>
      <c r="S58" s="125">
        <v>28.097102891683267</v>
      </c>
      <c r="T58" s="126" t="s">
        <v>260</v>
      </c>
      <c r="U58" s="126" t="s">
        <v>260</v>
      </c>
      <c r="V58" s="127">
        <v>3011.470754581765</v>
      </c>
      <c r="W58" s="125">
        <v>3500.2612343980454</v>
      </c>
      <c r="X58" s="125">
        <f>Corrientes!X58*Constantes!$BA$4</f>
        <v>2982.7934461006662</v>
      </c>
      <c r="Y58" s="125">
        <f>Corrientes!Y58*Constantes!$BA$4</f>
        <v>2144.1908665090309</v>
      </c>
      <c r="Z58" s="125">
        <f>Corrientes!Z58*Constantes!$BA$4</f>
        <v>9628.8906414267549</v>
      </c>
      <c r="AA58" s="125">
        <v>4538.0139949230106</v>
      </c>
      <c r="AB58" s="125">
        <v>2723.3078516137921</v>
      </c>
      <c r="AC58" s="126" t="s">
        <v>94</v>
      </c>
      <c r="AD58" s="125">
        <v>20.141495632193571</v>
      </c>
      <c r="AE58" s="125">
        <v>1.942942238930714</v>
      </c>
      <c r="AF58" s="126" t="s">
        <v>260</v>
      </c>
      <c r="AG58" s="128" t="s">
        <v>94</v>
      </c>
      <c r="AH58" s="125">
        <v>210.34560273449947</v>
      </c>
      <c r="AI58" s="126" t="s">
        <v>260</v>
      </c>
      <c r="AJ58" s="126" t="s">
        <v>260</v>
      </c>
      <c r="AK58" s="126" t="s">
        <v>94</v>
      </c>
      <c r="AL58" s="126" t="s">
        <v>260</v>
      </c>
      <c r="AM58" s="126" t="s">
        <v>260</v>
      </c>
      <c r="AN58" s="128" t="s">
        <v>94</v>
      </c>
      <c r="AO58" s="132">
        <v>233564.01976316486</v>
      </c>
      <c r="AP58" s="132">
        <v>22530.670402001248</v>
      </c>
      <c r="AQ58" s="125">
        <v>93.138494038917401</v>
      </c>
      <c r="AR58" s="125">
        <v>6.8615059610825977</v>
      </c>
      <c r="AS58" s="125">
        <v>66.360984297335918</v>
      </c>
      <c r="AT58" s="126" t="s">
        <v>94</v>
      </c>
      <c r="AU58" s="128" t="s">
        <v>94</v>
      </c>
      <c r="AV58" s="125">
        <f t="shared" si="0"/>
        <v>10.042385478792127</v>
      </c>
      <c r="AW58" s="128" t="s">
        <v>94</v>
      </c>
      <c r="AX58" s="129">
        <v>152.16273371801677</v>
      </c>
      <c r="AZ58" s="149"/>
      <c r="BC58" s="150"/>
      <c r="BE58" s="98"/>
    </row>
    <row r="59" spans="1:57" ht="15" hidden="1" thickBot="1" x14ac:dyDescent="0.35">
      <c r="A59" s="120">
        <v>2004</v>
      </c>
      <c r="B59" s="121" t="s">
        <v>21</v>
      </c>
      <c r="C59" s="122">
        <v>198.17066919286785</v>
      </c>
      <c r="D59" s="122">
        <v>847.80316824082706</v>
      </c>
      <c r="E59" s="123">
        <v>0</v>
      </c>
      <c r="F59" s="123" t="s">
        <v>260</v>
      </c>
      <c r="G59" s="123" t="s">
        <v>260</v>
      </c>
      <c r="H59" s="122">
        <v>1045.9738374336948</v>
      </c>
      <c r="I59" s="122">
        <v>137.70624406790742</v>
      </c>
      <c r="J59" s="122">
        <v>1183.6800815016024</v>
      </c>
      <c r="K59" s="125">
        <f>Corrientes!K59*Constantes!$BA$4</f>
        <v>2154.031160989427</v>
      </c>
      <c r="L59" s="125">
        <f>Corrientes!L59*Constantes!$BA$4</f>
        <v>408.10370332290853</v>
      </c>
      <c r="M59" s="125">
        <f>Corrientes!M59*Constantes!$BA$4</f>
        <v>1745.9274576665186</v>
      </c>
      <c r="N59" s="125">
        <f>Corrientes!N59*Constantes!$BA$4</f>
        <v>283.58600394141428</v>
      </c>
      <c r="O59" s="125">
        <v>2437.6171649308417</v>
      </c>
      <c r="P59" s="125">
        <v>33.256180087904141</v>
      </c>
      <c r="Q59" s="125">
        <v>2145.4651709060468</v>
      </c>
      <c r="R59" s="125">
        <v>230.13328882242956</v>
      </c>
      <c r="S59" s="126">
        <v>0</v>
      </c>
      <c r="T59" s="126" t="s">
        <v>260</v>
      </c>
      <c r="U59" s="126" t="s">
        <v>260</v>
      </c>
      <c r="V59" s="127">
        <v>2375.5984597284764</v>
      </c>
      <c r="W59" s="125">
        <v>3899.5506546779147</v>
      </c>
      <c r="X59" s="125">
        <f>Corrientes!X59*Constantes!$BA$4</f>
        <v>3734.6601776686966</v>
      </c>
      <c r="Y59" s="125">
        <f>Corrientes!Y59*Constantes!$BA$4</f>
        <v>2636.4825499774256</v>
      </c>
      <c r="Z59" s="125">
        <f>Corrientes!Z59*Constantes!$BA$4</f>
        <v>0</v>
      </c>
      <c r="AA59" s="125">
        <v>3559.2785412300786</v>
      </c>
      <c r="AB59" s="125">
        <v>3251.115094744529</v>
      </c>
      <c r="AC59" s="126" t="s">
        <v>94</v>
      </c>
      <c r="AD59" s="125">
        <v>27.109476822465862</v>
      </c>
      <c r="AE59" s="125">
        <v>1.9622515682569348</v>
      </c>
      <c r="AF59" s="126" t="s">
        <v>260</v>
      </c>
      <c r="AG59" s="128" t="s">
        <v>94</v>
      </c>
      <c r="AH59" s="125">
        <v>111.33622583395807</v>
      </c>
      <c r="AI59" s="126" t="s">
        <v>260</v>
      </c>
      <c r="AJ59" s="126" t="s">
        <v>260</v>
      </c>
      <c r="AK59" s="126" t="s">
        <v>94</v>
      </c>
      <c r="AL59" s="126" t="s">
        <v>260</v>
      </c>
      <c r="AM59" s="126" t="s">
        <v>260</v>
      </c>
      <c r="AN59" s="128" t="s">
        <v>94</v>
      </c>
      <c r="AO59" s="132">
        <v>181387.47339067137</v>
      </c>
      <c r="AP59" s="132">
        <v>13129.277870388385</v>
      </c>
      <c r="AQ59" s="125">
        <v>88.366261609030801</v>
      </c>
      <c r="AR59" s="125">
        <v>11.633738390969201</v>
      </c>
      <c r="AS59" s="125">
        <v>66.743819912095859</v>
      </c>
      <c r="AT59" s="126" t="s">
        <v>94</v>
      </c>
      <c r="AU59" s="128" t="s">
        <v>94</v>
      </c>
      <c r="AV59" s="125">
        <f t="shared" si="0"/>
        <v>7.6148002233462853</v>
      </c>
      <c r="AW59" s="128" t="s">
        <v>94</v>
      </c>
      <c r="AX59" s="129">
        <v>98.38604239999411</v>
      </c>
      <c r="AZ59" s="149"/>
      <c r="BC59" s="150"/>
      <c r="BE59" s="98"/>
    </row>
    <row r="60" spans="1:57" ht="15" hidden="1" thickBot="1" x14ac:dyDescent="0.35">
      <c r="A60" s="120">
        <v>2004</v>
      </c>
      <c r="B60" s="121" t="s">
        <v>22</v>
      </c>
      <c r="C60" s="122">
        <v>1007.0666877972636</v>
      </c>
      <c r="D60" s="122">
        <v>1224.8275136101977</v>
      </c>
      <c r="E60" s="122">
        <v>430.90986334987207</v>
      </c>
      <c r="F60" s="123" t="s">
        <v>260</v>
      </c>
      <c r="G60" s="123" t="s">
        <v>260</v>
      </c>
      <c r="H60" s="122">
        <v>2662.8040647573334</v>
      </c>
      <c r="I60" s="122">
        <v>147.790364099474</v>
      </c>
      <c r="J60" s="122">
        <v>2810.5944288568071</v>
      </c>
      <c r="K60" s="125">
        <f>Corrientes!K60*Constantes!$BA$4</f>
        <v>1901.9091664463208</v>
      </c>
      <c r="L60" s="125">
        <f>Corrientes!L60*Constantes!$BA$4</f>
        <v>719.2978973159635</v>
      </c>
      <c r="M60" s="125">
        <f>Corrientes!M60*Constantes!$BA$4</f>
        <v>874.83367863312287</v>
      </c>
      <c r="N60" s="125">
        <f>Corrientes!N60*Constantes!$BA$4</f>
        <v>105.55934321770857</v>
      </c>
      <c r="O60" s="125">
        <v>2007.4685096640292</v>
      </c>
      <c r="P60" s="125">
        <v>40.765730329428877</v>
      </c>
      <c r="Q60" s="125">
        <v>3493.0738608403994</v>
      </c>
      <c r="R60" s="125">
        <v>435.56794438889199</v>
      </c>
      <c r="S60" s="125">
        <v>155.2665900858826</v>
      </c>
      <c r="T60" s="126" t="s">
        <v>260</v>
      </c>
      <c r="U60" s="126" t="s">
        <v>260</v>
      </c>
      <c r="V60" s="127">
        <v>4083.9083953151735</v>
      </c>
      <c r="W60" s="125">
        <v>3851.4139413326848</v>
      </c>
      <c r="X60" s="125">
        <f>Corrientes!X60*Constantes!$BA$4</f>
        <v>3542.4772485486587</v>
      </c>
      <c r="Y60" s="125">
        <f>Corrientes!Y60*Constantes!$BA$4</f>
        <v>1853.8671654468037</v>
      </c>
      <c r="Z60" s="125">
        <f>Corrientes!Z60*Constantes!$BA$4</f>
        <v>27558.85518031285</v>
      </c>
      <c r="AA60" s="125">
        <v>6894.502824171981</v>
      </c>
      <c r="AB60" s="125">
        <v>2802.1479226933375</v>
      </c>
      <c r="AC60" s="126" t="s">
        <v>94</v>
      </c>
      <c r="AD60" s="125">
        <v>24.338732191112967</v>
      </c>
      <c r="AE60" s="125">
        <v>2.8161212559717024</v>
      </c>
      <c r="AF60" s="126" t="s">
        <v>260</v>
      </c>
      <c r="AG60" s="128" t="s">
        <v>94</v>
      </c>
      <c r="AH60" s="125">
        <v>153.05179783270361</v>
      </c>
      <c r="AI60" s="126" t="s">
        <v>260</v>
      </c>
      <c r="AJ60" s="126" t="s">
        <v>260</v>
      </c>
      <c r="AK60" s="126" t="s">
        <v>94</v>
      </c>
      <c r="AL60" s="126" t="s">
        <v>260</v>
      </c>
      <c r="AM60" s="126" t="s">
        <v>260</v>
      </c>
      <c r="AN60" s="128" t="s">
        <v>94</v>
      </c>
      <c r="AO60" s="132">
        <v>244822.6549035096</v>
      </c>
      <c r="AP60" s="132">
        <v>28327.288249999467</v>
      </c>
      <c r="AQ60" s="125">
        <v>94.741668787851879</v>
      </c>
      <c r="AR60" s="125">
        <v>5.258331212148132</v>
      </c>
      <c r="AS60" s="125">
        <v>59.234269670571123</v>
      </c>
      <c r="AT60" s="126" t="s">
        <v>94</v>
      </c>
      <c r="AU60" s="128" t="s">
        <v>94</v>
      </c>
      <c r="AV60" s="125">
        <f t="shared" si="0"/>
        <v>26.8492725148479</v>
      </c>
      <c r="AW60" s="128" t="s">
        <v>94</v>
      </c>
      <c r="AX60" s="129">
        <v>74.645683543698553</v>
      </c>
      <c r="AZ60" s="149"/>
      <c r="BC60" s="150"/>
      <c r="BE60" s="98"/>
    </row>
    <row r="61" spans="1:57" ht="15" hidden="1" thickBot="1" x14ac:dyDescent="0.35">
      <c r="A61" s="120">
        <v>2004</v>
      </c>
      <c r="B61" s="121" t="s">
        <v>23</v>
      </c>
      <c r="C61" s="122">
        <v>1333.7181304959677</v>
      </c>
      <c r="D61" s="122">
        <v>1268.1224532639014</v>
      </c>
      <c r="E61" s="122">
        <v>231.98182687650493</v>
      </c>
      <c r="F61" s="123" t="s">
        <v>260</v>
      </c>
      <c r="G61" s="123" t="s">
        <v>260</v>
      </c>
      <c r="H61" s="122">
        <v>2833.8224106363741</v>
      </c>
      <c r="I61" s="122">
        <v>526.54064193711361</v>
      </c>
      <c r="J61" s="122">
        <v>3360.3630525734875</v>
      </c>
      <c r="K61" s="125">
        <f>Corrientes!K61*Constantes!$BA$4</f>
        <v>2473.543394584899</v>
      </c>
      <c r="L61" s="125">
        <f>Corrientes!L61*Constantes!$BA$4</f>
        <v>1164.1554035087129</v>
      </c>
      <c r="M61" s="125">
        <f>Corrientes!M61*Constantes!$BA$4</f>
        <v>1106.8992559386668</v>
      </c>
      <c r="N61" s="125">
        <f>Corrientes!N61*Constantes!$BA$4</f>
        <v>459.5987108985999</v>
      </c>
      <c r="O61" s="125">
        <v>2933.1421054834987</v>
      </c>
      <c r="P61" s="125">
        <v>34.320303932415818</v>
      </c>
      <c r="Q61" s="125">
        <v>5606.9043283952979</v>
      </c>
      <c r="R61" s="125">
        <v>722.89413472613739</v>
      </c>
      <c r="S61" s="125">
        <v>101.01941088072007</v>
      </c>
      <c r="T61" s="126" t="s">
        <v>260</v>
      </c>
      <c r="U61" s="126" t="s">
        <v>260</v>
      </c>
      <c r="V61" s="127">
        <v>6430.8178740021549</v>
      </c>
      <c r="W61" s="125">
        <v>4246.2441524188989</v>
      </c>
      <c r="X61" s="125">
        <f>Corrientes!X61*Constantes!$BA$4</f>
        <v>4538.8458234501304</v>
      </c>
      <c r="Y61" s="125">
        <f>Corrientes!Y61*Constantes!$BA$4</f>
        <v>2409.028798362212</v>
      </c>
      <c r="Z61" s="125">
        <f>Corrientes!Z61*Constantes!$BA$4</f>
        <v>39124.481363563158</v>
      </c>
      <c r="AA61" s="125">
        <v>9791.1809265756419</v>
      </c>
      <c r="AB61" s="125">
        <v>3680.7221189138259</v>
      </c>
      <c r="AC61" s="126" t="s">
        <v>94</v>
      </c>
      <c r="AD61" s="125">
        <v>25.460540570490451</v>
      </c>
      <c r="AE61" s="125">
        <v>3.3467992443841377</v>
      </c>
      <c r="AF61" s="126" t="s">
        <v>260</v>
      </c>
      <c r="AG61" s="128" t="s">
        <v>94</v>
      </c>
      <c r="AH61" s="125">
        <v>100.68241913734313</v>
      </c>
      <c r="AI61" s="126" t="s">
        <v>260</v>
      </c>
      <c r="AJ61" s="126" t="s">
        <v>260</v>
      </c>
      <c r="AK61" s="126" t="s">
        <v>94</v>
      </c>
      <c r="AL61" s="126" t="s">
        <v>260</v>
      </c>
      <c r="AM61" s="126" t="s">
        <v>260</v>
      </c>
      <c r="AN61" s="128" t="s">
        <v>94</v>
      </c>
      <c r="AO61" s="132">
        <v>292553.57766095613</v>
      </c>
      <c r="AP61" s="132">
        <v>38456.296320447807</v>
      </c>
      <c r="AQ61" s="125">
        <v>84.330840635392974</v>
      </c>
      <c r="AR61" s="125">
        <v>15.66915936460704</v>
      </c>
      <c r="AS61" s="125">
        <v>65.679696067584189</v>
      </c>
      <c r="AT61" s="126" t="s">
        <v>94</v>
      </c>
      <c r="AU61" s="128" t="s">
        <v>94</v>
      </c>
      <c r="AV61" s="125">
        <f t="shared" si="0"/>
        <v>18.320615764163328</v>
      </c>
      <c r="AW61" s="128" t="s">
        <v>94</v>
      </c>
      <c r="AX61" s="129">
        <v>220.4002709093314</v>
      </c>
      <c r="AZ61" s="149"/>
      <c r="BC61" s="150"/>
      <c r="BE61" s="98"/>
    </row>
    <row r="62" spans="1:57" ht="15" hidden="1" thickBot="1" x14ac:dyDescent="0.35">
      <c r="A62" s="120">
        <v>2004</v>
      </c>
      <c r="B62" s="121" t="s">
        <v>24</v>
      </c>
      <c r="C62" s="122">
        <v>393.55332398202682</v>
      </c>
      <c r="D62" s="122">
        <v>1569.9799939996444</v>
      </c>
      <c r="E62" s="123">
        <v>0</v>
      </c>
      <c r="F62" s="123" t="s">
        <v>260</v>
      </c>
      <c r="G62" s="123" t="s">
        <v>260</v>
      </c>
      <c r="H62" s="122">
        <v>1963.5333179816712</v>
      </c>
      <c r="I62" s="122">
        <v>783.15470123288526</v>
      </c>
      <c r="J62" s="122">
        <v>2746.6880192145568</v>
      </c>
      <c r="K62" s="125">
        <f>Corrientes!K62*Constantes!$BA$4</f>
        <v>2170.0241345266932</v>
      </c>
      <c r="L62" s="125">
        <f>Corrientes!L62*Constantes!$BA$4</f>
        <v>434.94052453464559</v>
      </c>
      <c r="M62" s="125">
        <f>Corrientes!M62*Constantes!$BA$4</f>
        <v>1735.0836099920477</v>
      </c>
      <c r="N62" s="125">
        <f>Corrientes!N62*Constantes!$BA$4</f>
        <v>865.51350424259363</v>
      </c>
      <c r="O62" s="125">
        <v>3035.5376387692872</v>
      </c>
      <c r="P62" s="125">
        <v>28.948440251999642</v>
      </c>
      <c r="Q62" s="125">
        <v>6107.9110312811772</v>
      </c>
      <c r="R62" s="125">
        <v>527.26218086027768</v>
      </c>
      <c r="S62" s="125">
        <v>106.3460616943503</v>
      </c>
      <c r="T62" s="126" t="s">
        <v>260</v>
      </c>
      <c r="U62" s="126" t="s">
        <v>260</v>
      </c>
      <c r="V62" s="127">
        <v>6741.5192738358055</v>
      </c>
      <c r="W62" s="125">
        <v>4334.1056292331932</v>
      </c>
      <c r="X62" s="125">
        <f>Corrientes!X62*Constantes!$BA$4</f>
        <v>4916.421256250198</v>
      </c>
      <c r="Y62" s="125">
        <f>Corrientes!Y62*Constantes!$BA$4</f>
        <v>2550.6350722253401</v>
      </c>
      <c r="Z62" s="125">
        <f>Corrientes!Z62*Constantes!$BA$4</f>
        <v>22248.130061579559</v>
      </c>
      <c r="AA62" s="125">
        <v>9488.2072930503618</v>
      </c>
      <c r="AB62" s="125">
        <v>3856.5213917032793</v>
      </c>
      <c r="AC62" s="126" t="s">
        <v>94</v>
      </c>
      <c r="AD62" s="125">
        <v>22.116810015930419</v>
      </c>
      <c r="AE62" s="125">
        <v>2.4577684607272174</v>
      </c>
      <c r="AF62" s="126" t="s">
        <v>260</v>
      </c>
      <c r="AG62" s="128" t="s">
        <v>94</v>
      </c>
      <c r="AH62" s="125">
        <v>669.35894547665544</v>
      </c>
      <c r="AI62" s="126" t="s">
        <v>260</v>
      </c>
      <c r="AJ62" s="126" t="s">
        <v>260</v>
      </c>
      <c r="AK62" s="126" t="s">
        <v>94</v>
      </c>
      <c r="AL62" s="126" t="s">
        <v>260</v>
      </c>
      <c r="AM62" s="126" t="s">
        <v>260</v>
      </c>
      <c r="AN62" s="128" t="s">
        <v>94</v>
      </c>
      <c r="AO62" s="132">
        <v>386049.68062137725</v>
      </c>
      <c r="AP62" s="132">
        <v>42900.433137582419</v>
      </c>
      <c r="AQ62" s="125">
        <v>71.48730777742874</v>
      </c>
      <c r="AR62" s="125">
        <v>28.51269222257125</v>
      </c>
      <c r="AS62" s="125">
        <v>71.051559748000358</v>
      </c>
      <c r="AT62" s="126" t="s">
        <v>94</v>
      </c>
      <c r="AU62" s="128" t="s">
        <v>94</v>
      </c>
      <c r="AV62" s="125">
        <f t="shared" si="0"/>
        <v>9.5364084637428626</v>
      </c>
      <c r="AW62" s="128" t="s">
        <v>94</v>
      </c>
      <c r="AX62" s="129">
        <v>200.7693299388888</v>
      </c>
      <c r="AZ62" s="149"/>
      <c r="BC62" s="150"/>
      <c r="BE62" s="98"/>
    </row>
    <row r="63" spans="1:57" ht="15" hidden="1" thickBot="1" x14ac:dyDescent="0.35">
      <c r="A63" s="120">
        <v>2004</v>
      </c>
      <c r="B63" s="121" t="s">
        <v>25</v>
      </c>
      <c r="C63" s="122">
        <v>2481.745287345891</v>
      </c>
      <c r="D63" s="122">
        <v>1424.6408103946756</v>
      </c>
      <c r="E63" s="123">
        <v>0</v>
      </c>
      <c r="F63" s="123" t="s">
        <v>260</v>
      </c>
      <c r="G63" s="123" t="s">
        <v>260</v>
      </c>
      <c r="H63" s="122">
        <v>3906.386097740567</v>
      </c>
      <c r="I63" s="122">
        <v>2425.3482015161867</v>
      </c>
      <c r="J63" s="122">
        <v>6331.7342992567537</v>
      </c>
      <c r="K63" s="125">
        <f>Corrientes!K63*Constantes!$BA$4</f>
        <v>2842.22764512814</v>
      </c>
      <c r="L63" s="125">
        <f>Corrientes!L63*Constantes!$BA$4</f>
        <v>1805.6804645963659</v>
      </c>
      <c r="M63" s="125">
        <f>Corrientes!M63*Constantes!$BA$4</f>
        <v>1036.5471805317741</v>
      </c>
      <c r="N63" s="125">
        <f>Corrientes!N63*Constantes!$BA$4</f>
        <v>1764.6467950001722</v>
      </c>
      <c r="O63" s="125">
        <v>4606.874440128312</v>
      </c>
      <c r="P63" s="125">
        <v>62.486243138220111</v>
      </c>
      <c r="Q63" s="125">
        <v>2151.947420402787</v>
      </c>
      <c r="R63" s="125">
        <v>276.1938146438186</v>
      </c>
      <c r="S63" s="125">
        <v>1373.1297181502118</v>
      </c>
      <c r="T63" s="126" t="s">
        <v>260</v>
      </c>
      <c r="U63" s="126" t="s">
        <v>260</v>
      </c>
      <c r="V63" s="127">
        <v>3801.2709531968176</v>
      </c>
      <c r="W63" s="125">
        <v>5296.801736208281</v>
      </c>
      <c r="X63" s="125">
        <f>Corrientes!X63*Constantes!$BA$4</f>
        <v>3843.9644896222694</v>
      </c>
      <c r="Y63" s="125">
        <f>Corrientes!Y63*Constantes!$BA$4</f>
        <v>1898.2914626094096</v>
      </c>
      <c r="Z63" s="125">
        <f>Corrientes!Z63*Constantes!$BA$4</f>
        <v>13097.258879161889</v>
      </c>
      <c r="AA63" s="125">
        <v>10133.005252453571</v>
      </c>
      <c r="AB63" s="125">
        <v>4843.5445820269215</v>
      </c>
      <c r="AC63" s="126" t="s">
        <v>94</v>
      </c>
      <c r="AD63" s="125">
        <v>24.660279558575549</v>
      </c>
      <c r="AE63" s="125">
        <v>2.9210913085429517</v>
      </c>
      <c r="AF63" s="126" t="s">
        <v>260</v>
      </c>
      <c r="AG63" s="128" t="s">
        <v>94</v>
      </c>
      <c r="AH63" s="125">
        <v>96.562947214652027</v>
      </c>
      <c r="AI63" s="126" t="s">
        <v>260</v>
      </c>
      <c r="AJ63" s="126" t="s">
        <v>260</v>
      </c>
      <c r="AK63" s="126" t="s">
        <v>94</v>
      </c>
      <c r="AL63" s="126" t="s">
        <v>260</v>
      </c>
      <c r="AM63" s="126" t="s">
        <v>260</v>
      </c>
      <c r="AN63" s="128" t="s">
        <v>94</v>
      </c>
      <c r="AO63" s="132">
        <v>346891.08220680512</v>
      </c>
      <c r="AP63" s="132">
        <v>41090.390838370869</v>
      </c>
      <c r="AQ63" s="125">
        <v>61.695357276743522</v>
      </c>
      <c r="AR63" s="125">
        <v>38.304642723256478</v>
      </c>
      <c r="AS63" s="125">
        <v>37.513756861779882</v>
      </c>
      <c r="AT63" s="126" t="s">
        <v>94</v>
      </c>
      <c r="AU63" s="128" t="s">
        <v>94</v>
      </c>
      <c r="AV63" s="125">
        <f t="shared" si="0"/>
        <v>30.64698629362017</v>
      </c>
      <c r="AW63" s="128" t="s">
        <v>94</v>
      </c>
      <c r="AX63" s="129">
        <v>82.322327363342097</v>
      </c>
      <c r="AZ63" s="149"/>
      <c r="BC63" s="150"/>
      <c r="BE63" s="98"/>
    </row>
    <row r="64" spans="1:57" ht="15" hidden="1" thickBot="1" x14ac:dyDescent="0.35">
      <c r="A64" s="120">
        <v>2004</v>
      </c>
      <c r="B64" s="121" t="s">
        <v>26</v>
      </c>
      <c r="C64" s="122">
        <v>1315.6291504814149</v>
      </c>
      <c r="D64" s="122">
        <v>1900.8192981683228</v>
      </c>
      <c r="E64" s="122">
        <v>195.054312358478</v>
      </c>
      <c r="F64" s="123" t="s">
        <v>260</v>
      </c>
      <c r="G64" s="123" t="s">
        <v>260</v>
      </c>
      <c r="H64" s="122">
        <v>3411.5027610082157</v>
      </c>
      <c r="I64" s="122">
        <v>404.70058343799434</v>
      </c>
      <c r="J64" s="122">
        <v>3816.2033444462099</v>
      </c>
      <c r="K64" s="125">
        <f>Corrientes!K64*Constantes!$BA$4</f>
        <v>2715.1918190204274</v>
      </c>
      <c r="L64" s="125">
        <f>Corrientes!L64*Constantes!$BA$4</f>
        <v>1047.1002829252377</v>
      </c>
      <c r="M64" s="125">
        <f>Corrientes!M64*Constantes!$BA$4</f>
        <v>1512.8491369878011</v>
      </c>
      <c r="N64" s="125">
        <f>Corrientes!N64*Constantes!$BA$4</f>
        <v>322.09843880615568</v>
      </c>
      <c r="O64" s="125">
        <v>3037.290257826583</v>
      </c>
      <c r="P64" s="125">
        <v>31.909668444132105</v>
      </c>
      <c r="Q64" s="125">
        <v>5783.0014938690792</v>
      </c>
      <c r="R64" s="125">
        <v>866.34896770311298</v>
      </c>
      <c r="S64" s="125">
        <v>1493.8413570108603</v>
      </c>
      <c r="T64" s="126" t="s">
        <v>260</v>
      </c>
      <c r="U64" s="126" t="s">
        <v>260</v>
      </c>
      <c r="V64" s="127">
        <v>8143.1918185830518</v>
      </c>
      <c r="W64" s="125">
        <v>4611.0730067944496</v>
      </c>
      <c r="X64" s="125">
        <f>Corrientes!X64*Constantes!$BA$4</f>
        <v>3456.7048244236362</v>
      </c>
      <c r="Y64" s="125">
        <f>Corrientes!Y64*Constantes!$BA$4</f>
        <v>2648.5590662946515</v>
      </c>
      <c r="Z64" s="125">
        <f>Corrientes!Z64*Constantes!$BA$4</f>
        <v>16084.255965059438</v>
      </c>
      <c r="AA64" s="125">
        <v>11959.395163029261</v>
      </c>
      <c r="AB64" s="125">
        <v>3956.8441192662603</v>
      </c>
      <c r="AC64" s="126" t="s">
        <v>94</v>
      </c>
      <c r="AD64" s="125">
        <v>15.219886350854075</v>
      </c>
      <c r="AE64" s="125">
        <v>2.5910969344316568</v>
      </c>
      <c r="AF64" s="126" t="s">
        <v>260</v>
      </c>
      <c r="AG64" s="128" t="s">
        <v>94</v>
      </c>
      <c r="AH64" s="125">
        <v>373.41987057068525</v>
      </c>
      <c r="AI64" s="126" t="s">
        <v>260</v>
      </c>
      <c r="AJ64" s="126" t="s">
        <v>260</v>
      </c>
      <c r="AK64" s="126" t="s">
        <v>94</v>
      </c>
      <c r="AL64" s="126" t="s">
        <v>260</v>
      </c>
      <c r="AM64" s="126" t="s">
        <v>260</v>
      </c>
      <c r="AN64" s="128" t="s">
        <v>94</v>
      </c>
      <c r="AO64" s="132">
        <v>461557.22713833902</v>
      </c>
      <c r="AP64" s="132">
        <v>78577.427500686637</v>
      </c>
      <c r="AQ64" s="125">
        <v>89.395203900049964</v>
      </c>
      <c r="AR64" s="125">
        <v>10.604796099950033</v>
      </c>
      <c r="AS64" s="125">
        <v>68.090331555867905</v>
      </c>
      <c r="AT64" s="126" t="s">
        <v>94</v>
      </c>
      <c r="AU64" s="128" t="s">
        <v>94</v>
      </c>
      <c r="AV64" s="125">
        <f t="shared" si="0"/>
        <v>13.698574619048042</v>
      </c>
      <c r="AW64" s="128" t="s">
        <v>94</v>
      </c>
      <c r="AX64" s="129">
        <v>163.2306025848228</v>
      </c>
      <c r="AZ64" s="149"/>
      <c r="BC64" s="150"/>
      <c r="BE64" s="98"/>
    </row>
    <row r="65" spans="1:57" ht="15" hidden="1" thickBot="1" x14ac:dyDescent="0.35">
      <c r="A65" s="120">
        <v>2004</v>
      </c>
      <c r="B65" s="121" t="s">
        <v>27</v>
      </c>
      <c r="C65" s="122">
        <v>268.56958755312235</v>
      </c>
      <c r="D65" s="122">
        <v>774.61303144314604</v>
      </c>
      <c r="E65" s="123">
        <v>0</v>
      </c>
      <c r="F65" s="123" t="s">
        <v>260</v>
      </c>
      <c r="G65" s="123" t="s">
        <v>260</v>
      </c>
      <c r="H65" s="122">
        <v>1043.1826189962683</v>
      </c>
      <c r="I65" s="122">
        <v>85.030793343716184</v>
      </c>
      <c r="J65" s="122">
        <v>1128.2134123399846</v>
      </c>
      <c r="K65" s="125">
        <f>Corrientes!K65*Constantes!$BA$4</f>
        <v>1439.0135020067735</v>
      </c>
      <c r="L65" s="125">
        <f>Corrientes!L65*Constantes!$BA$4</f>
        <v>370.47709162293467</v>
      </c>
      <c r="M65" s="125">
        <f>Corrientes!M65*Constantes!$BA$4</f>
        <v>1068.536410383839</v>
      </c>
      <c r="N65" s="125">
        <f>Corrientes!N65*Constantes!$BA$4</f>
        <v>117.29533974184531</v>
      </c>
      <c r="O65" s="125">
        <v>1556.308841748619</v>
      </c>
      <c r="P65" s="125">
        <v>42.410695177799653</v>
      </c>
      <c r="Q65" s="125">
        <v>1379.1676328823253</v>
      </c>
      <c r="R65" s="125">
        <v>152.82862031168122</v>
      </c>
      <c r="S65" s="126">
        <v>0</v>
      </c>
      <c r="T65" s="126" t="s">
        <v>260</v>
      </c>
      <c r="U65" s="126" t="s">
        <v>260</v>
      </c>
      <c r="V65" s="127">
        <v>1531.9962531940066</v>
      </c>
      <c r="W65" s="125">
        <v>4284.7768475880066</v>
      </c>
      <c r="X65" s="125">
        <f>Corrientes!X65*Constantes!$BA$4</f>
        <v>4679.0304927221769</v>
      </c>
      <c r="Y65" s="125">
        <f>Corrientes!Y65*Constantes!$BA$4</f>
        <v>1568.7119090120525</v>
      </c>
      <c r="Z65" s="125">
        <f>Corrientes!Z65*Constantes!$BA$4</f>
        <v>0</v>
      </c>
      <c r="AA65" s="125">
        <v>2660.209665533991</v>
      </c>
      <c r="AB65" s="125">
        <v>2457.5298095508997</v>
      </c>
      <c r="AC65" s="126" t="s">
        <v>94</v>
      </c>
      <c r="AD65" s="125">
        <v>24.85908466076696</v>
      </c>
      <c r="AE65" s="125">
        <v>2.9165239332387212</v>
      </c>
      <c r="AF65" s="126" t="s">
        <v>260</v>
      </c>
      <c r="AG65" s="128" t="s">
        <v>94</v>
      </c>
      <c r="AH65" s="125">
        <v>33.792296499929712</v>
      </c>
      <c r="AI65" s="126" t="s">
        <v>260</v>
      </c>
      <c r="AJ65" s="126" t="s">
        <v>260</v>
      </c>
      <c r="AK65" s="126" t="s">
        <v>94</v>
      </c>
      <c r="AL65" s="126" t="s">
        <v>260</v>
      </c>
      <c r="AM65" s="126" t="s">
        <v>260</v>
      </c>
      <c r="AN65" s="128" t="s">
        <v>94</v>
      </c>
      <c r="AO65" s="132">
        <v>91211.652173205395</v>
      </c>
      <c r="AP65" s="132">
        <v>10701.156948599883</v>
      </c>
      <c r="AQ65" s="125">
        <v>92.46323502152336</v>
      </c>
      <c r="AR65" s="125">
        <v>7.5367649784766382</v>
      </c>
      <c r="AS65" s="125">
        <v>57.589304822200347</v>
      </c>
      <c r="AT65" s="126" t="s">
        <v>94</v>
      </c>
      <c r="AU65" s="128" t="s">
        <v>94</v>
      </c>
      <c r="AV65" s="125">
        <f t="shared" si="0"/>
        <v>10.019788038571953</v>
      </c>
      <c r="AW65" s="128" t="s">
        <v>94</v>
      </c>
      <c r="AX65" s="129">
        <v>77.177280549491513</v>
      </c>
      <c r="AZ65" s="149"/>
      <c r="BC65" s="150"/>
      <c r="BE65" s="98"/>
    </row>
    <row r="66" spans="1:57" ht="15" hidden="1" thickBot="1" x14ac:dyDescent="0.35">
      <c r="A66" s="120">
        <v>2004</v>
      </c>
      <c r="B66" s="121" t="s">
        <v>28</v>
      </c>
      <c r="C66" s="122">
        <v>1722.1410073251727</v>
      </c>
      <c r="D66" s="122">
        <v>2751.6709229821931</v>
      </c>
      <c r="E66" s="122">
        <v>891.12874350756488</v>
      </c>
      <c r="F66" s="123" t="s">
        <v>260</v>
      </c>
      <c r="G66" s="123" t="s">
        <v>260</v>
      </c>
      <c r="H66" s="122">
        <v>5364.940673814931</v>
      </c>
      <c r="I66" s="122">
        <v>1960.2712328550892</v>
      </c>
      <c r="J66" s="122">
        <v>7325.2119066700197</v>
      </c>
      <c r="K66" s="125">
        <f>Corrientes!K66*Constantes!$BA$4</f>
        <v>1127.7840016058078</v>
      </c>
      <c r="L66" s="125">
        <f>Corrientes!L66*Constantes!$BA$4</f>
        <v>362.01762417431689</v>
      </c>
      <c r="M66" s="125">
        <f>Corrientes!M66*Constantes!$BA$4</f>
        <v>578.43891168632445</v>
      </c>
      <c r="N66" s="125">
        <f>Corrientes!N66*Constantes!$BA$4</f>
        <v>412.07585873452388</v>
      </c>
      <c r="O66" s="125">
        <v>1539.859860340332</v>
      </c>
      <c r="P66" s="125">
        <v>35.102809253875286</v>
      </c>
      <c r="Q66" s="125">
        <v>10172.054184527862</v>
      </c>
      <c r="R66" s="125">
        <v>930.5305770099003</v>
      </c>
      <c r="S66" s="125">
        <v>2440.0827476293694</v>
      </c>
      <c r="T66" s="126" t="s">
        <v>260</v>
      </c>
      <c r="U66" s="126" t="s">
        <v>260</v>
      </c>
      <c r="V66" s="127">
        <v>13542.667509167133</v>
      </c>
      <c r="W66" s="125">
        <v>5178.1888661683224</v>
      </c>
      <c r="X66" s="125">
        <f>Corrientes!X66*Constantes!$BA$4</f>
        <v>4733.9006279541873</v>
      </c>
      <c r="Y66" s="125">
        <f>Corrientes!Y66*Constantes!$BA$4</f>
        <v>2213.6989730246869</v>
      </c>
      <c r="Z66" s="125">
        <f>Corrientes!Z66*Constantes!$BA$4</f>
        <v>11457.132281391569</v>
      </c>
      <c r="AA66" s="125">
        <v>20867.879415837153</v>
      </c>
      <c r="AB66" s="125">
        <v>2830.5435447943637</v>
      </c>
      <c r="AC66" s="126" t="s">
        <v>94</v>
      </c>
      <c r="AD66" s="125">
        <v>16.200168539945377</v>
      </c>
      <c r="AE66" s="125">
        <v>3.2873677236409695</v>
      </c>
      <c r="AF66" s="126" t="s">
        <v>260</v>
      </c>
      <c r="AG66" s="128" t="s">
        <v>94</v>
      </c>
      <c r="AH66" s="125">
        <v>141.30893534043472</v>
      </c>
      <c r="AI66" s="126" t="s">
        <v>260</v>
      </c>
      <c r="AJ66" s="126" t="s">
        <v>260</v>
      </c>
      <c r="AK66" s="126" t="s">
        <v>94</v>
      </c>
      <c r="AL66" s="126" t="s">
        <v>260</v>
      </c>
      <c r="AM66" s="126" t="s">
        <v>260</v>
      </c>
      <c r="AN66" s="128" t="s">
        <v>94</v>
      </c>
      <c r="AO66" s="132">
        <v>634789.93438326532</v>
      </c>
      <c r="AP66" s="132">
        <v>128812.73033908519</v>
      </c>
      <c r="AQ66" s="125">
        <v>73.239392145500233</v>
      </c>
      <c r="AR66" s="125">
        <v>26.760607854499764</v>
      </c>
      <c r="AS66" s="125">
        <v>64.897190746124707</v>
      </c>
      <c r="AT66" s="126" t="s">
        <v>94</v>
      </c>
      <c r="AU66" s="128" t="s">
        <v>94</v>
      </c>
      <c r="AV66" s="125">
        <f t="shared" si="0"/>
        <v>10.380115805932988</v>
      </c>
      <c r="AW66" s="128" t="s">
        <v>94</v>
      </c>
      <c r="AX66" s="129">
        <v>347.06999197724684</v>
      </c>
      <c r="AZ66" s="149"/>
      <c r="BC66" s="150"/>
      <c r="BE66" s="98"/>
    </row>
    <row r="67" spans="1:57" ht="15" hidden="1" thickBot="1" x14ac:dyDescent="0.35">
      <c r="A67" s="120">
        <v>2004</v>
      </c>
      <c r="B67" s="121" t="s">
        <v>29</v>
      </c>
      <c r="C67" s="122">
        <v>716.61907414866607</v>
      </c>
      <c r="D67" s="122">
        <v>1163.7063089233714</v>
      </c>
      <c r="E67" s="122">
        <v>313.4130540643248</v>
      </c>
      <c r="F67" s="123" t="s">
        <v>260</v>
      </c>
      <c r="G67" s="123" t="s">
        <v>260</v>
      </c>
      <c r="H67" s="122">
        <v>2193.7384371363628</v>
      </c>
      <c r="I67" s="122">
        <v>104.97203629883352</v>
      </c>
      <c r="J67" s="122">
        <v>2298.710473435196</v>
      </c>
      <c r="K67" s="125">
        <f>Corrientes!K67*Constantes!$BA$4</f>
        <v>2479.2543235443804</v>
      </c>
      <c r="L67" s="125">
        <f>Corrientes!L67*Constantes!$BA$4</f>
        <v>809.88731739444506</v>
      </c>
      <c r="M67" s="125">
        <f>Corrientes!M67*Constantes!$BA$4</f>
        <v>1315.1631246887807</v>
      </c>
      <c r="N67" s="125">
        <f>Corrientes!N67*Constantes!$BA$4</f>
        <v>118.63418648253524</v>
      </c>
      <c r="O67" s="125">
        <v>2597.8885100269158</v>
      </c>
      <c r="P67" s="125">
        <v>31.960816814199404</v>
      </c>
      <c r="Q67" s="125">
        <v>4332.4644045115638</v>
      </c>
      <c r="R67" s="125">
        <v>446.15044160601752</v>
      </c>
      <c r="S67" s="125">
        <v>114.95167010768667</v>
      </c>
      <c r="T67" s="126" t="s">
        <v>260</v>
      </c>
      <c r="U67" s="126" t="s">
        <v>260</v>
      </c>
      <c r="V67" s="127">
        <v>4893.5665162252681</v>
      </c>
      <c r="W67" s="125">
        <v>5215.087063888097</v>
      </c>
      <c r="X67" s="125">
        <f>Corrientes!X67*Constantes!$BA$4</f>
        <v>5353.083258595354</v>
      </c>
      <c r="Y67" s="125">
        <f>Corrientes!Y67*Constantes!$BA$4</f>
        <v>3264.1969681446999</v>
      </c>
      <c r="Z67" s="125">
        <f>Corrientes!Z67*Constantes!$BA$4</f>
        <v>25522.129242381583</v>
      </c>
      <c r="AA67" s="125">
        <v>7192.2769896604632</v>
      </c>
      <c r="AB67" s="125">
        <v>3944.8948103267926</v>
      </c>
      <c r="AC67" s="126" t="s">
        <v>94</v>
      </c>
      <c r="AD67" s="125">
        <v>22.72304454495136</v>
      </c>
      <c r="AE67" s="125">
        <v>4.1088962178282333</v>
      </c>
      <c r="AF67" s="126" t="s">
        <v>260</v>
      </c>
      <c r="AG67" s="128" t="s">
        <v>94</v>
      </c>
      <c r="AH67" s="125">
        <v>317.40452247248322</v>
      </c>
      <c r="AI67" s="126" t="s">
        <v>260</v>
      </c>
      <c r="AJ67" s="126" t="s">
        <v>260</v>
      </c>
      <c r="AK67" s="126" t="s">
        <v>94</v>
      </c>
      <c r="AL67" s="126" t="s">
        <v>260</v>
      </c>
      <c r="AM67" s="126" t="s">
        <v>260</v>
      </c>
      <c r="AN67" s="128" t="s">
        <v>94</v>
      </c>
      <c r="AO67" s="132">
        <v>175041.58314959725</v>
      </c>
      <c r="AP67" s="132">
        <v>31651.907276036458</v>
      </c>
      <c r="AQ67" s="125">
        <v>95.433438116198971</v>
      </c>
      <c r="AR67" s="125">
        <v>4.5665618838010147</v>
      </c>
      <c r="AS67" s="125">
        <v>68.039183185800596</v>
      </c>
      <c r="AT67" s="126" t="s">
        <v>94</v>
      </c>
      <c r="AU67" s="128" t="s">
        <v>94</v>
      </c>
      <c r="AV67" s="125">
        <f t="shared" si="0"/>
        <v>17.374241672505786</v>
      </c>
      <c r="AW67" s="128" t="s">
        <v>94</v>
      </c>
      <c r="AX67" s="129">
        <v>46.793570855785433</v>
      </c>
      <c r="AZ67" s="149"/>
      <c r="BC67" s="150"/>
      <c r="BE67" s="98"/>
    </row>
    <row r="68" spans="1:57" ht="15" hidden="1" thickBot="1" x14ac:dyDescent="0.35">
      <c r="A68" s="134">
        <v>2004</v>
      </c>
      <c r="B68" s="135" t="s">
        <v>30</v>
      </c>
      <c r="C68" s="137">
        <v>709.41511211117086</v>
      </c>
      <c r="D68" s="137">
        <v>778.11710792420592</v>
      </c>
      <c r="E68" s="137">
        <v>370.16848660105165</v>
      </c>
      <c r="F68" s="138" t="s">
        <v>260</v>
      </c>
      <c r="G68" s="138" t="s">
        <v>260</v>
      </c>
      <c r="H68" s="137">
        <v>1857.7007066364285</v>
      </c>
      <c r="I68" s="137">
        <v>200.71282530485342</v>
      </c>
      <c r="J68" s="137">
        <v>2058.4135319412817</v>
      </c>
      <c r="K68" s="140">
        <f>Corrientes!K68*Constantes!$BA$4</f>
        <v>2043.5829700051245</v>
      </c>
      <c r="L68" s="140">
        <f>Corrientes!L68*Constantes!$BA$4</f>
        <v>780.39946725304026</v>
      </c>
      <c r="M68" s="140">
        <f>Corrientes!M68*Constantes!$BA$4</f>
        <v>855.9758117886937</v>
      </c>
      <c r="N68" s="140">
        <f>Corrientes!N68*Constantes!$BA$4</f>
        <v>220.79622954834099</v>
      </c>
      <c r="O68" s="140">
        <v>2264.3791995534652</v>
      </c>
      <c r="P68" s="140">
        <v>50.468039253757944</v>
      </c>
      <c r="Q68" s="140">
        <v>1717.3652293431353</v>
      </c>
      <c r="R68" s="140">
        <v>302.57806952019808</v>
      </c>
      <c r="S68" s="140">
        <v>0.29088838136090833</v>
      </c>
      <c r="T68" s="142" t="s">
        <v>260</v>
      </c>
      <c r="U68" s="142" t="s">
        <v>260</v>
      </c>
      <c r="V68" s="141">
        <v>2020.2341872446943</v>
      </c>
      <c r="W68" s="140">
        <v>3858.3982766125941</v>
      </c>
      <c r="X68" s="140">
        <f>Corrientes!X68*Constantes!$BA$4</f>
        <v>3190.3556004063453</v>
      </c>
      <c r="Y68" s="140">
        <f>Corrientes!Y68*Constantes!$BA$4</f>
        <v>2363.2265106704212</v>
      </c>
      <c r="Z68" s="140">
        <f>Corrientes!Z68*Constantes!$BA$4</f>
        <v>485.62334117013074</v>
      </c>
      <c r="AA68" s="140">
        <v>4078.6477191859763</v>
      </c>
      <c r="AB68" s="140">
        <v>2846.9552392521309</v>
      </c>
      <c r="AC68" s="142" t="s">
        <v>94</v>
      </c>
      <c r="AD68" s="140">
        <v>19.068290658205431</v>
      </c>
      <c r="AE68" s="140">
        <v>3.8358388585186325</v>
      </c>
      <c r="AF68" s="142" t="s">
        <v>260</v>
      </c>
      <c r="AG68" s="143" t="s">
        <v>94</v>
      </c>
      <c r="AH68" s="140">
        <v>77.354528326088527</v>
      </c>
      <c r="AI68" s="142" t="s">
        <v>260</v>
      </c>
      <c r="AJ68" s="142" t="s">
        <v>260</v>
      </c>
      <c r="AK68" s="142" t="s">
        <v>94</v>
      </c>
      <c r="AL68" s="142" t="s">
        <v>260</v>
      </c>
      <c r="AM68" s="142" t="s">
        <v>260</v>
      </c>
      <c r="AN68" s="143" t="s">
        <v>94</v>
      </c>
      <c r="AO68" s="136">
        <v>106330.00680224391</v>
      </c>
      <c r="AP68" s="136">
        <v>21389.687163337108</v>
      </c>
      <c r="AQ68" s="140">
        <v>90.249149542096049</v>
      </c>
      <c r="AR68" s="140">
        <v>9.7508504579039528</v>
      </c>
      <c r="AS68" s="140">
        <v>49.531960746242042</v>
      </c>
      <c r="AT68" s="142" t="s">
        <v>94</v>
      </c>
      <c r="AU68" s="143" t="s">
        <v>94</v>
      </c>
      <c r="AV68" s="140">
        <f t="shared" si="0"/>
        <v>22.962471048037614</v>
      </c>
      <c r="AW68" s="143" t="s">
        <v>94</v>
      </c>
      <c r="AX68" s="129">
        <v>49.920218478273334</v>
      </c>
      <c r="AZ68" s="149"/>
      <c r="BC68" s="150"/>
      <c r="BE68" s="98"/>
    </row>
    <row r="69" spans="1:57" ht="15" thickBot="1" x14ac:dyDescent="0.35">
      <c r="A69" s="111">
        <v>2005</v>
      </c>
      <c r="B69" s="112" t="s">
        <v>206</v>
      </c>
      <c r="C69" s="113">
        <v>51484.351208366941</v>
      </c>
      <c r="D69" s="113">
        <v>59055.063259338458</v>
      </c>
      <c r="E69" s="113">
        <v>7771.8548949392334</v>
      </c>
      <c r="F69" s="114">
        <v>3150.0655443066703</v>
      </c>
      <c r="G69" s="114">
        <v>801.52876589685002</v>
      </c>
      <c r="H69" s="113">
        <v>122262.86367284817</v>
      </c>
      <c r="I69" s="113">
        <v>23016.082352628448</v>
      </c>
      <c r="J69" s="113">
        <v>145278.94602547662</v>
      </c>
      <c r="K69" s="116">
        <f>Corrientes!K69*Constantes!$BA$5</f>
        <v>2000.8430706055738</v>
      </c>
      <c r="L69" s="116">
        <f>Corrientes!L69*Constantes!$BA$5</f>
        <v>870.68719585904057</v>
      </c>
      <c r="M69" s="116">
        <f>Corrientes!M69*Constantes!$BA$5</f>
        <v>998.72070296566983</v>
      </c>
      <c r="N69" s="116">
        <f>Corrientes!N69*Constantes!$BA$5</f>
        <v>389.24076409481989</v>
      </c>
      <c r="O69" s="116">
        <v>2456.9121047766744</v>
      </c>
      <c r="P69" s="116">
        <v>38.462415885213652</v>
      </c>
      <c r="Q69" s="116">
        <v>186859.02725090343</v>
      </c>
      <c r="R69" s="116">
        <v>32429.50548975007</v>
      </c>
      <c r="S69" s="116">
        <v>11783.437804396144</v>
      </c>
      <c r="T69" s="117" t="s">
        <v>260</v>
      </c>
      <c r="U69" s="117">
        <v>1365.7262400650998</v>
      </c>
      <c r="V69" s="118">
        <v>232437.69678511479</v>
      </c>
      <c r="W69" s="116">
        <v>4840.4047268406339</v>
      </c>
      <c r="X69" s="116">
        <f>Corrientes!X69*Constantes!$BA$5</f>
        <v>4196.0933429012839</v>
      </c>
      <c r="Y69" s="116">
        <f>Corrientes!Y69*Constantes!$BA$5</f>
        <v>3058.7969048379969</v>
      </c>
      <c r="Z69" s="116">
        <f>Corrientes!Z69*Constantes!$BA$5</f>
        <v>16653.129188596282</v>
      </c>
      <c r="AA69" s="116">
        <v>377716.64281059138</v>
      </c>
      <c r="AB69" s="116">
        <v>3525.0870642732343</v>
      </c>
      <c r="AC69" s="116">
        <v>43.409192919915199</v>
      </c>
      <c r="AD69" s="116">
        <v>16.737970312205878</v>
      </c>
      <c r="AE69" s="116">
        <v>2.5859095834639341</v>
      </c>
      <c r="AF69" s="117">
        <v>459262.63153130084</v>
      </c>
      <c r="AG69" s="117" t="s">
        <v>94</v>
      </c>
      <c r="AH69" s="116">
        <v>27056.43100986533</v>
      </c>
      <c r="AI69" s="117">
        <v>492413.88404001098</v>
      </c>
      <c r="AJ69" s="117">
        <v>4595.513186613437</v>
      </c>
      <c r="AK69" s="117">
        <v>3.3711455556097594</v>
      </c>
      <c r="AL69" s="117">
        <v>870130.53550070315</v>
      </c>
      <c r="AM69" s="117">
        <v>8120.6002508866704</v>
      </c>
      <c r="AN69" s="117">
        <v>5.9570551985028377</v>
      </c>
      <c r="AO69" s="148">
        <v>14606722.726346225</v>
      </c>
      <c r="AP69" s="148">
        <v>2256645.4340312444</v>
      </c>
      <c r="AQ69" s="116">
        <v>84.157317366143147</v>
      </c>
      <c r="AR69" s="116">
        <v>15.842682633856848</v>
      </c>
      <c r="AS69" s="116">
        <v>61.537584114786348</v>
      </c>
      <c r="AT69" s="117">
        <v>56.590806085969504</v>
      </c>
      <c r="AU69" s="117">
        <v>53.481378661659072</v>
      </c>
      <c r="AV69" s="116">
        <f t="shared" si="0"/>
        <v>2.3535334940278263</v>
      </c>
      <c r="AW69" s="125">
        <f>((AI69/AI36)-1)*100</f>
        <v>4.9725506372627626</v>
      </c>
      <c r="AX69" s="119">
        <v>6094.8214988447935</v>
      </c>
      <c r="AZ69" s="149"/>
      <c r="BC69" s="150"/>
      <c r="BE69" s="98"/>
    </row>
    <row r="70" spans="1:57" ht="15" hidden="1" thickBot="1" x14ac:dyDescent="0.35">
      <c r="A70" s="120">
        <v>2005</v>
      </c>
      <c r="B70" s="121" t="s">
        <v>0</v>
      </c>
      <c r="C70" s="122">
        <v>508.50854479802842</v>
      </c>
      <c r="D70" s="122">
        <v>818.86819172033881</v>
      </c>
      <c r="E70" s="123">
        <v>0</v>
      </c>
      <c r="F70" s="123" t="s">
        <v>260</v>
      </c>
      <c r="G70" s="123" t="s">
        <v>260</v>
      </c>
      <c r="H70" s="122">
        <v>1327.3767365183671</v>
      </c>
      <c r="I70" s="122">
        <v>243.36089624785814</v>
      </c>
      <c r="J70" s="122">
        <v>1570.7376327662255</v>
      </c>
      <c r="K70" s="125">
        <f>Corrientes!K70*Constantes!$BA$5</f>
        <v>2966.7486254875016</v>
      </c>
      <c r="L70" s="125">
        <f>Corrientes!L70*Constantes!$BA$5</f>
        <v>1136.5402035636214</v>
      </c>
      <c r="M70" s="125">
        <f>Corrientes!M70*Constantes!$BA$5</f>
        <v>1830.2084219238805</v>
      </c>
      <c r="N70" s="125">
        <f>Corrientes!N70*Constantes!$BA$5</f>
        <v>543.92290039260411</v>
      </c>
      <c r="O70" s="125">
        <v>3510.6703651264097</v>
      </c>
      <c r="P70" s="125">
        <v>38.148232334884334</v>
      </c>
      <c r="Q70" s="125">
        <v>2249.1189450596426</v>
      </c>
      <c r="R70" s="125">
        <v>229.81845534425176</v>
      </c>
      <c r="S70" s="125">
        <v>67.783461308738083</v>
      </c>
      <c r="T70" s="126" t="s">
        <v>260</v>
      </c>
      <c r="U70" s="126" t="s">
        <v>260</v>
      </c>
      <c r="V70" s="127">
        <v>2546.7208617126321</v>
      </c>
      <c r="W70" s="125">
        <v>3922.1473326053374</v>
      </c>
      <c r="X70" s="125">
        <f>Corrientes!X70*Constantes!$BA$5</f>
        <v>3516.1822518942336</v>
      </c>
      <c r="Y70" s="125">
        <f>Corrientes!Y70*Constantes!$BA$5</f>
        <v>2099.3163185831372</v>
      </c>
      <c r="Z70" s="125">
        <f>Corrientes!Z70*Constantes!$BA$5</f>
        <v>56580.518621651165</v>
      </c>
      <c r="AA70" s="125">
        <v>4117.4584944788576</v>
      </c>
      <c r="AB70" s="125">
        <v>3754.2840706230659</v>
      </c>
      <c r="AC70" s="126" t="s">
        <v>94</v>
      </c>
      <c r="AD70" s="125">
        <v>19.712854478839869</v>
      </c>
      <c r="AE70" s="125">
        <v>2.8847886152556961</v>
      </c>
      <c r="AF70" s="126" t="s">
        <v>260</v>
      </c>
      <c r="AG70" s="128" t="s">
        <v>94</v>
      </c>
      <c r="AH70" s="125">
        <v>69.561291506011841</v>
      </c>
      <c r="AI70" s="126" t="s">
        <v>260</v>
      </c>
      <c r="AJ70" s="126" t="s">
        <v>260</v>
      </c>
      <c r="AK70" s="126" t="s">
        <v>94</v>
      </c>
      <c r="AL70" s="126" t="s">
        <v>260</v>
      </c>
      <c r="AM70" s="126" t="s">
        <v>260</v>
      </c>
      <c r="AN70" s="128" t="s">
        <v>94</v>
      </c>
      <c r="AO70" s="132">
        <v>142729.9897366623</v>
      </c>
      <c r="AP70" s="132">
        <v>20887.175415912552</v>
      </c>
      <c r="AQ70" s="125">
        <v>84.506585239237225</v>
      </c>
      <c r="AR70" s="125">
        <v>15.493414760762771</v>
      </c>
      <c r="AS70" s="125">
        <v>61.851767665115652</v>
      </c>
      <c r="AT70" s="126" t="s">
        <v>94</v>
      </c>
      <c r="AU70" s="128" t="s">
        <v>94</v>
      </c>
      <c r="AV70" s="125">
        <f t="shared" si="0"/>
        <v>0.23766635360145116</v>
      </c>
      <c r="AW70" s="128" t="s">
        <v>94</v>
      </c>
      <c r="AX70" s="129">
        <v>49.459697386136661</v>
      </c>
      <c r="AZ70" s="149"/>
      <c r="BC70" s="150"/>
      <c r="BE70" s="98"/>
    </row>
    <row r="71" spans="1:57" ht="15" hidden="1" thickBot="1" x14ac:dyDescent="0.35">
      <c r="A71" s="120">
        <v>2005</v>
      </c>
      <c r="B71" s="121" t="s">
        <v>1</v>
      </c>
      <c r="C71" s="122">
        <v>704.96188237459558</v>
      </c>
      <c r="D71" s="122">
        <v>1205.7230956115202</v>
      </c>
      <c r="E71" s="122">
        <v>65.851814202051585</v>
      </c>
      <c r="F71" s="123" t="s">
        <v>260</v>
      </c>
      <c r="G71" s="123" t="s">
        <v>260</v>
      </c>
      <c r="H71" s="122">
        <v>1976.5367921881673</v>
      </c>
      <c r="I71" s="122">
        <v>378.6086373222272</v>
      </c>
      <c r="J71" s="122">
        <v>2355.1454295103945</v>
      </c>
      <c r="K71" s="125">
        <f>Corrientes!K71*Constantes!$BA$5</f>
        <v>1778.5311416564168</v>
      </c>
      <c r="L71" s="125">
        <f>Corrientes!L71*Constantes!$BA$5</f>
        <v>634.34015821982439</v>
      </c>
      <c r="M71" s="125">
        <f>Corrientes!M71*Constantes!$BA$5</f>
        <v>1084.9360772006903</v>
      </c>
      <c r="N71" s="125">
        <f>Corrientes!N71*Constantes!$BA$5</f>
        <v>340.68035294815604</v>
      </c>
      <c r="O71" s="125">
        <v>2119.2114946045731</v>
      </c>
      <c r="P71" s="125">
        <v>25.600553854681024</v>
      </c>
      <c r="Q71" s="125">
        <v>6283.5530289968638</v>
      </c>
      <c r="R71" s="125">
        <v>509.3530103230417</v>
      </c>
      <c r="S71" s="125">
        <v>51.536332586581402</v>
      </c>
      <c r="T71" s="126" t="s">
        <v>260</v>
      </c>
      <c r="U71" s="126" t="s">
        <v>260</v>
      </c>
      <c r="V71" s="127">
        <v>6844.4423719064871</v>
      </c>
      <c r="W71" s="125">
        <v>3799.6330359662129</v>
      </c>
      <c r="X71" s="125">
        <f>Corrientes!X71*Constantes!$BA$5</f>
        <v>3652.2177751952745</v>
      </c>
      <c r="Y71" s="125">
        <f>Corrientes!Y71*Constantes!$BA$5</f>
        <v>3698.9514336977068</v>
      </c>
      <c r="Z71" s="125">
        <f>Corrientes!Z71*Constantes!$BA$5</f>
        <v>20242.078784988767</v>
      </c>
      <c r="AA71" s="125">
        <v>9199.5878014168811</v>
      </c>
      <c r="AB71" s="125">
        <v>3158.4680611070376</v>
      </c>
      <c r="AC71" s="126" t="s">
        <v>94</v>
      </c>
      <c r="AD71" s="125">
        <v>21.838198949196663</v>
      </c>
      <c r="AE71" s="125">
        <v>1.8605425211811137</v>
      </c>
      <c r="AF71" s="126" t="s">
        <v>260</v>
      </c>
      <c r="AG71" s="128" t="s">
        <v>94</v>
      </c>
      <c r="AH71" s="125">
        <v>483.56859167705812</v>
      </c>
      <c r="AI71" s="126" t="s">
        <v>260</v>
      </c>
      <c r="AJ71" s="126" t="s">
        <v>260</v>
      </c>
      <c r="AK71" s="126" t="s">
        <v>94</v>
      </c>
      <c r="AL71" s="126" t="s">
        <v>260</v>
      </c>
      <c r="AM71" s="126" t="s">
        <v>260</v>
      </c>
      <c r="AN71" s="128" t="s">
        <v>94</v>
      </c>
      <c r="AO71" s="132">
        <v>494457.27236466378</v>
      </c>
      <c r="AP71" s="132">
        <v>42126.128728922929</v>
      </c>
      <c r="AQ71" s="125">
        <v>83.92419285118477</v>
      </c>
      <c r="AR71" s="125">
        <v>16.075807148815233</v>
      </c>
      <c r="AS71" s="125">
        <v>74.399446145318976</v>
      </c>
      <c r="AT71" s="126" t="s">
        <v>94</v>
      </c>
      <c r="AU71" s="128" t="s">
        <v>94</v>
      </c>
      <c r="AV71" s="125">
        <f t="shared" si="0"/>
        <v>-3.8660238186116858</v>
      </c>
      <c r="AW71" s="128" t="s">
        <v>94</v>
      </c>
      <c r="AX71" s="129">
        <v>92.427618555748268</v>
      </c>
      <c r="AZ71" s="149"/>
      <c r="BC71" s="150"/>
      <c r="BE71" s="98"/>
    </row>
    <row r="72" spans="1:57" ht="15" hidden="1" thickBot="1" x14ac:dyDescent="0.35">
      <c r="A72" s="120">
        <v>2005</v>
      </c>
      <c r="B72" s="121" t="s">
        <v>2</v>
      </c>
      <c r="C72" s="122">
        <v>191.30836816607379</v>
      </c>
      <c r="D72" s="122">
        <v>623.51807423139144</v>
      </c>
      <c r="E72" s="123">
        <v>0</v>
      </c>
      <c r="F72" s="123" t="s">
        <v>260</v>
      </c>
      <c r="G72" s="123" t="s">
        <v>260</v>
      </c>
      <c r="H72" s="122">
        <v>814.82644239746526</v>
      </c>
      <c r="I72" s="122">
        <v>91.867080410294591</v>
      </c>
      <c r="J72" s="122">
        <v>906.69352280775979</v>
      </c>
      <c r="K72" s="125">
        <f>Corrientes!K72*Constantes!$BA$5</f>
        <v>4327.9904944386235</v>
      </c>
      <c r="L72" s="125">
        <f>Corrientes!L72*Constantes!$BA$5</f>
        <v>1016.1437526415598</v>
      </c>
      <c r="M72" s="125">
        <f>Corrientes!M72*Constantes!$BA$5</f>
        <v>3311.8467417970637</v>
      </c>
      <c r="N72" s="125">
        <f>Corrientes!N72*Constantes!$BA$5</f>
        <v>487.95648997070464</v>
      </c>
      <c r="O72" s="125">
        <v>4815.9479580014267</v>
      </c>
      <c r="P72" s="125">
        <v>31.34606188868873</v>
      </c>
      <c r="Q72" s="125">
        <v>1628.025205562853</v>
      </c>
      <c r="R72" s="125">
        <v>357.80897104971348</v>
      </c>
      <c r="S72" s="126">
        <v>0</v>
      </c>
      <c r="T72" s="126" t="s">
        <v>260</v>
      </c>
      <c r="U72" s="126" t="s">
        <v>260</v>
      </c>
      <c r="V72" s="127">
        <v>1985.8341766125664</v>
      </c>
      <c r="W72" s="125">
        <v>5539.1782492742595</v>
      </c>
      <c r="X72" s="125">
        <f>Corrientes!X72*Constantes!$BA$5</f>
        <v>5594.3960879792903</v>
      </c>
      <c r="Y72" s="125">
        <f>Corrientes!Y72*Constantes!$BA$5</f>
        <v>3735.3478552011011</v>
      </c>
      <c r="Z72" s="125">
        <f>Corrientes!Z72*Constantes!$BA$5</f>
        <v>0</v>
      </c>
      <c r="AA72" s="125">
        <v>2892.5276994203259</v>
      </c>
      <c r="AB72" s="125">
        <v>5290.1511760214908</v>
      </c>
      <c r="AC72" s="126" t="s">
        <v>94</v>
      </c>
      <c r="AD72" s="125">
        <v>20.592705039257055</v>
      </c>
      <c r="AE72" s="125">
        <v>2.9796473328242379</v>
      </c>
      <c r="AF72" s="126" t="s">
        <v>260</v>
      </c>
      <c r="AG72" s="128" t="s">
        <v>94</v>
      </c>
      <c r="AH72" s="125">
        <v>13.395971157394023</v>
      </c>
      <c r="AI72" s="126" t="s">
        <v>260</v>
      </c>
      <c r="AJ72" s="126" t="s">
        <v>260</v>
      </c>
      <c r="AK72" s="126" t="s">
        <v>94</v>
      </c>
      <c r="AL72" s="126" t="s">
        <v>260</v>
      </c>
      <c r="AM72" s="126" t="s">
        <v>260</v>
      </c>
      <c r="AN72" s="128" t="s">
        <v>94</v>
      </c>
      <c r="AO72" s="132">
        <v>97076.176349993199</v>
      </c>
      <c r="AP72" s="132">
        <v>14046.37076045199</v>
      </c>
      <c r="AQ72" s="125">
        <v>89.867901545628172</v>
      </c>
      <c r="AR72" s="125">
        <v>10.132098454371837</v>
      </c>
      <c r="AS72" s="125">
        <v>68.653938111311263</v>
      </c>
      <c r="AT72" s="126" t="s">
        <v>94</v>
      </c>
      <c r="AU72" s="128" t="s">
        <v>94</v>
      </c>
      <c r="AV72" s="125">
        <f t="shared" si="0"/>
        <v>1.3464488595415824</v>
      </c>
      <c r="AW72" s="128" t="s">
        <v>94</v>
      </c>
      <c r="AX72" s="129">
        <v>65.158080083402382</v>
      </c>
      <c r="AZ72" s="149"/>
      <c r="BC72" s="150"/>
      <c r="BE72" s="98"/>
    </row>
    <row r="73" spans="1:57" ht="15" hidden="1" thickBot="1" x14ac:dyDescent="0.35">
      <c r="A73" s="120">
        <v>2005</v>
      </c>
      <c r="B73" s="121" t="s">
        <v>3</v>
      </c>
      <c r="C73" s="122">
        <v>597.96357138684596</v>
      </c>
      <c r="D73" s="122">
        <v>923.82817662470484</v>
      </c>
      <c r="E73" s="122">
        <v>110.96599296268424</v>
      </c>
      <c r="F73" s="123" t="s">
        <v>260</v>
      </c>
      <c r="G73" s="123" t="s">
        <v>260</v>
      </c>
      <c r="H73" s="122">
        <v>1632.757740974235</v>
      </c>
      <c r="I73" s="122">
        <v>323.00761271188486</v>
      </c>
      <c r="J73" s="122">
        <v>1955.7653536861199</v>
      </c>
      <c r="K73" s="125">
        <f>Corrientes!K73*Constantes!$BA$5</f>
        <v>3886.112028442647</v>
      </c>
      <c r="L73" s="125">
        <f>Corrientes!L73*Constantes!$BA$5</f>
        <v>1423.2077233640348</v>
      </c>
      <c r="M73" s="125">
        <f>Corrientes!M73*Constantes!$BA$5</f>
        <v>2198.7951422930387</v>
      </c>
      <c r="N73" s="125">
        <f>Corrientes!N73*Constantes!$BA$5</f>
        <v>768.78751668892414</v>
      </c>
      <c r="O73" s="125">
        <v>4654.8994360655606</v>
      </c>
      <c r="P73" s="125">
        <v>49.57709300386999</v>
      </c>
      <c r="Q73" s="125">
        <v>1306.7084026974053</v>
      </c>
      <c r="R73" s="125">
        <v>221.3551190533843</v>
      </c>
      <c r="S73" s="125">
        <v>461.06832443209578</v>
      </c>
      <c r="T73" s="126" t="s">
        <v>260</v>
      </c>
      <c r="U73" s="126" t="s">
        <v>260</v>
      </c>
      <c r="V73" s="127">
        <v>1989.1318461828853</v>
      </c>
      <c r="W73" s="125">
        <v>5716.7996269033483</v>
      </c>
      <c r="X73" s="125">
        <f>Corrientes!X73*Constantes!$BA$5</f>
        <v>3673.263532397445</v>
      </c>
      <c r="Y73" s="125">
        <f>Corrientes!Y73*Constantes!$BA$5</f>
        <v>2677.0568059089114</v>
      </c>
      <c r="Z73" s="125">
        <f>Corrientes!Z73*Constantes!$BA$5</f>
        <v>18705.356178023281</v>
      </c>
      <c r="AA73" s="125">
        <v>3944.8971998690049</v>
      </c>
      <c r="AB73" s="125">
        <v>5135.9362162187917</v>
      </c>
      <c r="AC73" s="126" t="s">
        <v>94</v>
      </c>
      <c r="AD73" s="125">
        <v>8.5279564591437129</v>
      </c>
      <c r="AE73" s="125">
        <v>0.48124464016679702</v>
      </c>
      <c r="AF73" s="126" t="s">
        <v>260</v>
      </c>
      <c r="AG73" s="128" t="s">
        <v>94</v>
      </c>
      <c r="AH73" s="125">
        <v>11.914318703269485</v>
      </c>
      <c r="AI73" s="126" t="s">
        <v>260</v>
      </c>
      <c r="AJ73" s="126" t="s">
        <v>260</v>
      </c>
      <c r="AK73" s="126" t="s">
        <v>94</v>
      </c>
      <c r="AL73" s="126" t="s">
        <v>260</v>
      </c>
      <c r="AM73" s="126" t="s">
        <v>260</v>
      </c>
      <c r="AN73" s="128" t="s">
        <v>94</v>
      </c>
      <c r="AO73" s="132">
        <v>819728.02824395581</v>
      </c>
      <c r="AP73" s="132">
        <v>46258.41159917356</v>
      </c>
      <c r="AQ73" s="125">
        <v>83.484337111141798</v>
      </c>
      <c r="AR73" s="125">
        <v>16.515662888858202</v>
      </c>
      <c r="AS73" s="125">
        <v>50.422906996130003</v>
      </c>
      <c r="AT73" s="126" t="s">
        <v>94</v>
      </c>
      <c r="AU73" s="128" t="s">
        <v>94</v>
      </c>
      <c r="AV73" s="125">
        <f t="shared" si="0"/>
        <v>14.594629245969148</v>
      </c>
      <c r="AW73" s="128" t="s">
        <v>94</v>
      </c>
      <c r="AX73" s="129">
        <v>21.916694750015584</v>
      </c>
      <c r="AZ73" s="149"/>
      <c r="BC73" s="150"/>
      <c r="BE73" s="98"/>
    </row>
    <row r="74" spans="1:57" ht="15" hidden="1" thickBot="1" x14ac:dyDescent="0.35">
      <c r="A74" s="120">
        <v>2005</v>
      </c>
      <c r="B74" s="121" t="s">
        <v>4</v>
      </c>
      <c r="C74" s="122">
        <v>988.60030915595905</v>
      </c>
      <c r="D74" s="122">
        <v>1047.64819199146</v>
      </c>
      <c r="E74" s="122">
        <v>190.40318543997671</v>
      </c>
      <c r="F74" s="123" t="s">
        <v>260</v>
      </c>
      <c r="G74" s="123" t="s">
        <v>260</v>
      </c>
      <c r="H74" s="122">
        <v>2226.6516865873955</v>
      </c>
      <c r="I74" s="122">
        <v>123.24904455505234</v>
      </c>
      <c r="J74" s="122">
        <v>2349.900731142448</v>
      </c>
      <c r="K74" s="125">
        <f>Corrientes!K74*Constantes!$BA$5</f>
        <v>3141.5981717290888</v>
      </c>
      <c r="L74" s="125">
        <f>Corrientes!L74*Constantes!$BA$5</f>
        <v>1394.8229723235929</v>
      </c>
      <c r="M74" s="125">
        <f>Corrientes!M74*Constantes!$BA$5</f>
        <v>1478.1340361410284</v>
      </c>
      <c r="N74" s="125">
        <f>Corrientes!N74*Constantes!$BA$5</f>
        <v>173.89292423860741</v>
      </c>
      <c r="O74" s="125">
        <v>3315.4913114804417</v>
      </c>
      <c r="P74" s="125">
        <v>22.61579632899112</v>
      </c>
      <c r="Q74" s="125">
        <v>7383.5450999867062</v>
      </c>
      <c r="R74" s="125">
        <v>608.04177137980116</v>
      </c>
      <c r="S74" s="125">
        <v>49.040756336041056</v>
      </c>
      <c r="T74" s="126" t="s">
        <v>260</v>
      </c>
      <c r="U74" s="126" t="s">
        <v>260</v>
      </c>
      <c r="V74" s="127">
        <v>8040.627627702549</v>
      </c>
      <c r="W74" s="125">
        <v>4279.7660724621473</v>
      </c>
      <c r="X74" s="125">
        <f>Corrientes!X74*Constantes!$BA$5</f>
        <v>4281.9791455154791</v>
      </c>
      <c r="Y74" s="125">
        <f>Corrientes!Y74*Constantes!$BA$5</f>
        <v>2400.0543582064033</v>
      </c>
      <c r="Z74" s="125">
        <f>Corrientes!Z74*Constantes!$BA$5</f>
        <v>27675.370392799694</v>
      </c>
      <c r="AA74" s="125">
        <v>10390.528358844997</v>
      </c>
      <c r="AB74" s="125">
        <v>4015.635198999581</v>
      </c>
      <c r="AC74" s="126" t="s">
        <v>94</v>
      </c>
      <c r="AD74" s="125">
        <v>25.801608235378904</v>
      </c>
      <c r="AE74" s="125">
        <v>2.2469652238421727</v>
      </c>
      <c r="AF74" s="126" t="s">
        <v>260</v>
      </c>
      <c r="AG74" s="128" t="s">
        <v>94</v>
      </c>
      <c r="AH74" s="125">
        <v>344.04886470825886</v>
      </c>
      <c r="AI74" s="126" t="s">
        <v>260</v>
      </c>
      <c r="AJ74" s="126" t="s">
        <v>260</v>
      </c>
      <c r="AK74" s="126" t="s">
        <v>94</v>
      </c>
      <c r="AL74" s="126" t="s">
        <v>260</v>
      </c>
      <c r="AM74" s="126" t="s">
        <v>260</v>
      </c>
      <c r="AN74" s="128" t="s">
        <v>94</v>
      </c>
      <c r="AO74" s="132">
        <v>462424.97429834853</v>
      </c>
      <c r="AP74" s="132">
        <v>40270.85546007791</v>
      </c>
      <c r="AQ74" s="125">
        <v>94.755138252366393</v>
      </c>
      <c r="AR74" s="125">
        <v>5.2448617476335908</v>
      </c>
      <c r="AS74" s="125">
        <v>77.384203671008876</v>
      </c>
      <c r="AT74" s="126" t="s">
        <v>94</v>
      </c>
      <c r="AU74" s="128" t="s">
        <v>94</v>
      </c>
      <c r="AV74" s="125">
        <f t="shared" si="0"/>
        <v>1.6018650169868476</v>
      </c>
      <c r="AW74" s="128" t="s">
        <v>94</v>
      </c>
      <c r="AX74" s="129">
        <v>117.26148841595669</v>
      </c>
      <c r="AZ74" s="149"/>
      <c r="BC74" s="150"/>
      <c r="BE74" s="98"/>
    </row>
    <row r="75" spans="1:57" ht="15" hidden="1" thickBot="1" x14ac:dyDescent="0.35">
      <c r="A75" s="120">
        <v>2005</v>
      </c>
      <c r="B75" s="121" t="s">
        <v>5</v>
      </c>
      <c r="C75" s="122">
        <v>305.52160869133411</v>
      </c>
      <c r="D75" s="122">
        <v>652.24968290583934</v>
      </c>
      <c r="E75" s="123">
        <v>0</v>
      </c>
      <c r="F75" s="123" t="s">
        <v>260</v>
      </c>
      <c r="G75" s="123" t="s">
        <v>260</v>
      </c>
      <c r="H75" s="122">
        <v>957.77129159717344</v>
      </c>
      <c r="I75" s="122">
        <v>21.763183335954228</v>
      </c>
      <c r="J75" s="122">
        <v>979.53447493312763</v>
      </c>
      <c r="K75" s="125">
        <f>Corrientes!K75*Constantes!$BA$5</f>
        <v>3588.0318864037063</v>
      </c>
      <c r="L75" s="125">
        <f>Corrientes!L75*Constantes!$BA$5</f>
        <v>1144.5543248031699</v>
      </c>
      <c r="M75" s="125">
        <f>Corrientes!M75*Constantes!$BA$5</f>
        <v>2443.4775616005368</v>
      </c>
      <c r="N75" s="125">
        <f>Corrientes!N75*Constantes!$BA$5</f>
        <v>81.52989804991563</v>
      </c>
      <c r="O75" s="125">
        <v>3669.5635011375603</v>
      </c>
      <c r="P75" s="125">
        <v>37.486911464254604</v>
      </c>
      <c r="Q75" s="125">
        <v>1306.2651289425735</v>
      </c>
      <c r="R75" s="125">
        <v>327.0489190664988</v>
      </c>
      <c r="S75" s="125">
        <v>0.1554207600073936</v>
      </c>
      <c r="T75" s="126" t="s">
        <v>260</v>
      </c>
      <c r="U75" s="126" t="s">
        <v>260</v>
      </c>
      <c r="V75" s="127">
        <v>1633.4694687690799</v>
      </c>
      <c r="W75" s="125">
        <v>4996.9698517219131</v>
      </c>
      <c r="X75" s="125">
        <f>Corrientes!X75*Constantes!$BA$5</f>
        <v>4441.7642702417088</v>
      </c>
      <c r="Y75" s="125">
        <f>Corrientes!Y75*Constantes!$BA$5</f>
        <v>4914.9985582798399</v>
      </c>
      <c r="Z75" s="125">
        <f>Corrientes!Z75*Constantes!$BA$5</f>
        <v>106.45257534752986</v>
      </c>
      <c r="AA75" s="125">
        <v>2613.0039437022074</v>
      </c>
      <c r="AB75" s="125">
        <v>4400.2781006963432</v>
      </c>
      <c r="AC75" s="126" t="s">
        <v>94</v>
      </c>
      <c r="AD75" s="125">
        <v>12.615258585724504</v>
      </c>
      <c r="AE75" s="125">
        <v>3.5365000136753375</v>
      </c>
      <c r="AF75" s="126" t="s">
        <v>260</v>
      </c>
      <c r="AG75" s="128" t="s">
        <v>94</v>
      </c>
      <c r="AH75" s="125">
        <v>29.633049082490768</v>
      </c>
      <c r="AI75" s="126" t="s">
        <v>260</v>
      </c>
      <c r="AJ75" s="126" t="s">
        <v>260</v>
      </c>
      <c r="AK75" s="126" t="s">
        <v>94</v>
      </c>
      <c r="AL75" s="126" t="s">
        <v>260</v>
      </c>
      <c r="AM75" s="126" t="s">
        <v>260</v>
      </c>
      <c r="AN75" s="128" t="s">
        <v>94</v>
      </c>
      <c r="AO75" s="132">
        <v>73886.72228468681</v>
      </c>
      <c r="AP75" s="132">
        <v>20713.043065634</v>
      </c>
      <c r="AQ75" s="125">
        <v>97.778211600215499</v>
      </c>
      <c r="AR75" s="125">
        <v>2.2217883997844989</v>
      </c>
      <c r="AS75" s="125">
        <v>62.51308853574541</v>
      </c>
      <c r="AT75" s="126" t="s">
        <v>94</v>
      </c>
      <c r="AU75" s="128" t="s">
        <v>94</v>
      </c>
      <c r="AV75" s="125">
        <f t="shared" si="0"/>
        <v>-2.5167984312262193</v>
      </c>
      <c r="AW75" s="128" t="s">
        <v>94</v>
      </c>
      <c r="AX75" s="129">
        <v>39.860880698544889</v>
      </c>
      <c r="AZ75" s="149"/>
      <c r="BC75" s="150"/>
      <c r="BE75" s="98"/>
    </row>
    <row r="76" spans="1:57" ht="15" hidden="1" thickBot="1" x14ac:dyDescent="0.35">
      <c r="A76" s="120">
        <v>2005</v>
      </c>
      <c r="B76" s="121" t="s">
        <v>6</v>
      </c>
      <c r="C76" s="122">
        <v>1621.1730517550893</v>
      </c>
      <c r="D76" s="122">
        <v>2755.1941430102042</v>
      </c>
      <c r="E76" s="122">
        <v>1111.9097501419762</v>
      </c>
      <c r="F76" s="123" t="s">
        <v>260</v>
      </c>
      <c r="G76" s="123" t="s">
        <v>260</v>
      </c>
      <c r="H76" s="122">
        <v>5488.2769449072703</v>
      </c>
      <c r="I76" s="122">
        <v>1235.4332822702308</v>
      </c>
      <c r="J76" s="122">
        <v>6723.710227177502</v>
      </c>
      <c r="K76" s="125">
        <f>Corrientes!K76*Constantes!$BA$5</f>
        <v>1470.0601373470638</v>
      </c>
      <c r="L76" s="125">
        <f>Corrientes!L76*Constantes!$BA$5</f>
        <v>434.23863319031403</v>
      </c>
      <c r="M76" s="125">
        <f>Corrientes!M76*Constantes!$BA$5</f>
        <v>737.99138071007826</v>
      </c>
      <c r="N76" s="125">
        <f>Corrientes!N76*Constantes!$BA$5</f>
        <v>330.91646774541465</v>
      </c>
      <c r="O76" s="125">
        <v>1800.9766050924784</v>
      </c>
      <c r="P76" s="125">
        <v>70.120285508366692</v>
      </c>
      <c r="Q76" s="125">
        <v>2222.9476165511546</v>
      </c>
      <c r="R76" s="125">
        <v>546.72274445364087</v>
      </c>
      <c r="S76" s="125">
        <v>95.442643826983613</v>
      </c>
      <c r="T76" s="126" t="s">
        <v>260</v>
      </c>
      <c r="U76" s="126" t="s">
        <v>260</v>
      </c>
      <c r="V76" s="127">
        <v>2865.1130048317791</v>
      </c>
      <c r="W76" s="125">
        <v>3512.6099622170609</v>
      </c>
      <c r="X76" s="125">
        <f>Corrientes!X76*Constantes!$BA$5</f>
        <v>3259.9702248320186</v>
      </c>
      <c r="Y76" s="125">
        <f>Corrientes!Y76*Constantes!$BA$5</f>
        <v>2176.9120131463005</v>
      </c>
      <c r="Z76" s="125">
        <f>Corrientes!Z76*Constantes!$BA$5</f>
        <v>10223.076673841431</v>
      </c>
      <c r="AA76" s="125">
        <v>9588.8232320092811</v>
      </c>
      <c r="AB76" s="125">
        <v>2107.8811967572196</v>
      </c>
      <c r="AC76" s="126" t="s">
        <v>94</v>
      </c>
      <c r="AD76" s="125">
        <v>16.723875534479777</v>
      </c>
      <c r="AE76" s="125">
        <v>3.7456136536393263</v>
      </c>
      <c r="AF76" s="126" t="s">
        <v>260</v>
      </c>
      <c r="AG76" s="128" t="s">
        <v>94</v>
      </c>
      <c r="AH76" s="125">
        <v>12.907178595208608</v>
      </c>
      <c r="AI76" s="126" t="s">
        <v>260</v>
      </c>
      <c r="AJ76" s="126" t="s">
        <v>260</v>
      </c>
      <c r="AK76" s="126" t="s">
        <v>94</v>
      </c>
      <c r="AL76" s="126" t="s">
        <v>260</v>
      </c>
      <c r="AM76" s="126" t="s">
        <v>260</v>
      </c>
      <c r="AN76" s="128" t="s">
        <v>94</v>
      </c>
      <c r="AO76" s="132">
        <v>256001.3957310454</v>
      </c>
      <c r="AP76" s="132">
        <v>57336.131282727569</v>
      </c>
      <c r="AQ76" s="125">
        <v>81.625720911104096</v>
      </c>
      <c r="AR76" s="125">
        <v>18.374279088895904</v>
      </c>
      <c r="AS76" s="125">
        <v>29.879714491633315</v>
      </c>
      <c r="AT76" s="126" t="s">
        <v>94</v>
      </c>
      <c r="AU76" s="128" t="s">
        <v>94</v>
      </c>
      <c r="AV76" s="125">
        <f t="shared" si="0"/>
        <v>5.2117929088363768</v>
      </c>
      <c r="AW76" s="128" t="s">
        <v>94</v>
      </c>
      <c r="AX76" s="129">
        <v>67.819815255550623</v>
      </c>
      <c r="AZ76" s="149"/>
      <c r="BC76" s="150"/>
      <c r="BE76" s="98"/>
    </row>
    <row r="77" spans="1:57" ht="15" hidden="1" thickBot="1" x14ac:dyDescent="0.35">
      <c r="A77" s="120">
        <v>2005</v>
      </c>
      <c r="B77" s="121" t="s">
        <v>7</v>
      </c>
      <c r="C77" s="122">
        <v>637.92925226567695</v>
      </c>
      <c r="D77" s="122">
        <v>1648.923378811415</v>
      </c>
      <c r="E77" s="122">
        <v>308.99082917621269</v>
      </c>
      <c r="F77" s="123" t="s">
        <v>260</v>
      </c>
      <c r="G77" s="123" t="s">
        <v>260</v>
      </c>
      <c r="H77" s="122">
        <v>2595.8434602533043</v>
      </c>
      <c r="I77" s="122">
        <v>950.10734499222508</v>
      </c>
      <c r="J77" s="122">
        <v>3545.950805245529</v>
      </c>
      <c r="K77" s="125">
        <f>Corrientes!K77*Constantes!$BA$5</f>
        <v>2139.2680396277187</v>
      </c>
      <c r="L77" s="125">
        <f>Corrientes!L77*Constantes!$BA$5</f>
        <v>525.72571567254784</v>
      </c>
      <c r="M77" s="125">
        <f>Corrientes!M77*Constantes!$BA$5</f>
        <v>1358.8990006901242</v>
      </c>
      <c r="N77" s="125">
        <f>Corrientes!N77*Constantes!$BA$5</f>
        <v>782.99570389312987</v>
      </c>
      <c r="O77" s="125">
        <v>2922.2637435208489</v>
      </c>
      <c r="P77" s="125">
        <v>31.243365022280383</v>
      </c>
      <c r="Q77" s="125">
        <v>7076.3276713251735</v>
      </c>
      <c r="R77" s="125">
        <v>636.03215668322991</v>
      </c>
      <c r="S77" s="125">
        <v>91.14165114894115</v>
      </c>
      <c r="T77" s="126" t="s">
        <v>260</v>
      </c>
      <c r="U77" s="126" t="s">
        <v>260</v>
      </c>
      <c r="V77" s="127">
        <v>7803.501479157344</v>
      </c>
      <c r="W77" s="125">
        <v>3793.8480113634778</v>
      </c>
      <c r="X77" s="125">
        <f>Corrientes!X77*Constantes!$BA$5</f>
        <v>3445.94517389149</v>
      </c>
      <c r="Y77" s="125">
        <f>Corrientes!Y77*Constantes!$BA$5</f>
        <v>2428.36367368119</v>
      </c>
      <c r="Z77" s="125">
        <f>Corrientes!Z77*Constantes!$BA$5</f>
        <v>22493.003738633055</v>
      </c>
      <c r="AA77" s="125">
        <v>11349.452284402872</v>
      </c>
      <c r="AB77" s="125">
        <v>3470.4525732592474</v>
      </c>
      <c r="AC77" s="126" t="s">
        <v>94</v>
      </c>
      <c r="AD77" s="125">
        <v>20.852126102916415</v>
      </c>
      <c r="AE77" s="125">
        <v>2.6445828421245454</v>
      </c>
      <c r="AF77" s="126" t="s">
        <v>260</v>
      </c>
      <c r="AG77" s="128" t="s">
        <v>94</v>
      </c>
      <c r="AH77" s="125">
        <v>833.16219701260786</v>
      </c>
      <c r="AI77" s="126" t="s">
        <v>260</v>
      </c>
      <c r="AJ77" s="126" t="s">
        <v>260</v>
      </c>
      <c r="AK77" s="126" t="s">
        <v>94</v>
      </c>
      <c r="AL77" s="126" t="s">
        <v>260</v>
      </c>
      <c r="AM77" s="126" t="s">
        <v>260</v>
      </c>
      <c r="AN77" s="128" t="s">
        <v>94</v>
      </c>
      <c r="AO77" s="132">
        <v>429158.50861700386</v>
      </c>
      <c r="AP77" s="132">
        <v>54428.273780751406</v>
      </c>
      <c r="AQ77" s="125">
        <v>73.205850921938065</v>
      </c>
      <c r="AR77" s="125">
        <v>26.794149078061945</v>
      </c>
      <c r="AS77" s="125">
        <v>68.756634977719628</v>
      </c>
      <c r="AT77" s="126" t="s">
        <v>94</v>
      </c>
      <c r="AU77" s="128" t="s">
        <v>94</v>
      </c>
      <c r="AV77" s="125">
        <f t="shared" si="0"/>
        <v>-0.44467471866135311</v>
      </c>
      <c r="AW77" s="128" t="s">
        <v>94</v>
      </c>
      <c r="AX77" s="129">
        <v>132.79424680847939</v>
      </c>
      <c r="AZ77" s="149"/>
      <c r="BC77" s="150"/>
      <c r="BE77" s="98"/>
    </row>
    <row r="78" spans="1:57" ht="15" hidden="1" thickBot="1" x14ac:dyDescent="0.35">
      <c r="A78" s="120">
        <v>2005</v>
      </c>
      <c r="B78" s="121" t="s">
        <v>272</v>
      </c>
      <c r="C78" s="122">
        <v>8491.0459870420727</v>
      </c>
      <c r="D78" s="122">
        <v>3077.3868010480178</v>
      </c>
      <c r="E78" s="122">
        <v>479.19603671295823</v>
      </c>
      <c r="F78" s="123" t="s">
        <v>260</v>
      </c>
      <c r="G78" s="123" t="s">
        <v>260</v>
      </c>
      <c r="H78" s="122">
        <v>12047.628824803047</v>
      </c>
      <c r="I78" s="122">
        <v>5585.5279226423609</v>
      </c>
      <c r="J78" s="122">
        <v>17633.15674744541</v>
      </c>
      <c r="K78" s="125">
        <f>Corrientes!K78*Constantes!$BA$5</f>
        <v>3036.3475265286734</v>
      </c>
      <c r="L78" s="125">
        <f>Corrientes!L78*Constantes!$BA$5</f>
        <v>2139.9867853928413</v>
      </c>
      <c r="M78" s="125">
        <f>Corrientes!M78*Constantes!$BA$5</f>
        <v>775.58961497030407</v>
      </c>
      <c r="N78" s="125">
        <f>Corrientes!N78*Constantes!$BA$5</f>
        <v>1407.7130146437109</v>
      </c>
      <c r="O78" s="125">
        <v>4444.0605411723836</v>
      </c>
      <c r="P78" s="125">
        <v>21.781383499246498</v>
      </c>
      <c r="Q78" s="125">
        <v>44314.378183465946</v>
      </c>
      <c r="R78" s="125">
        <v>16127.628120837659</v>
      </c>
      <c r="S78" s="125">
        <v>2880.0101954205525</v>
      </c>
      <c r="T78" s="126" t="s">
        <v>260</v>
      </c>
      <c r="U78" s="126" t="s">
        <v>260</v>
      </c>
      <c r="V78" s="127">
        <v>63322.016499724159</v>
      </c>
      <c r="W78" s="125">
        <v>12632.538983612563</v>
      </c>
      <c r="X78" s="125">
        <f>Corrientes!X78*Constantes!$BA$5</f>
        <v>6666.1970528521006</v>
      </c>
      <c r="Y78" s="125">
        <f>Corrientes!Y78*Constantes!$BA$5</f>
        <v>5079.6335073421924</v>
      </c>
      <c r="Z78" s="125">
        <f>Corrientes!Z78*Constantes!$BA$5</f>
        <v>40805.483152503613</v>
      </c>
      <c r="AA78" s="125">
        <v>80955.173247169572</v>
      </c>
      <c r="AB78" s="125">
        <v>9014.6360994641745</v>
      </c>
      <c r="AC78" s="126" t="s">
        <v>94</v>
      </c>
      <c r="AD78" s="125">
        <v>9.7597114069550841</v>
      </c>
      <c r="AE78" s="125">
        <v>3.2170831643130353</v>
      </c>
      <c r="AF78" s="126" t="s">
        <v>260</v>
      </c>
      <c r="AG78" s="128" t="s">
        <v>94</v>
      </c>
      <c r="AH78" s="125">
        <v>14290.828140614973</v>
      </c>
      <c r="AI78" s="126" t="s">
        <v>260</v>
      </c>
      <c r="AJ78" s="126" t="s">
        <v>260</v>
      </c>
      <c r="AK78" s="126" t="s">
        <v>94</v>
      </c>
      <c r="AL78" s="126" t="s">
        <v>260</v>
      </c>
      <c r="AM78" s="126" t="s">
        <v>260</v>
      </c>
      <c r="AN78" s="128" t="s">
        <v>94</v>
      </c>
      <c r="AO78" s="132">
        <v>2516415.3089109361</v>
      </c>
      <c r="AP78" s="132">
        <v>829483.26924378413</v>
      </c>
      <c r="AQ78" s="125">
        <v>68.323721029409214</v>
      </c>
      <c r="AR78" s="125">
        <v>31.676278970590793</v>
      </c>
      <c r="AS78" s="125">
        <v>78.218616500753498</v>
      </c>
      <c r="AT78" s="126" t="s">
        <v>94</v>
      </c>
      <c r="AU78" s="128" t="s">
        <v>94</v>
      </c>
      <c r="AV78" s="125">
        <f t="shared" si="0"/>
        <v>-2.135617302715509</v>
      </c>
      <c r="AW78" s="128" t="s">
        <v>94</v>
      </c>
      <c r="AX78" s="129">
        <v>50.716199766304534</v>
      </c>
      <c r="AZ78" s="149"/>
      <c r="BC78" s="150"/>
      <c r="BE78" s="98"/>
    </row>
    <row r="79" spans="1:57" ht="15" hidden="1" thickBot="1" x14ac:dyDescent="0.35">
      <c r="A79" s="120">
        <v>2005</v>
      </c>
      <c r="B79" s="121" t="s">
        <v>8</v>
      </c>
      <c r="C79" s="122">
        <v>694.50184374196817</v>
      </c>
      <c r="D79" s="122">
        <v>1249.6000181991212</v>
      </c>
      <c r="E79" s="122">
        <v>311.52766257395501</v>
      </c>
      <c r="F79" s="123" t="s">
        <v>260</v>
      </c>
      <c r="G79" s="123" t="s">
        <v>260</v>
      </c>
      <c r="H79" s="122">
        <v>2255.6295245150445</v>
      </c>
      <c r="I79" s="122">
        <v>31.189578447235089</v>
      </c>
      <c r="J79" s="122">
        <v>2286.8191029622799</v>
      </c>
      <c r="K79" s="125">
        <f>Corrientes!K79*Constantes!$BA$5</f>
        <v>2979.7506486448156</v>
      </c>
      <c r="L79" s="125">
        <f>Corrientes!L79*Constantes!$BA$5</f>
        <v>917.45665539649121</v>
      </c>
      <c r="M79" s="125">
        <f>Corrientes!M79*Constantes!$BA$5</f>
        <v>1650.7571054142629</v>
      </c>
      <c r="N79" s="125">
        <f>Corrientes!N79*Constantes!$BA$5</f>
        <v>41.202318731436364</v>
      </c>
      <c r="O79" s="125">
        <v>3020.9531086250636</v>
      </c>
      <c r="P79" s="125">
        <v>41.087690456728829</v>
      </c>
      <c r="Q79" s="125">
        <v>2729.174951186696</v>
      </c>
      <c r="R79" s="125">
        <v>484.40842894749801</v>
      </c>
      <c r="S79" s="125">
        <v>65.301204655517296</v>
      </c>
      <c r="T79" s="126" t="s">
        <v>260</v>
      </c>
      <c r="U79" s="126" t="s">
        <v>260</v>
      </c>
      <c r="V79" s="127">
        <v>3278.8845847897119</v>
      </c>
      <c r="W79" s="125">
        <v>4051.7973421914717</v>
      </c>
      <c r="X79" s="125">
        <f>Corrientes!X79*Constantes!$BA$5</f>
        <v>4002.7557715579032</v>
      </c>
      <c r="Y79" s="125">
        <f>Corrientes!Y79*Constantes!$BA$5</f>
        <v>1734.9747815112285</v>
      </c>
      <c r="Z79" s="125">
        <f>Corrientes!Z79*Constantes!$BA$5</f>
        <v>33013.753617551716</v>
      </c>
      <c r="AA79" s="125">
        <v>5565.7036877519922</v>
      </c>
      <c r="AB79" s="125">
        <v>3553.5718220795375</v>
      </c>
      <c r="AC79" s="126" t="s">
        <v>94</v>
      </c>
      <c r="AD79" s="125">
        <v>20.319900846540779</v>
      </c>
      <c r="AE79" s="125">
        <v>3.4737326024099682</v>
      </c>
      <c r="AF79" s="126" t="s">
        <v>260</v>
      </c>
      <c r="AG79" s="128" t="s">
        <v>94</v>
      </c>
      <c r="AH79" s="125">
        <v>30.366237925768893</v>
      </c>
      <c r="AI79" s="126" t="s">
        <v>260</v>
      </c>
      <c r="AJ79" s="126" t="s">
        <v>260</v>
      </c>
      <c r="AK79" s="126" t="s">
        <v>94</v>
      </c>
      <c r="AL79" s="126" t="s">
        <v>260</v>
      </c>
      <c r="AM79" s="126" t="s">
        <v>260</v>
      </c>
      <c r="AN79" s="128" t="s">
        <v>94</v>
      </c>
      <c r="AO79" s="132">
        <v>160222.57107212799</v>
      </c>
      <c r="AP79" s="132">
        <v>27390.407708113813</v>
      </c>
      <c r="AQ79" s="125">
        <v>98.636115186949723</v>
      </c>
      <c r="AR79" s="125">
        <v>1.3638848130502761</v>
      </c>
      <c r="AS79" s="125">
        <v>58.912309543271157</v>
      </c>
      <c r="AT79" s="126" t="s">
        <v>94</v>
      </c>
      <c r="AU79" s="128" t="s">
        <v>94</v>
      </c>
      <c r="AV79" s="125">
        <f t="shared" si="0"/>
        <v>3.53009430854343</v>
      </c>
      <c r="AW79" s="128" t="s">
        <v>94</v>
      </c>
      <c r="AX79" s="129">
        <v>103.88048653077958</v>
      </c>
      <c r="AZ79" s="149"/>
      <c r="BC79" s="150"/>
      <c r="BE79" s="98"/>
    </row>
    <row r="80" spans="1:57" ht="15" hidden="1" thickBot="1" x14ac:dyDescent="0.35">
      <c r="A80" s="120">
        <v>2005</v>
      </c>
      <c r="B80" s="121" t="s">
        <v>9</v>
      </c>
      <c r="C80" s="122">
        <v>2995.4051683387338</v>
      </c>
      <c r="D80" s="122">
        <v>2067.7147361848511</v>
      </c>
      <c r="E80" s="123">
        <v>0</v>
      </c>
      <c r="F80" s="123" t="s">
        <v>260</v>
      </c>
      <c r="G80" s="123" t="s">
        <v>260</v>
      </c>
      <c r="H80" s="122">
        <v>5063.1199045235853</v>
      </c>
      <c r="I80" s="122">
        <v>964.26552705127699</v>
      </c>
      <c r="J80" s="122">
        <v>6027.3854315748622</v>
      </c>
      <c r="K80" s="125">
        <f>Corrientes!K80*Constantes!$BA$5</f>
        <v>1591.4434060934163</v>
      </c>
      <c r="L80" s="125">
        <f>Corrientes!L80*Constantes!$BA$5</f>
        <v>941.51785729423113</v>
      </c>
      <c r="M80" s="125">
        <f>Corrientes!M80*Constantes!$BA$5</f>
        <v>649.92554879918521</v>
      </c>
      <c r="N80" s="125">
        <f>Corrientes!N80*Constantes!$BA$5</f>
        <v>303.08861802342477</v>
      </c>
      <c r="O80" s="125">
        <v>1894.5320241168408</v>
      </c>
      <c r="P80" s="125">
        <v>43.896263880196216</v>
      </c>
      <c r="Q80" s="125">
        <v>6476.5642282514509</v>
      </c>
      <c r="R80" s="125">
        <v>719.31382486025132</v>
      </c>
      <c r="S80" s="125">
        <v>507.71245446190409</v>
      </c>
      <c r="T80" s="126" t="s">
        <v>260</v>
      </c>
      <c r="U80" s="126" t="s">
        <v>260</v>
      </c>
      <c r="V80" s="127">
        <v>7703.5905075736055</v>
      </c>
      <c r="W80" s="125">
        <v>3623.2480154671653</v>
      </c>
      <c r="X80" s="125">
        <f>Corrientes!X80*Constantes!$BA$5</f>
        <v>3073.1436660849827</v>
      </c>
      <c r="Y80" s="125">
        <f>Corrientes!Y80*Constantes!$BA$5</f>
        <v>2029.7581856411443</v>
      </c>
      <c r="Z80" s="125">
        <f>Corrientes!Z80*Constantes!$BA$5</f>
        <v>14669.106771312707</v>
      </c>
      <c r="AA80" s="125">
        <v>13730.975939148468</v>
      </c>
      <c r="AB80" s="125">
        <v>2587.030710402868</v>
      </c>
      <c r="AC80" s="126" t="s">
        <v>94</v>
      </c>
      <c r="AD80" s="125">
        <v>24.144650762400254</v>
      </c>
      <c r="AE80" s="125">
        <v>2.8744507868244344</v>
      </c>
      <c r="AF80" s="126" t="s">
        <v>260</v>
      </c>
      <c r="AG80" s="128" t="s">
        <v>94</v>
      </c>
      <c r="AH80" s="125">
        <v>366.86936745529039</v>
      </c>
      <c r="AI80" s="126" t="s">
        <v>260</v>
      </c>
      <c r="AJ80" s="126" t="s">
        <v>260</v>
      </c>
      <c r="AK80" s="126" t="s">
        <v>94</v>
      </c>
      <c r="AL80" s="126" t="s">
        <v>260</v>
      </c>
      <c r="AM80" s="126" t="s">
        <v>260</v>
      </c>
      <c r="AN80" s="128" t="s">
        <v>94</v>
      </c>
      <c r="AO80" s="132">
        <v>477690.41662104224</v>
      </c>
      <c r="AP80" s="132">
        <v>56869.639881191863</v>
      </c>
      <c r="AQ80" s="125">
        <v>84.001926905156793</v>
      </c>
      <c r="AR80" s="125">
        <v>15.998073094843205</v>
      </c>
      <c r="AS80" s="125">
        <v>56.103736119803784</v>
      </c>
      <c r="AT80" s="126" t="s">
        <v>94</v>
      </c>
      <c r="AU80" s="128" t="s">
        <v>94</v>
      </c>
      <c r="AV80" s="125">
        <f t="shared" si="0"/>
        <v>11.168416046013462</v>
      </c>
      <c r="AW80" s="128" t="s">
        <v>94</v>
      </c>
      <c r="AX80" s="129">
        <v>209.19863418508703</v>
      </c>
      <c r="AZ80" s="149"/>
      <c r="BC80" s="150"/>
      <c r="BE80" s="98"/>
    </row>
    <row r="81" spans="1:57" ht="15" hidden="1" thickBot="1" x14ac:dyDescent="0.35">
      <c r="A81" s="120">
        <v>2005</v>
      </c>
      <c r="B81" s="121" t="s">
        <v>10</v>
      </c>
      <c r="C81" s="122">
        <v>1421.7517657409323</v>
      </c>
      <c r="D81" s="122">
        <v>3037.2464837515781</v>
      </c>
      <c r="E81" s="123">
        <v>0</v>
      </c>
      <c r="F81" s="123" t="s">
        <v>260</v>
      </c>
      <c r="G81" s="123" t="s">
        <v>260</v>
      </c>
      <c r="H81" s="122">
        <v>4458.9982494925107</v>
      </c>
      <c r="I81" s="122">
        <v>179.55428177459575</v>
      </c>
      <c r="J81" s="122">
        <v>4638.5525312671061</v>
      </c>
      <c r="K81" s="125">
        <f>Corrientes!K81*Constantes!$BA$5</f>
        <v>1777.3798920786426</v>
      </c>
      <c r="L81" s="125">
        <f>Corrientes!L81*Constantes!$BA$5</f>
        <v>566.71764790283135</v>
      </c>
      <c r="M81" s="125">
        <f>Corrientes!M81*Constantes!$BA$5</f>
        <v>1210.6622441758113</v>
      </c>
      <c r="N81" s="125">
        <f>Corrientes!N81*Constantes!$BA$5</f>
        <v>71.571270520034588</v>
      </c>
      <c r="O81" s="125">
        <v>1848.9511869530845</v>
      </c>
      <c r="P81" s="125">
        <v>57.859158381451323</v>
      </c>
      <c r="Q81" s="125">
        <v>2642.5124881542488</v>
      </c>
      <c r="R81" s="125">
        <v>735.79025839314318</v>
      </c>
      <c r="S81" s="125">
        <v>0.11672977375690437</v>
      </c>
      <c r="T81" s="126" t="s">
        <v>260</v>
      </c>
      <c r="U81" s="126" t="s">
        <v>260</v>
      </c>
      <c r="V81" s="127">
        <v>3378.4194763211485</v>
      </c>
      <c r="W81" s="125">
        <v>4235.7368506243729</v>
      </c>
      <c r="X81" s="125">
        <f>Corrientes!X81*Constantes!$BA$5</f>
        <v>3904.254232833181</v>
      </c>
      <c r="Y81" s="125">
        <f>Corrientes!Y81*Constantes!$BA$5</f>
        <v>1708.0775130942964</v>
      </c>
      <c r="Z81" s="125">
        <f>Corrientes!Z81*Constantes!$BA$5</f>
        <v>108.08312384898551</v>
      </c>
      <c r="AA81" s="125">
        <v>8016.9720075882551</v>
      </c>
      <c r="AB81" s="125">
        <v>2424.7219083744853</v>
      </c>
      <c r="AC81" s="126" t="s">
        <v>94</v>
      </c>
      <c r="AD81" s="125">
        <v>15.189903827787198</v>
      </c>
      <c r="AE81" s="125">
        <v>3.841530324658339</v>
      </c>
      <c r="AF81" s="126" t="s">
        <v>260</v>
      </c>
      <c r="AG81" s="128" t="s">
        <v>94</v>
      </c>
      <c r="AH81" s="125">
        <v>31.053602466342131</v>
      </c>
      <c r="AI81" s="126" t="s">
        <v>260</v>
      </c>
      <c r="AJ81" s="126" t="s">
        <v>260</v>
      </c>
      <c r="AK81" s="126" t="s">
        <v>94</v>
      </c>
      <c r="AL81" s="126" t="s">
        <v>260</v>
      </c>
      <c r="AM81" s="126" t="s">
        <v>260</v>
      </c>
      <c r="AN81" s="128" t="s">
        <v>94</v>
      </c>
      <c r="AO81" s="132">
        <v>208692.14427719699</v>
      </c>
      <c r="AP81" s="132">
        <v>52778.293388024256</v>
      </c>
      <c r="AQ81" s="125">
        <v>96.12908810314697</v>
      </c>
      <c r="AR81" s="125">
        <v>3.8709118968530292</v>
      </c>
      <c r="AS81" s="125">
        <v>42.140841618548677</v>
      </c>
      <c r="AT81" s="126" t="s">
        <v>94</v>
      </c>
      <c r="AU81" s="128" t="s">
        <v>94</v>
      </c>
      <c r="AV81" s="125">
        <f t="shared" si="0"/>
        <v>7.2855333052594062</v>
      </c>
      <c r="AW81" s="128" t="s">
        <v>94</v>
      </c>
      <c r="AX81" s="129">
        <v>146.12942439095158</v>
      </c>
      <c r="AZ81" s="149"/>
      <c r="BC81" s="150"/>
      <c r="BE81" s="98"/>
    </row>
    <row r="82" spans="1:57" ht="15" hidden="1" thickBot="1" x14ac:dyDescent="0.35">
      <c r="A82" s="120">
        <v>2005</v>
      </c>
      <c r="B82" s="121" t="s">
        <v>11</v>
      </c>
      <c r="C82" s="122">
        <v>1380.8449147836131</v>
      </c>
      <c r="D82" s="122">
        <v>1709.9130817488024</v>
      </c>
      <c r="E82" s="122">
        <v>470.83294872164151</v>
      </c>
      <c r="F82" s="123" t="s">
        <v>260</v>
      </c>
      <c r="G82" s="123" t="s">
        <v>260</v>
      </c>
      <c r="H82" s="122">
        <v>3561.5909452540568</v>
      </c>
      <c r="I82" s="122">
        <v>126.22350004362627</v>
      </c>
      <c r="J82" s="122">
        <v>3687.8144452976831</v>
      </c>
      <c r="K82" s="125">
        <f>Corrientes!K82*Constantes!$BA$5</f>
        <v>2065.4052128499293</v>
      </c>
      <c r="L82" s="125">
        <f>Corrientes!L82*Constantes!$BA$5</f>
        <v>800.76694066503785</v>
      </c>
      <c r="M82" s="125">
        <f>Corrientes!M82*Constantes!$BA$5</f>
        <v>991.59713927011421</v>
      </c>
      <c r="N82" s="125">
        <f>Corrientes!N82*Constantes!$BA$5</f>
        <v>73.198376506899066</v>
      </c>
      <c r="O82" s="125">
        <v>2138.6035893568283</v>
      </c>
      <c r="P82" s="125">
        <v>56.656696197658661</v>
      </c>
      <c r="Q82" s="125">
        <v>2217.0032880042768</v>
      </c>
      <c r="R82" s="125">
        <v>372.44007518744735</v>
      </c>
      <c r="S82" s="125">
        <v>231.79530048817281</v>
      </c>
      <c r="T82" s="126" t="s">
        <v>260</v>
      </c>
      <c r="U82" s="126" t="s">
        <v>260</v>
      </c>
      <c r="V82" s="127">
        <v>2821.2386636798969</v>
      </c>
      <c r="W82" s="125">
        <v>3616.5692591722423</v>
      </c>
      <c r="X82" s="125">
        <f>Corrientes!X82*Constantes!$BA$5</f>
        <v>3431.3624640214784</v>
      </c>
      <c r="Y82" s="125">
        <f>Corrientes!Y82*Constantes!$BA$5</f>
        <v>1729.4238591509243</v>
      </c>
      <c r="Z82" s="125">
        <f>Corrientes!Z82*Constantes!$BA$5</f>
        <v>12183.081072646526</v>
      </c>
      <c r="AA82" s="125">
        <v>6509.0531089775795</v>
      </c>
      <c r="AB82" s="125">
        <v>2598.9535230636097</v>
      </c>
      <c r="AC82" s="126" t="s">
        <v>94</v>
      </c>
      <c r="AD82" s="125">
        <v>14.254402084650456</v>
      </c>
      <c r="AE82" s="125">
        <v>3.5540604569239327</v>
      </c>
      <c r="AF82" s="126" t="s">
        <v>260</v>
      </c>
      <c r="AG82" s="128" t="s">
        <v>94</v>
      </c>
      <c r="AH82" s="125">
        <v>34.994492498962039</v>
      </c>
      <c r="AI82" s="126" t="s">
        <v>260</v>
      </c>
      <c r="AJ82" s="126" t="s">
        <v>260</v>
      </c>
      <c r="AK82" s="126" t="s">
        <v>94</v>
      </c>
      <c r="AL82" s="126" t="s">
        <v>260</v>
      </c>
      <c r="AM82" s="126" t="s">
        <v>260</v>
      </c>
      <c r="AN82" s="128" t="s">
        <v>94</v>
      </c>
      <c r="AO82" s="132">
        <v>183144.13015391462</v>
      </c>
      <c r="AP82" s="132">
        <v>45663.4594023885</v>
      </c>
      <c r="AQ82" s="125">
        <v>96.577281695813809</v>
      </c>
      <c r="AR82" s="125">
        <v>3.4227183041861919</v>
      </c>
      <c r="AS82" s="125">
        <v>43.343303802341346</v>
      </c>
      <c r="AT82" s="126" t="s">
        <v>94</v>
      </c>
      <c r="AU82" s="128" t="s">
        <v>94</v>
      </c>
      <c r="AV82" s="125">
        <f t="shared" si="0"/>
        <v>4.4490756428896772</v>
      </c>
      <c r="AW82" s="128" t="s">
        <v>94</v>
      </c>
      <c r="AX82" s="129">
        <v>92.555162864943526</v>
      </c>
      <c r="AZ82" s="149"/>
      <c r="BC82" s="150"/>
      <c r="BE82" s="98"/>
    </row>
    <row r="83" spans="1:57" ht="15" hidden="1" thickBot="1" x14ac:dyDescent="0.35">
      <c r="A83" s="120">
        <v>2005</v>
      </c>
      <c r="B83" s="121" t="s">
        <v>12</v>
      </c>
      <c r="C83" s="122">
        <v>1586.9067227008757</v>
      </c>
      <c r="D83" s="122">
        <v>3826.4430576013165</v>
      </c>
      <c r="E83" s="123">
        <v>0</v>
      </c>
      <c r="F83" s="123" t="s">
        <v>260</v>
      </c>
      <c r="G83" s="123" t="s">
        <v>260</v>
      </c>
      <c r="H83" s="122">
        <v>5413.3497803021919</v>
      </c>
      <c r="I83" s="122">
        <v>2550.3977579373695</v>
      </c>
      <c r="J83" s="122">
        <v>7963.7475382395614</v>
      </c>
      <c r="K83" s="125">
        <f>Corrientes!K83*Constantes!$BA$5</f>
        <v>1611.1807409828048</v>
      </c>
      <c r="L83" s="125">
        <f>Corrientes!L83*Constantes!$BA$5</f>
        <v>472.31264431781494</v>
      </c>
      <c r="M83" s="125">
        <f>Corrientes!M83*Constantes!$BA$5</f>
        <v>1138.8680966649899</v>
      </c>
      <c r="N83" s="125">
        <f>Corrientes!N83*Constantes!$BA$5</f>
        <v>759.07745041463556</v>
      </c>
      <c r="O83" s="125">
        <v>2370.2582232211516</v>
      </c>
      <c r="P83" s="125">
        <v>35.186879084392039</v>
      </c>
      <c r="Q83" s="125">
        <v>13672.538542948369</v>
      </c>
      <c r="R83" s="125">
        <v>896.71259253467974</v>
      </c>
      <c r="S83" s="125">
        <v>99.720525781695216</v>
      </c>
      <c r="T83" s="126" t="s">
        <v>260</v>
      </c>
      <c r="U83" s="126" t="s">
        <v>260</v>
      </c>
      <c r="V83" s="127">
        <v>14668.971661264743</v>
      </c>
      <c r="W83" s="125">
        <v>4139.5173445137516</v>
      </c>
      <c r="X83" s="125">
        <f>Corrientes!X83*Constantes!$BA$5</f>
        <v>3882.3082647567389</v>
      </c>
      <c r="Y83" s="125">
        <f>Corrientes!Y83*Constantes!$BA$5</f>
        <v>2717.6402974138678</v>
      </c>
      <c r="Z83" s="125">
        <f>Corrientes!Z83*Constantes!$BA$5</f>
        <v>19868.604459393347</v>
      </c>
      <c r="AA83" s="125">
        <v>22632.719199504303</v>
      </c>
      <c r="AB83" s="125">
        <v>3278.4374552045579</v>
      </c>
      <c r="AC83" s="126" t="s">
        <v>94</v>
      </c>
      <c r="AD83" s="125">
        <v>34.413548224517434</v>
      </c>
      <c r="AE83" s="125">
        <v>2.4830621234753796</v>
      </c>
      <c r="AF83" s="126" t="s">
        <v>260</v>
      </c>
      <c r="AG83" s="128" t="s">
        <v>94</v>
      </c>
      <c r="AH83" s="125">
        <v>1879.9267437002418</v>
      </c>
      <c r="AI83" s="126" t="s">
        <v>260</v>
      </c>
      <c r="AJ83" s="126" t="s">
        <v>260</v>
      </c>
      <c r="AK83" s="126" t="s">
        <v>94</v>
      </c>
      <c r="AL83" s="126" t="s">
        <v>260</v>
      </c>
      <c r="AM83" s="126" t="s">
        <v>260</v>
      </c>
      <c r="AN83" s="128" t="s">
        <v>94</v>
      </c>
      <c r="AO83" s="132">
        <v>911484.21078675089</v>
      </c>
      <c r="AP83" s="132">
        <v>65766.88649437188</v>
      </c>
      <c r="AQ83" s="125">
        <v>67.974904456838786</v>
      </c>
      <c r="AR83" s="125">
        <v>32.025095543161228</v>
      </c>
      <c r="AS83" s="125">
        <v>64.813120915607954</v>
      </c>
      <c r="AT83" s="126" t="s">
        <v>94</v>
      </c>
      <c r="AU83" s="128" t="s">
        <v>94</v>
      </c>
      <c r="AV83" s="125">
        <f t="shared" si="0"/>
        <v>-0.70990996082691549</v>
      </c>
      <c r="AW83" s="128" t="s">
        <v>94</v>
      </c>
      <c r="AX83" s="129">
        <v>148.53605566994176</v>
      </c>
      <c r="AZ83" s="149"/>
      <c r="BC83" s="150"/>
      <c r="BE83" s="98"/>
    </row>
    <row r="84" spans="1:57" ht="15" hidden="1" thickBot="1" x14ac:dyDescent="0.35">
      <c r="A84" s="120">
        <v>2005</v>
      </c>
      <c r="B84" s="121" t="s">
        <v>13</v>
      </c>
      <c r="C84" s="122">
        <v>6421.3231382640879</v>
      </c>
      <c r="D84" s="122">
        <v>6509.504570007829</v>
      </c>
      <c r="E84" s="123">
        <v>0</v>
      </c>
      <c r="F84" s="123" t="s">
        <v>260</v>
      </c>
      <c r="G84" s="123" t="s">
        <v>260</v>
      </c>
      <c r="H84" s="122">
        <v>12930.827708271916</v>
      </c>
      <c r="I84" s="122">
        <v>2159.4591143872694</v>
      </c>
      <c r="J84" s="122">
        <v>15090.286822659187</v>
      </c>
      <c r="K84" s="125">
        <f>Corrientes!K84*Constantes!$BA$5</f>
        <v>1669.6303236424683</v>
      </c>
      <c r="L84" s="125">
        <f>Corrientes!L84*Constantes!$BA$5</f>
        <v>829.12216228001489</v>
      </c>
      <c r="M84" s="125">
        <f>Corrientes!M84*Constantes!$BA$5</f>
        <v>840.50816136245362</v>
      </c>
      <c r="N84" s="125">
        <f>Corrientes!N84*Constantes!$BA$5</f>
        <v>278.82966979295838</v>
      </c>
      <c r="O84" s="125">
        <v>1948.460151217841</v>
      </c>
      <c r="P84" s="125">
        <v>50.326094554643738</v>
      </c>
      <c r="Q84" s="125">
        <v>14254.322057117452</v>
      </c>
      <c r="R84" s="125">
        <v>580.76861278754154</v>
      </c>
      <c r="S84" s="125">
        <v>59.63715281875055</v>
      </c>
      <c r="T84" s="126" t="s">
        <v>260</v>
      </c>
      <c r="U84" s="126" t="s">
        <v>260</v>
      </c>
      <c r="V84" s="127">
        <v>14894.727822723742</v>
      </c>
      <c r="W84" s="125">
        <v>2295.4557195069438</v>
      </c>
      <c r="X84" s="125">
        <f>Corrientes!X84*Constantes!$BA$5</f>
        <v>3708.4772086566954</v>
      </c>
      <c r="Y84" s="125">
        <f>Corrientes!Y84*Constantes!$BA$5</f>
        <v>695.08508644455958</v>
      </c>
      <c r="Z84" s="125">
        <f>Corrientes!Z84*Constantes!$BA$5</f>
        <v>3149.5723696197806</v>
      </c>
      <c r="AA84" s="125">
        <v>29985.014645382929</v>
      </c>
      <c r="AB84" s="125">
        <v>2106.6487618857109</v>
      </c>
      <c r="AC84" s="126" t="s">
        <v>94</v>
      </c>
      <c r="AD84" s="125">
        <v>32.318294361789171</v>
      </c>
      <c r="AE84" s="125">
        <v>2.5682095093016675</v>
      </c>
      <c r="AF84" s="126" t="s">
        <v>260</v>
      </c>
      <c r="AG84" s="128" t="s">
        <v>94</v>
      </c>
      <c r="AH84" s="125">
        <v>883.49255615013715</v>
      </c>
      <c r="AI84" s="126" t="s">
        <v>260</v>
      </c>
      <c r="AJ84" s="126" t="s">
        <v>260</v>
      </c>
      <c r="AK84" s="126" t="s">
        <v>94</v>
      </c>
      <c r="AL84" s="126" t="s">
        <v>260</v>
      </c>
      <c r="AM84" s="126" t="s">
        <v>260</v>
      </c>
      <c r="AN84" s="128" t="s">
        <v>94</v>
      </c>
      <c r="AO84" s="132">
        <v>1167545.503463862</v>
      </c>
      <c r="AP84" s="132">
        <v>92780.312938900199</v>
      </c>
      <c r="AQ84" s="125">
        <v>85.689741091304626</v>
      </c>
      <c r="AR84" s="125">
        <v>14.310258908695367</v>
      </c>
      <c r="AS84" s="125">
        <v>49.673905445356262</v>
      </c>
      <c r="AT84" s="126" t="s">
        <v>94</v>
      </c>
      <c r="AU84" s="128" t="s">
        <v>94</v>
      </c>
      <c r="AV84" s="125">
        <f t="shared" si="0"/>
        <v>4.7326314009993542</v>
      </c>
      <c r="AW84" s="128" t="s">
        <v>94</v>
      </c>
      <c r="AX84" s="129">
        <v>420.30615607318379</v>
      </c>
      <c r="AZ84" s="149"/>
      <c r="BC84" s="150"/>
      <c r="BE84" s="98"/>
    </row>
    <row r="85" spans="1:57" ht="15" hidden="1" thickBot="1" x14ac:dyDescent="0.35">
      <c r="A85" s="120">
        <v>2005</v>
      </c>
      <c r="B85" s="121" t="s">
        <v>14</v>
      </c>
      <c r="C85" s="122">
        <v>1460.4518863024273</v>
      </c>
      <c r="D85" s="122">
        <v>2096.8614977670381</v>
      </c>
      <c r="E85" s="122">
        <v>495.36773863286271</v>
      </c>
      <c r="F85" s="123" t="s">
        <v>260</v>
      </c>
      <c r="G85" s="123" t="s">
        <v>260</v>
      </c>
      <c r="H85" s="122">
        <v>4052.6811227023277</v>
      </c>
      <c r="I85" s="122">
        <v>359.23609258361915</v>
      </c>
      <c r="J85" s="122">
        <v>4411.9172152859473</v>
      </c>
      <c r="K85" s="125">
        <f>Corrientes!K85*Constantes!$BA$5</f>
        <v>1345.0249155193931</v>
      </c>
      <c r="L85" s="125">
        <f>Corrientes!L85*Constantes!$BA$5</f>
        <v>484.70237739411277</v>
      </c>
      <c r="M85" s="125">
        <f>Corrientes!M85*Constantes!$BA$5</f>
        <v>695.91731337830538</v>
      </c>
      <c r="N85" s="125">
        <f>Corrientes!N85*Constantes!$BA$5</f>
        <v>119.22514514455895</v>
      </c>
      <c r="O85" s="125">
        <v>1464.2501468449316</v>
      </c>
      <c r="P85" s="125">
        <v>49.730107750446422</v>
      </c>
      <c r="Q85" s="125">
        <v>3566.3055328135465</v>
      </c>
      <c r="R85" s="125">
        <v>817.37208933609429</v>
      </c>
      <c r="S85" s="125">
        <v>76.127776610713411</v>
      </c>
      <c r="T85" s="126" t="s">
        <v>260</v>
      </c>
      <c r="U85" s="126" t="s">
        <v>260</v>
      </c>
      <c r="V85" s="127">
        <v>4459.8053987603544</v>
      </c>
      <c r="W85" s="125">
        <v>3653.1018717315019</v>
      </c>
      <c r="X85" s="125">
        <f>Corrientes!X85*Constantes!$BA$5</f>
        <v>3092.7471777097999</v>
      </c>
      <c r="Y85" s="125">
        <f>Corrientes!Y85*Constantes!$BA$5</f>
        <v>2291.3933552820868</v>
      </c>
      <c r="Z85" s="125">
        <f>Corrientes!Z85*Constantes!$BA$5</f>
        <v>27120.689921878664</v>
      </c>
      <c r="AA85" s="125">
        <v>8871.7226140463008</v>
      </c>
      <c r="AB85" s="125">
        <v>2095.3936069238725</v>
      </c>
      <c r="AC85" s="126" t="s">
        <v>94</v>
      </c>
      <c r="AD85" s="125">
        <v>20.764759410673232</v>
      </c>
      <c r="AE85" s="125">
        <v>2.8628520113505593</v>
      </c>
      <c r="AF85" s="126" t="s">
        <v>260</v>
      </c>
      <c r="AG85" s="128" t="s">
        <v>94</v>
      </c>
      <c r="AH85" s="125">
        <v>93.389928912550815</v>
      </c>
      <c r="AI85" s="126" t="s">
        <v>260</v>
      </c>
      <c r="AJ85" s="126" t="s">
        <v>260</v>
      </c>
      <c r="AK85" s="126" t="s">
        <v>94</v>
      </c>
      <c r="AL85" s="126" t="s">
        <v>260</v>
      </c>
      <c r="AM85" s="126" t="s">
        <v>260</v>
      </c>
      <c r="AN85" s="128" t="s">
        <v>94</v>
      </c>
      <c r="AO85" s="132">
        <v>309891.06593257119</v>
      </c>
      <c r="AP85" s="132">
        <v>42724.899617600058</v>
      </c>
      <c r="AQ85" s="125">
        <v>91.857596707867145</v>
      </c>
      <c r="AR85" s="125">
        <v>8.1424032921328546</v>
      </c>
      <c r="AS85" s="125">
        <v>50.269892249553585</v>
      </c>
      <c r="AT85" s="126" t="s">
        <v>94</v>
      </c>
      <c r="AU85" s="128" t="s">
        <v>94</v>
      </c>
      <c r="AV85" s="125">
        <f t="shared" si="0"/>
        <v>4.1484067619308229</v>
      </c>
      <c r="AW85" s="128" t="s">
        <v>94</v>
      </c>
      <c r="AX85" s="129">
        <v>317.53900152615449</v>
      </c>
      <c r="AZ85" s="149"/>
      <c r="BC85" s="150"/>
      <c r="BE85" s="98"/>
    </row>
    <row r="86" spans="1:57" ht="15" hidden="1" thickBot="1" x14ac:dyDescent="0.35">
      <c r="A86" s="120">
        <v>2005</v>
      </c>
      <c r="B86" s="121" t="s">
        <v>15</v>
      </c>
      <c r="C86" s="122">
        <v>1061.7189565557185</v>
      </c>
      <c r="D86" s="122">
        <v>1002.8938867547362</v>
      </c>
      <c r="E86" s="123">
        <v>0</v>
      </c>
      <c r="F86" s="123" t="s">
        <v>260</v>
      </c>
      <c r="G86" s="123" t="s">
        <v>260</v>
      </c>
      <c r="H86" s="122">
        <v>2064.6128433104545</v>
      </c>
      <c r="I86" s="122">
        <v>244.66358952515256</v>
      </c>
      <c r="J86" s="122">
        <v>2309.276432835607</v>
      </c>
      <c r="K86" s="125">
        <f>Corrientes!K86*Constantes!$BA$5</f>
        <v>2023.8524548693854</v>
      </c>
      <c r="L86" s="125">
        <f>Corrientes!L86*Constantes!$BA$5</f>
        <v>1040.7580886503015</v>
      </c>
      <c r="M86" s="125">
        <f>Corrientes!M86*Constantes!$BA$5</f>
        <v>983.09436621908389</v>
      </c>
      <c r="N86" s="125">
        <f>Corrientes!N86*Constantes!$BA$5</f>
        <v>239.83334593796201</v>
      </c>
      <c r="O86" s="125">
        <v>2263.6858008073473</v>
      </c>
      <c r="P86" s="125">
        <v>42.420997022718417</v>
      </c>
      <c r="Q86" s="125">
        <v>2629.2648349899432</v>
      </c>
      <c r="R86" s="125">
        <v>441.34548344884422</v>
      </c>
      <c r="S86" s="125">
        <v>63.824134631663242</v>
      </c>
      <c r="T86" s="126" t="s">
        <v>260</v>
      </c>
      <c r="U86" s="126" t="s">
        <v>260</v>
      </c>
      <c r="V86" s="127">
        <v>3134.4344530704502</v>
      </c>
      <c r="W86" s="125">
        <v>4736.0472225595149</v>
      </c>
      <c r="X86" s="125">
        <f>Corrientes!X86*Constantes!$BA$5</f>
        <v>4714.8169762757652</v>
      </c>
      <c r="Y86" s="125">
        <f>Corrientes!Y86*Constantes!$BA$5</f>
        <v>2525.4520994560748</v>
      </c>
      <c r="Z86" s="125">
        <f>Corrientes!Z86*Constantes!$BA$5</f>
        <v>43270.599750280162</v>
      </c>
      <c r="AA86" s="125">
        <v>5443.7108859060572</v>
      </c>
      <c r="AB86" s="125">
        <v>3236.5185279753491</v>
      </c>
      <c r="AC86" s="126" t="s">
        <v>94</v>
      </c>
      <c r="AD86" s="125">
        <v>27.762393160395732</v>
      </c>
      <c r="AE86" s="125">
        <v>2.8645981436891605</v>
      </c>
      <c r="AF86" s="126" t="s">
        <v>260</v>
      </c>
      <c r="AG86" s="128" t="s">
        <v>94</v>
      </c>
      <c r="AH86" s="125">
        <v>127.54430919525667</v>
      </c>
      <c r="AI86" s="126" t="s">
        <v>260</v>
      </c>
      <c r="AJ86" s="126" t="s">
        <v>260</v>
      </c>
      <c r="AK86" s="126" t="s">
        <v>94</v>
      </c>
      <c r="AL86" s="126" t="s">
        <v>260</v>
      </c>
      <c r="AM86" s="126" t="s">
        <v>260</v>
      </c>
      <c r="AN86" s="128" t="s">
        <v>94</v>
      </c>
      <c r="AO86" s="132">
        <v>190034.01569252563</v>
      </c>
      <c r="AP86" s="132">
        <v>19608.219127419281</v>
      </c>
      <c r="AQ86" s="125">
        <v>89.405183976838785</v>
      </c>
      <c r="AR86" s="125">
        <v>10.594816023161211</v>
      </c>
      <c r="AS86" s="125">
        <v>57.579002977281576</v>
      </c>
      <c r="AT86" s="126" t="s">
        <v>94</v>
      </c>
      <c r="AU86" s="128" t="s">
        <v>94</v>
      </c>
      <c r="AV86" s="125">
        <f t="shared" si="0"/>
        <v>4.2562497161142465</v>
      </c>
      <c r="AW86" s="128" t="s">
        <v>94</v>
      </c>
      <c r="AX86" s="129">
        <v>64.706970372807945</v>
      </c>
      <c r="AZ86" s="149"/>
      <c r="BC86" s="150"/>
      <c r="BE86" s="98"/>
    </row>
    <row r="87" spans="1:57" ht="15" hidden="1" thickBot="1" x14ac:dyDescent="0.35">
      <c r="A87" s="120">
        <v>2005</v>
      </c>
      <c r="B87" s="121" t="s">
        <v>16</v>
      </c>
      <c r="C87" s="122">
        <v>533.27192160590914</v>
      </c>
      <c r="D87" s="122">
        <v>793.67127118456699</v>
      </c>
      <c r="E87" s="122">
        <v>122.59421526939956</v>
      </c>
      <c r="F87" s="123" t="s">
        <v>260</v>
      </c>
      <c r="G87" s="123" t="s">
        <v>260</v>
      </c>
      <c r="H87" s="122">
        <v>1449.5374080598758</v>
      </c>
      <c r="I87" s="122">
        <v>108.60649961640982</v>
      </c>
      <c r="J87" s="122">
        <v>1558.1439076762856</v>
      </c>
      <c r="K87" s="125">
        <f>Corrientes!K87*Constantes!$BA$5</f>
        <v>2693.8668174348359</v>
      </c>
      <c r="L87" s="125">
        <f>Corrientes!L87*Constantes!$BA$5</f>
        <v>991.04964542214134</v>
      </c>
      <c r="M87" s="125">
        <f>Corrientes!M87*Constantes!$BA$5</f>
        <v>1474.9841497758118</v>
      </c>
      <c r="N87" s="125">
        <f>Corrientes!N87*Constantes!$BA$5</f>
        <v>201.83780276908203</v>
      </c>
      <c r="O87" s="125">
        <v>2895.7046202039178</v>
      </c>
      <c r="P87" s="125">
        <v>44.097913079406517</v>
      </c>
      <c r="Q87" s="125">
        <v>1671.3230617119398</v>
      </c>
      <c r="R87" s="125">
        <v>303.86892466474734</v>
      </c>
      <c r="S87" s="125">
        <v>3.7453730077457406E-2</v>
      </c>
      <c r="T87" s="126" t="s">
        <v>260</v>
      </c>
      <c r="U87" s="126" t="s">
        <v>260</v>
      </c>
      <c r="V87" s="127">
        <v>1975.2294401067645</v>
      </c>
      <c r="W87" s="125">
        <v>4298.7149752156502</v>
      </c>
      <c r="X87" s="125">
        <f>Corrientes!X87*Constantes!$BA$5</f>
        <v>4372.9818748955104</v>
      </c>
      <c r="Y87" s="125">
        <f>Corrientes!Y87*Constantes!$BA$5</f>
        <v>2187.9962893486995</v>
      </c>
      <c r="Z87" s="125">
        <f>Corrientes!Z87*Constantes!$BA$5</f>
        <v>102.33259584004755</v>
      </c>
      <c r="AA87" s="125">
        <v>3533.3733477830506</v>
      </c>
      <c r="AB87" s="125">
        <v>3541.9413037969352</v>
      </c>
      <c r="AC87" s="126" t="s">
        <v>94</v>
      </c>
      <c r="AD87" s="125">
        <v>24.146486289000933</v>
      </c>
      <c r="AE87" s="125">
        <v>3.6875490861563902</v>
      </c>
      <c r="AF87" s="126" t="s">
        <v>260</v>
      </c>
      <c r="AG87" s="128" t="s">
        <v>94</v>
      </c>
      <c r="AH87" s="125">
        <v>20.086319352306891</v>
      </c>
      <c r="AI87" s="126" t="s">
        <v>260</v>
      </c>
      <c r="AJ87" s="126" t="s">
        <v>260</v>
      </c>
      <c r="AK87" s="126" t="s">
        <v>94</v>
      </c>
      <c r="AL87" s="126" t="s">
        <v>260</v>
      </c>
      <c r="AM87" s="126" t="s">
        <v>260</v>
      </c>
      <c r="AN87" s="128" t="s">
        <v>94</v>
      </c>
      <c r="AO87" s="132">
        <v>95819.018682296635</v>
      </c>
      <c r="AP87" s="132">
        <v>14633.074582750172</v>
      </c>
      <c r="AQ87" s="125">
        <v>93.029751675608807</v>
      </c>
      <c r="AR87" s="125">
        <v>6.9702483243911972</v>
      </c>
      <c r="AS87" s="125">
        <v>55.902086920593476</v>
      </c>
      <c r="AT87" s="126" t="s">
        <v>94</v>
      </c>
      <c r="AU87" s="128" t="s">
        <v>94</v>
      </c>
      <c r="AV87" s="125">
        <f t="shared" si="0"/>
        <v>4.5176588809142437</v>
      </c>
      <c r="AW87" s="128" t="s">
        <v>94</v>
      </c>
      <c r="AX87" s="129">
        <v>56.821066120324687</v>
      </c>
      <c r="AZ87" s="149"/>
      <c r="BC87" s="150"/>
      <c r="BE87" s="98"/>
    </row>
    <row r="88" spans="1:57" ht="15" hidden="1" thickBot="1" x14ac:dyDescent="0.35">
      <c r="A88" s="120">
        <v>2005</v>
      </c>
      <c r="B88" s="121" t="s">
        <v>17</v>
      </c>
      <c r="C88" s="122">
        <v>817.97848233378807</v>
      </c>
      <c r="D88" s="122">
        <v>1642.7060901680923</v>
      </c>
      <c r="E88" s="123">
        <v>0</v>
      </c>
      <c r="F88" s="123" t="s">
        <v>260</v>
      </c>
      <c r="G88" s="123" t="s">
        <v>260</v>
      </c>
      <c r="H88" s="122">
        <v>2460.6845725018802</v>
      </c>
      <c r="I88" s="122">
        <v>283.83466172031325</v>
      </c>
      <c r="J88" s="122">
        <v>2744.5192342221935</v>
      </c>
      <c r="K88" s="125">
        <f>Corrientes!K88*Constantes!$BA$5</f>
        <v>1862.1475277045126</v>
      </c>
      <c r="L88" s="125">
        <f>Corrientes!L88*Constantes!$BA$5</f>
        <v>619.01335328186974</v>
      </c>
      <c r="M88" s="125">
        <f>Corrientes!M88*Constantes!$BA$5</f>
        <v>1243.1341744226431</v>
      </c>
      <c r="N88" s="125">
        <f>Corrientes!N88*Constantes!$BA$5</f>
        <v>214.79470367952825</v>
      </c>
      <c r="O88" s="125">
        <v>2076.9422198247084</v>
      </c>
      <c r="P88" s="125">
        <v>16.125128385640437</v>
      </c>
      <c r="Q88" s="125">
        <v>13076.034888021401</v>
      </c>
      <c r="R88" s="125">
        <v>761.88011129142228</v>
      </c>
      <c r="S88" s="125">
        <v>437.70457457649792</v>
      </c>
      <c r="T88" s="126" t="s">
        <v>260</v>
      </c>
      <c r="U88" s="126" t="s">
        <v>260</v>
      </c>
      <c r="V88" s="127">
        <v>14275.619573889318</v>
      </c>
      <c r="W88" s="125">
        <v>4744.2076067830149</v>
      </c>
      <c r="X88" s="125">
        <f>Corrientes!X88*Constantes!$BA$5</f>
        <v>4342.7981308420212</v>
      </c>
      <c r="Y88" s="125">
        <f>Corrientes!Y88*Constantes!$BA$5</f>
        <v>3774.336966042576</v>
      </c>
      <c r="Z88" s="125">
        <f>Corrientes!Z88*Constantes!$BA$5</f>
        <v>18846.268011905187</v>
      </c>
      <c r="AA88" s="125">
        <v>17020.138808111515</v>
      </c>
      <c r="AB88" s="125">
        <v>3930.3068542679757</v>
      </c>
      <c r="AC88" s="126" t="s">
        <v>94</v>
      </c>
      <c r="AD88" s="125">
        <v>28.397671511472321</v>
      </c>
      <c r="AE88" s="125">
        <v>1.7189211218484262</v>
      </c>
      <c r="AF88" s="126" t="s">
        <v>260</v>
      </c>
      <c r="AG88" s="128" t="s">
        <v>94</v>
      </c>
      <c r="AH88" s="125">
        <v>4656.4212445890807</v>
      </c>
      <c r="AI88" s="126" t="s">
        <v>260</v>
      </c>
      <c r="AJ88" s="126" t="s">
        <v>260</v>
      </c>
      <c r="AK88" s="126" t="s">
        <v>94</v>
      </c>
      <c r="AL88" s="126" t="s">
        <v>260</v>
      </c>
      <c r="AM88" s="126" t="s">
        <v>260</v>
      </c>
      <c r="AN88" s="128" t="s">
        <v>94</v>
      </c>
      <c r="AO88" s="132">
        <v>990164.03904613503</v>
      </c>
      <c r="AP88" s="132">
        <v>59934.98023679715</v>
      </c>
      <c r="AQ88" s="125">
        <v>89.658128163902148</v>
      </c>
      <c r="AR88" s="125">
        <v>10.341871836097843</v>
      </c>
      <c r="AS88" s="125">
        <v>83.874871614359563</v>
      </c>
      <c r="AT88" s="126" t="s">
        <v>94</v>
      </c>
      <c r="AU88" s="128" t="s">
        <v>94</v>
      </c>
      <c r="AV88" s="125">
        <f t="shared" si="0"/>
        <v>1.950108078595858</v>
      </c>
      <c r="AW88" s="128" t="s">
        <v>94</v>
      </c>
      <c r="AX88" s="129">
        <v>143.53714358693639</v>
      </c>
      <c r="AZ88" s="149"/>
      <c r="BC88" s="150"/>
      <c r="BE88" s="98"/>
    </row>
    <row r="89" spans="1:57" ht="15" hidden="1" thickBot="1" x14ac:dyDescent="0.35">
      <c r="A89" s="120">
        <v>2005</v>
      </c>
      <c r="B89" s="121" t="s">
        <v>18</v>
      </c>
      <c r="C89" s="122">
        <v>2416.734773998211</v>
      </c>
      <c r="D89" s="122">
        <v>2587.3817583625673</v>
      </c>
      <c r="E89" s="122">
        <v>1030.9488995997467</v>
      </c>
      <c r="F89" s="123" t="s">
        <v>260</v>
      </c>
      <c r="G89" s="123" t="s">
        <v>260</v>
      </c>
      <c r="H89" s="122">
        <v>6035.0654319605246</v>
      </c>
      <c r="I89" s="122">
        <v>71.885958382230541</v>
      </c>
      <c r="J89" s="122">
        <v>6106.951390342756</v>
      </c>
      <c r="K89" s="125">
        <f>Corrientes!K89*Constantes!$BA$5</f>
        <v>2074.2670396390454</v>
      </c>
      <c r="L89" s="125">
        <f>Corrientes!L89*Constantes!$BA$5</f>
        <v>830.63776884777212</v>
      </c>
      <c r="M89" s="125">
        <f>Corrientes!M89*Constantes!$BA$5</f>
        <v>889.28956294535419</v>
      </c>
      <c r="N89" s="125">
        <f>Corrientes!N89*Constantes!$BA$5</f>
        <v>24.707383170274181</v>
      </c>
      <c r="O89" s="125">
        <v>2098.9746748081534</v>
      </c>
      <c r="P89" s="125">
        <v>67.524618580694039</v>
      </c>
      <c r="Q89" s="125">
        <v>1962.1821307938847</v>
      </c>
      <c r="R89" s="125">
        <v>661.84825519715002</v>
      </c>
      <c r="S89" s="125">
        <v>313.05507823171416</v>
      </c>
      <c r="T89" s="126" t="s">
        <v>260</v>
      </c>
      <c r="U89" s="126" t="s">
        <v>260</v>
      </c>
      <c r="V89" s="127">
        <v>2937.0854642227487</v>
      </c>
      <c r="W89" s="125">
        <v>3496.2514468759623</v>
      </c>
      <c r="X89" s="125">
        <f>Corrientes!X89*Constantes!$BA$5</f>
        <v>2981.0520690620501</v>
      </c>
      <c r="Y89" s="125">
        <f>Corrientes!Y89*Constantes!$BA$5</f>
        <v>2080.564129380246</v>
      </c>
      <c r="Z89" s="125">
        <f>Corrientes!Z89*Constantes!$BA$5</f>
        <v>11861.741369798203</v>
      </c>
      <c r="AA89" s="125">
        <v>9044.0368545655037</v>
      </c>
      <c r="AB89" s="125">
        <v>2412.0261722883497</v>
      </c>
      <c r="AC89" s="126" t="s">
        <v>94</v>
      </c>
      <c r="AD89" s="125">
        <v>17.599830627374281</v>
      </c>
      <c r="AE89" s="125">
        <v>4.2119334666013248</v>
      </c>
      <c r="AF89" s="126" t="s">
        <v>260</v>
      </c>
      <c r="AG89" s="128" t="s">
        <v>94</v>
      </c>
      <c r="AH89" s="125">
        <v>22.240061579436372</v>
      </c>
      <c r="AI89" s="126" t="s">
        <v>260</v>
      </c>
      <c r="AJ89" s="126" t="s">
        <v>260</v>
      </c>
      <c r="AK89" s="126" t="s">
        <v>94</v>
      </c>
      <c r="AL89" s="126" t="s">
        <v>260</v>
      </c>
      <c r="AM89" s="126" t="s">
        <v>260</v>
      </c>
      <c r="AN89" s="128" t="s">
        <v>94</v>
      </c>
      <c r="AO89" s="132">
        <v>214724.11485795098</v>
      </c>
      <c r="AP89" s="132">
        <v>51387.067557904025</v>
      </c>
      <c r="AQ89" s="125">
        <v>98.822883075573387</v>
      </c>
      <c r="AR89" s="125">
        <v>1.1771169244266066</v>
      </c>
      <c r="AS89" s="125">
        <v>32.475381419305961</v>
      </c>
      <c r="AT89" s="126" t="s">
        <v>94</v>
      </c>
      <c r="AU89" s="128" t="s">
        <v>94</v>
      </c>
      <c r="AV89" s="125">
        <f t="shared" si="0"/>
        <v>11.453378252917146</v>
      </c>
      <c r="AW89" s="128" t="s">
        <v>94</v>
      </c>
      <c r="AX89" s="129">
        <v>117.77067279284577</v>
      </c>
      <c r="AZ89" s="149"/>
      <c r="BC89" s="150"/>
      <c r="BE89" s="98"/>
    </row>
    <row r="90" spans="1:57" ht="15" hidden="1" thickBot="1" x14ac:dyDescent="0.35">
      <c r="A90" s="120">
        <v>2005</v>
      </c>
      <c r="B90" s="121" t="s">
        <v>19</v>
      </c>
      <c r="C90" s="122">
        <v>2395.7295551785305</v>
      </c>
      <c r="D90" s="122">
        <v>2411.4060185843359</v>
      </c>
      <c r="E90" s="122">
        <v>592.9179032403141</v>
      </c>
      <c r="F90" s="123" t="s">
        <v>260</v>
      </c>
      <c r="G90" s="123" t="s">
        <v>260</v>
      </c>
      <c r="H90" s="122">
        <v>5400.0534770031809</v>
      </c>
      <c r="I90" s="122">
        <v>479.04527475705919</v>
      </c>
      <c r="J90" s="122">
        <v>5879.0987517602398</v>
      </c>
      <c r="K90" s="125">
        <f>Corrientes!K90*Constantes!$BA$5</f>
        <v>1359.1287056977335</v>
      </c>
      <c r="L90" s="125">
        <f>Corrientes!L90*Constantes!$BA$5</f>
        <v>602.97640077050028</v>
      </c>
      <c r="M90" s="125">
        <f>Corrientes!M90*Constantes!$BA$5</f>
        <v>606.92197862623539</v>
      </c>
      <c r="N90" s="125">
        <f>Corrientes!N90*Constantes!$BA$5</f>
        <v>120.56995120953938</v>
      </c>
      <c r="O90" s="125">
        <v>1479.6986569072731</v>
      </c>
      <c r="P90" s="125">
        <v>46.248383083162096</v>
      </c>
      <c r="Q90" s="125">
        <v>6005.7114223319704</v>
      </c>
      <c r="R90" s="125">
        <v>664.89488396248407</v>
      </c>
      <c r="S90" s="125">
        <v>162.30422708867241</v>
      </c>
      <c r="T90" s="126" t="s">
        <v>260</v>
      </c>
      <c r="U90" s="126" t="s">
        <v>260</v>
      </c>
      <c r="V90" s="127">
        <v>6832.9105333831276</v>
      </c>
      <c r="W90" s="125">
        <v>4345.2779910238769</v>
      </c>
      <c r="X90" s="125">
        <f>Corrientes!X90*Constantes!$BA$5</f>
        <v>4067.3256843248541</v>
      </c>
      <c r="Y90" s="125">
        <f>Corrientes!Y90*Constantes!$BA$5</f>
        <v>2240.415684588841</v>
      </c>
      <c r="Z90" s="125">
        <f>Corrientes!Z90*Constantes!$BA$5</f>
        <v>11193.394971632579</v>
      </c>
      <c r="AA90" s="125">
        <v>12712.009285143367</v>
      </c>
      <c r="AB90" s="125">
        <v>2292.242964078489</v>
      </c>
      <c r="AC90" s="126" t="s">
        <v>94</v>
      </c>
      <c r="AD90" s="125">
        <v>25.516877839985774</v>
      </c>
      <c r="AE90" s="125">
        <v>2.8033893053448247</v>
      </c>
      <c r="AF90" s="126" t="s">
        <v>260</v>
      </c>
      <c r="AG90" s="128" t="s">
        <v>94</v>
      </c>
      <c r="AH90" s="125">
        <v>499.10303029401337</v>
      </c>
      <c r="AI90" s="126" t="s">
        <v>260</v>
      </c>
      <c r="AJ90" s="126" t="s">
        <v>260</v>
      </c>
      <c r="AK90" s="126" t="s">
        <v>94</v>
      </c>
      <c r="AL90" s="126" t="s">
        <v>260</v>
      </c>
      <c r="AM90" s="126" t="s">
        <v>260</v>
      </c>
      <c r="AN90" s="128" t="s">
        <v>94</v>
      </c>
      <c r="AO90" s="132">
        <v>453451.44396845566</v>
      </c>
      <c r="AP90" s="132">
        <v>49818.04343328884</v>
      </c>
      <c r="AQ90" s="125">
        <v>91.851722602658612</v>
      </c>
      <c r="AR90" s="125">
        <v>8.1482773973413849</v>
      </c>
      <c r="AS90" s="125">
        <v>53.751616916837911</v>
      </c>
      <c r="AT90" s="126" t="s">
        <v>94</v>
      </c>
      <c r="AU90" s="128" t="s">
        <v>94</v>
      </c>
      <c r="AV90" s="125">
        <f t="shared" si="0"/>
        <v>0.82824856765997268</v>
      </c>
      <c r="AW90" s="128" t="s">
        <v>94</v>
      </c>
      <c r="AX90" s="129">
        <v>234.11074140478027</v>
      </c>
      <c r="AZ90" s="149"/>
      <c r="BC90" s="150"/>
      <c r="BE90" s="98"/>
    </row>
    <row r="91" spans="1:57" ht="15" hidden="1" thickBot="1" x14ac:dyDescent="0.35">
      <c r="A91" s="120">
        <v>2005</v>
      </c>
      <c r="B91" s="121" t="s">
        <v>20</v>
      </c>
      <c r="C91" s="122">
        <v>388.67877223790623</v>
      </c>
      <c r="D91" s="122">
        <v>1124.709898440834</v>
      </c>
      <c r="E91" s="123">
        <v>0</v>
      </c>
      <c r="F91" s="123" t="s">
        <v>260</v>
      </c>
      <c r="G91" s="123" t="s">
        <v>260</v>
      </c>
      <c r="H91" s="122">
        <v>1513.3886706787403</v>
      </c>
      <c r="I91" s="122">
        <v>113.23463199146241</v>
      </c>
      <c r="J91" s="122">
        <v>1626.6233026702027</v>
      </c>
      <c r="K91" s="125">
        <f>Corrientes!K91*Constantes!$BA$5</f>
        <v>1826.6367865710176</v>
      </c>
      <c r="L91" s="125">
        <f>Corrientes!L91*Constantes!$BA$5</f>
        <v>469.1292840262908</v>
      </c>
      <c r="M91" s="125">
        <f>Corrientes!M91*Constantes!$BA$5</f>
        <v>1357.5075025447265</v>
      </c>
      <c r="N91" s="125">
        <f>Corrientes!N91*Constantes!$BA$5</f>
        <v>136.67245454974335</v>
      </c>
      <c r="O91" s="125">
        <v>1963.3165235022736</v>
      </c>
      <c r="P91" s="125">
        <v>36.178585918961076</v>
      </c>
      <c r="Q91" s="125">
        <v>2548.2315820494396</v>
      </c>
      <c r="R91" s="125">
        <v>234.71707330340368</v>
      </c>
      <c r="S91" s="125">
        <v>86.522240666170049</v>
      </c>
      <c r="T91" s="126" t="s">
        <v>260</v>
      </c>
      <c r="U91" s="126" t="s">
        <v>260</v>
      </c>
      <c r="V91" s="127">
        <v>2869.4708960190137</v>
      </c>
      <c r="W91" s="125">
        <v>3321.8273836411086</v>
      </c>
      <c r="X91" s="125">
        <f>Corrientes!X91*Constantes!$BA$5</f>
        <v>2687.4211876198337</v>
      </c>
      <c r="Y91" s="125">
        <f>Corrientes!Y91*Constantes!$BA$5</f>
        <v>2144.7884910212697</v>
      </c>
      <c r="Z91" s="125">
        <f>Corrientes!Z91*Constantes!$BA$5</f>
        <v>28340.072278470372</v>
      </c>
      <c r="AA91" s="125">
        <v>4496.0941986892167</v>
      </c>
      <c r="AB91" s="125">
        <v>2656.7416353327512</v>
      </c>
      <c r="AC91" s="126" t="s">
        <v>94</v>
      </c>
      <c r="AD91" s="125">
        <v>17.7315814267298</v>
      </c>
      <c r="AE91" s="125">
        <v>1.7438509273863874</v>
      </c>
      <c r="AF91" s="126" t="s">
        <v>260</v>
      </c>
      <c r="AG91" s="128" t="s">
        <v>94</v>
      </c>
      <c r="AH91" s="125">
        <v>262.95512368818487</v>
      </c>
      <c r="AI91" s="126" t="s">
        <v>260</v>
      </c>
      <c r="AJ91" s="126" t="s">
        <v>260</v>
      </c>
      <c r="AK91" s="126" t="s">
        <v>94</v>
      </c>
      <c r="AL91" s="126" t="s">
        <v>260</v>
      </c>
      <c r="AM91" s="126" t="s">
        <v>260</v>
      </c>
      <c r="AN91" s="128" t="s">
        <v>94</v>
      </c>
      <c r="AO91" s="132">
        <v>257825.60470508676</v>
      </c>
      <c r="AP91" s="132">
        <v>25356.419658719758</v>
      </c>
      <c r="AQ91" s="125">
        <v>93.038669014173053</v>
      </c>
      <c r="AR91" s="125">
        <v>6.961330985826943</v>
      </c>
      <c r="AS91" s="125">
        <v>63.821414081038917</v>
      </c>
      <c r="AT91" s="126" t="s">
        <v>94</v>
      </c>
      <c r="AU91" s="128" t="s">
        <v>94</v>
      </c>
      <c r="AV91" s="125">
        <f t="shared" si="0"/>
        <v>-0.92374761912793479</v>
      </c>
      <c r="AW91" s="128" t="s">
        <v>94</v>
      </c>
      <c r="AX91" s="129">
        <v>169.8904098519306</v>
      </c>
      <c r="AZ91" s="149"/>
      <c r="BC91" s="150"/>
      <c r="BE91" s="98"/>
    </row>
    <row r="92" spans="1:57" ht="15" hidden="1" thickBot="1" x14ac:dyDescent="0.35">
      <c r="A92" s="120">
        <v>2005</v>
      </c>
      <c r="B92" s="121" t="s">
        <v>21</v>
      </c>
      <c r="C92" s="122">
        <v>261.61896339514834</v>
      </c>
      <c r="D92" s="122">
        <v>887.81939373490502</v>
      </c>
      <c r="E92" s="123">
        <v>0</v>
      </c>
      <c r="F92" s="123" t="s">
        <v>260</v>
      </c>
      <c r="G92" s="123" t="s">
        <v>260</v>
      </c>
      <c r="H92" s="122">
        <v>1149.4383571300534</v>
      </c>
      <c r="I92" s="122">
        <v>137.70473326203191</v>
      </c>
      <c r="J92" s="122">
        <v>1287.1430903920855</v>
      </c>
      <c r="K92" s="125">
        <f>Corrientes!K92*Constantes!$BA$5</f>
        <v>2287.3575814797746</v>
      </c>
      <c r="L92" s="125">
        <f>Corrientes!L92*Constantes!$BA$5</f>
        <v>520.61610409009893</v>
      </c>
      <c r="M92" s="125">
        <f>Corrientes!M92*Constantes!$BA$5</f>
        <v>1766.741477389676</v>
      </c>
      <c r="N92" s="125">
        <f>Corrientes!N92*Constantes!$BA$5</f>
        <v>274.02945419274914</v>
      </c>
      <c r="O92" s="125">
        <v>2561.3872180512753</v>
      </c>
      <c r="P92" s="125">
        <v>35.289928419664577</v>
      </c>
      <c r="Q92" s="125">
        <v>2106.3114771194437</v>
      </c>
      <c r="R92" s="125">
        <v>253.88377527426132</v>
      </c>
      <c r="S92" s="126">
        <v>0</v>
      </c>
      <c r="T92" s="126" t="s">
        <v>260</v>
      </c>
      <c r="U92" s="126" t="s">
        <v>260</v>
      </c>
      <c r="V92" s="127">
        <v>2360.1952523937052</v>
      </c>
      <c r="W92" s="125">
        <v>3735.8693763097499</v>
      </c>
      <c r="X92" s="125">
        <f>Corrientes!X92*Constantes!$BA$5</f>
        <v>3532.8111669961518</v>
      </c>
      <c r="Y92" s="125">
        <f>Corrientes!Y92*Constantes!$BA$5</f>
        <v>2524.7998654904864</v>
      </c>
      <c r="Z92" s="125">
        <f>Corrientes!Z92*Constantes!$BA$5</f>
        <v>0</v>
      </c>
      <c r="AA92" s="125">
        <v>3647.3383427857902</v>
      </c>
      <c r="AB92" s="125">
        <v>3215.5424415629514</v>
      </c>
      <c r="AC92" s="126" t="s">
        <v>94</v>
      </c>
      <c r="AD92" s="125">
        <v>24.194167933207691</v>
      </c>
      <c r="AE92" s="125">
        <v>1.9276820299298842</v>
      </c>
      <c r="AF92" s="126" t="s">
        <v>260</v>
      </c>
      <c r="AG92" s="128" t="s">
        <v>94</v>
      </c>
      <c r="AH92" s="125">
        <v>101.6383033994297</v>
      </c>
      <c r="AI92" s="126" t="s">
        <v>260</v>
      </c>
      <c r="AJ92" s="126" t="s">
        <v>260</v>
      </c>
      <c r="AK92" s="126" t="s">
        <v>94</v>
      </c>
      <c r="AL92" s="126" t="s">
        <v>260</v>
      </c>
      <c r="AM92" s="126" t="s">
        <v>260</v>
      </c>
      <c r="AN92" s="128" t="s">
        <v>94</v>
      </c>
      <c r="AO92" s="132">
        <v>189208.50462658796</v>
      </c>
      <c r="AP92" s="132">
        <v>15075.279103852288</v>
      </c>
      <c r="AQ92" s="125">
        <v>89.301520997165525</v>
      </c>
      <c r="AR92" s="125">
        <v>10.698479002834466</v>
      </c>
      <c r="AS92" s="125">
        <v>64.710071580335438</v>
      </c>
      <c r="AT92" s="126" t="s">
        <v>94</v>
      </c>
      <c r="AU92" s="128" t="s">
        <v>94</v>
      </c>
      <c r="AV92" s="125">
        <f t="shared" si="0"/>
        <v>2.4740913231611872</v>
      </c>
      <c r="AW92" s="128" t="s">
        <v>94</v>
      </c>
      <c r="AX92" s="129">
        <v>109.14421725911649</v>
      </c>
      <c r="AZ92" s="149"/>
      <c r="BC92" s="150"/>
      <c r="BE92" s="98"/>
    </row>
    <row r="93" spans="1:57" ht="15" hidden="1" thickBot="1" x14ac:dyDescent="0.35">
      <c r="A93" s="120">
        <v>2005</v>
      </c>
      <c r="B93" s="121" t="s">
        <v>22</v>
      </c>
      <c r="C93" s="122">
        <v>1210.9478756825579</v>
      </c>
      <c r="D93" s="122">
        <v>1240.6163164015045</v>
      </c>
      <c r="E93" s="122">
        <v>407.90548877053982</v>
      </c>
      <c r="F93" s="123" t="s">
        <v>260</v>
      </c>
      <c r="G93" s="123" t="s">
        <v>260</v>
      </c>
      <c r="H93" s="122">
        <v>2859.4696808546023</v>
      </c>
      <c r="I93" s="122">
        <v>276.83576322052085</v>
      </c>
      <c r="J93" s="122">
        <v>3136.305444075123</v>
      </c>
      <c r="K93" s="125">
        <f>Corrientes!K93*Constantes!$BA$5</f>
        <v>2015.7125602567355</v>
      </c>
      <c r="L93" s="125">
        <f>Corrientes!L93*Constantes!$BA$5</f>
        <v>853.62781048968202</v>
      </c>
      <c r="M93" s="125">
        <f>Corrientes!M93*Constantes!$BA$5</f>
        <v>874.5418453545451</v>
      </c>
      <c r="N93" s="125">
        <f>Corrientes!N93*Constantes!$BA$5</f>
        <v>195.14853708296326</v>
      </c>
      <c r="O93" s="125">
        <v>2210.861097339699</v>
      </c>
      <c r="P93" s="125">
        <v>45.652816721712867</v>
      </c>
      <c r="Q93" s="125">
        <v>3155.8955931525088</v>
      </c>
      <c r="R93" s="125">
        <v>469.57423150017621</v>
      </c>
      <c r="S93" s="125">
        <v>108.13040038607365</v>
      </c>
      <c r="T93" s="126" t="s">
        <v>260</v>
      </c>
      <c r="U93" s="126" t="s">
        <v>260</v>
      </c>
      <c r="V93" s="127">
        <v>3733.6002250387592</v>
      </c>
      <c r="W93" s="125">
        <v>3525.3074352282956</v>
      </c>
      <c r="X93" s="125">
        <f>Corrientes!X93*Constantes!$BA$5</f>
        <v>3061.4023482707835</v>
      </c>
      <c r="Y93" s="125">
        <f>Corrientes!Y93*Constantes!$BA$5</f>
        <v>1968.4437772223812</v>
      </c>
      <c r="Z93" s="125">
        <f>Corrientes!Z93*Constantes!$BA$5</f>
        <v>19158.469239205111</v>
      </c>
      <c r="AA93" s="125">
        <v>6869.9056691138831</v>
      </c>
      <c r="AB93" s="125">
        <v>2772.7226811885671</v>
      </c>
      <c r="AC93" s="126" t="s">
        <v>94</v>
      </c>
      <c r="AD93" s="125">
        <v>21.495935964593652</v>
      </c>
      <c r="AE93" s="125">
        <v>2.616725436180281</v>
      </c>
      <c r="AF93" s="126" t="s">
        <v>260</v>
      </c>
      <c r="AG93" s="128" t="s">
        <v>94</v>
      </c>
      <c r="AH93" s="125">
        <v>115.38559421089448</v>
      </c>
      <c r="AI93" s="126" t="s">
        <v>260</v>
      </c>
      <c r="AJ93" s="126" t="s">
        <v>260</v>
      </c>
      <c r="AK93" s="126" t="s">
        <v>94</v>
      </c>
      <c r="AL93" s="126" t="s">
        <v>260</v>
      </c>
      <c r="AM93" s="126" t="s">
        <v>260</v>
      </c>
      <c r="AN93" s="128" t="s">
        <v>94</v>
      </c>
      <c r="AO93" s="132">
        <v>262538.26917133905</v>
      </c>
      <c r="AP93" s="132">
        <v>31959.090687790613</v>
      </c>
      <c r="AQ93" s="125">
        <v>91.173188703813963</v>
      </c>
      <c r="AR93" s="125">
        <v>8.8268112961860457</v>
      </c>
      <c r="AS93" s="125">
        <v>54.347183278287126</v>
      </c>
      <c r="AT93" s="126" t="s">
        <v>94</v>
      </c>
      <c r="AU93" s="128" t="s">
        <v>94</v>
      </c>
      <c r="AV93" s="125">
        <f t="shared" si="0"/>
        <v>-0.35676473975557732</v>
      </c>
      <c r="AW93" s="128" t="s">
        <v>94</v>
      </c>
      <c r="AX93" s="129">
        <v>300.00651638789338</v>
      </c>
      <c r="AZ93" s="149"/>
      <c r="BC93" s="150"/>
      <c r="BE93" s="98"/>
    </row>
    <row r="94" spans="1:57" ht="15" hidden="1" thickBot="1" x14ac:dyDescent="0.35">
      <c r="A94" s="120">
        <v>2005</v>
      </c>
      <c r="B94" s="121" t="s">
        <v>23</v>
      </c>
      <c r="C94" s="122">
        <v>1054.2826192623052</v>
      </c>
      <c r="D94" s="122">
        <v>1322.9586169226109</v>
      </c>
      <c r="E94" s="122">
        <v>235.67606903564391</v>
      </c>
      <c r="F94" s="123" t="s">
        <v>260</v>
      </c>
      <c r="G94" s="123" t="s">
        <v>260</v>
      </c>
      <c r="H94" s="122">
        <v>2612.9173052205597</v>
      </c>
      <c r="I94" s="122">
        <v>544.93222092451776</v>
      </c>
      <c r="J94" s="122">
        <v>3157.849526145078</v>
      </c>
      <c r="K94" s="125">
        <f>Corrientes!K94*Constantes!$BA$5</f>
        <v>2182.4962978417079</v>
      </c>
      <c r="L94" s="125">
        <f>Corrientes!L94*Constantes!$BA$5</f>
        <v>880.61260447146503</v>
      </c>
      <c r="M94" s="125">
        <f>Corrientes!M94*Constantes!$BA$5</f>
        <v>1105.0301048037411</v>
      </c>
      <c r="N94" s="125">
        <f>Corrientes!N94*Constantes!$BA$5</f>
        <v>455.16654980477006</v>
      </c>
      <c r="O94" s="125">
        <v>2637.6628476464775</v>
      </c>
      <c r="P94" s="125">
        <v>34.512963890770578</v>
      </c>
      <c r="Q94" s="125">
        <v>5104.3643431189303</v>
      </c>
      <c r="R94" s="125">
        <v>778.94989317050442</v>
      </c>
      <c r="S94" s="125">
        <v>108.5851149418142</v>
      </c>
      <c r="T94" s="126" t="s">
        <v>260</v>
      </c>
      <c r="U94" s="126" t="s">
        <v>260</v>
      </c>
      <c r="V94" s="127">
        <v>5991.8993512312491</v>
      </c>
      <c r="W94" s="125">
        <v>4016.1717647599471</v>
      </c>
      <c r="X94" s="125">
        <f>Corrientes!X94*Constantes!$BA$5</f>
        <v>3941.9137019750096</v>
      </c>
      <c r="Y94" s="125">
        <f>Corrientes!Y94*Constantes!$BA$5</f>
        <v>2561.6442050844985</v>
      </c>
      <c r="Z94" s="125">
        <f>Corrientes!Z94*Constantes!$BA$5</f>
        <v>40622.938623948452</v>
      </c>
      <c r="AA94" s="125">
        <v>9149.7488773763271</v>
      </c>
      <c r="AB94" s="125">
        <v>3402.4586422130369</v>
      </c>
      <c r="AC94" s="126" t="s">
        <v>94</v>
      </c>
      <c r="AD94" s="125">
        <v>20.955859769664571</v>
      </c>
      <c r="AE94" s="125">
        <v>3.0901462759407479</v>
      </c>
      <c r="AF94" s="126" t="s">
        <v>260</v>
      </c>
      <c r="AG94" s="128" t="s">
        <v>94</v>
      </c>
      <c r="AH94" s="125">
        <v>106.57205332398871</v>
      </c>
      <c r="AI94" s="126" t="s">
        <v>260</v>
      </c>
      <c r="AJ94" s="126" t="s">
        <v>260</v>
      </c>
      <c r="AK94" s="126" t="s">
        <v>94</v>
      </c>
      <c r="AL94" s="126" t="s">
        <v>260</v>
      </c>
      <c r="AM94" s="126" t="s">
        <v>260</v>
      </c>
      <c r="AN94" s="128" t="s">
        <v>94</v>
      </c>
      <c r="AO94" s="132">
        <v>296094.36124802299</v>
      </c>
      <c r="AP94" s="132">
        <v>43662.006607914911</v>
      </c>
      <c r="AQ94" s="125">
        <v>82.743565948509897</v>
      </c>
      <c r="AR94" s="125">
        <v>17.256434051490093</v>
      </c>
      <c r="AS94" s="125">
        <v>65.487036109229422</v>
      </c>
      <c r="AT94" s="126" t="s">
        <v>94</v>
      </c>
      <c r="AU94" s="128" t="s">
        <v>94</v>
      </c>
      <c r="AV94" s="125">
        <f t="shared" si="0"/>
        <v>-6.5511203807736003</v>
      </c>
      <c r="AW94" s="128" t="s">
        <v>94</v>
      </c>
      <c r="AX94" s="129">
        <v>239.20622056835239</v>
      </c>
      <c r="AZ94" s="149"/>
      <c r="BC94" s="150"/>
      <c r="BE94" s="98"/>
    </row>
    <row r="95" spans="1:57" ht="15" hidden="1" thickBot="1" x14ac:dyDescent="0.35">
      <c r="A95" s="120">
        <v>2005</v>
      </c>
      <c r="B95" s="121" t="s">
        <v>24</v>
      </c>
      <c r="C95" s="122">
        <v>752.67342843684366</v>
      </c>
      <c r="D95" s="122">
        <v>1607.6637876466411</v>
      </c>
      <c r="E95" s="123">
        <v>0</v>
      </c>
      <c r="F95" s="123" t="s">
        <v>260</v>
      </c>
      <c r="G95" s="123" t="s">
        <v>260</v>
      </c>
      <c r="H95" s="122">
        <v>2360.3372160834847</v>
      </c>
      <c r="I95" s="122">
        <v>786.16173720496647</v>
      </c>
      <c r="J95" s="122">
        <v>3146.4989532884515</v>
      </c>
      <c r="K95" s="125">
        <f>Corrientes!K95*Constantes!$BA$5</f>
        <v>2516.1605209877343</v>
      </c>
      <c r="L95" s="125">
        <f>Corrientes!L95*Constantes!$BA$5</f>
        <v>802.36296446307756</v>
      </c>
      <c r="M95" s="125">
        <f>Corrientes!M95*Constantes!$BA$5</f>
        <v>1713.7975565246563</v>
      </c>
      <c r="N95" s="125">
        <f>Corrientes!N95*Constantes!$BA$5</f>
        <v>838.06208400533285</v>
      </c>
      <c r="O95" s="125">
        <v>3354.2226049930669</v>
      </c>
      <c r="P95" s="125">
        <v>32.92010413430598</v>
      </c>
      <c r="Q95" s="125">
        <v>5762.7482199325214</v>
      </c>
      <c r="R95" s="125">
        <v>552.75178686145205</v>
      </c>
      <c r="S95" s="125">
        <v>95.987067092652737</v>
      </c>
      <c r="T95" s="126" t="s">
        <v>260</v>
      </c>
      <c r="U95" s="126" t="s">
        <v>260</v>
      </c>
      <c r="V95" s="127">
        <v>6411.4870738866275</v>
      </c>
      <c r="W95" s="125">
        <v>4100.5122045960024</v>
      </c>
      <c r="X95" s="125">
        <f>Corrientes!X95*Constantes!$BA$5</f>
        <v>4408.6053953134397</v>
      </c>
      <c r="Y95" s="125">
        <f>Corrientes!Y95*Constantes!$BA$5</f>
        <v>2631.9383043346588</v>
      </c>
      <c r="Z95" s="125">
        <f>Corrientes!Z95*Constantes!$BA$5</f>
        <v>19782.989920167503</v>
      </c>
      <c r="AA95" s="125">
        <v>9557.9860271750786</v>
      </c>
      <c r="AB95" s="125">
        <v>3820.6681850660657</v>
      </c>
      <c r="AC95" s="126" t="s">
        <v>94</v>
      </c>
      <c r="AD95" s="125">
        <v>20.835533893620848</v>
      </c>
      <c r="AE95" s="125">
        <v>2.2827747613613267</v>
      </c>
      <c r="AF95" s="126" t="s">
        <v>260</v>
      </c>
      <c r="AG95" s="128" t="s">
        <v>94</v>
      </c>
      <c r="AH95" s="125">
        <v>763.00518957143242</v>
      </c>
      <c r="AI95" s="126" t="s">
        <v>260</v>
      </c>
      <c r="AJ95" s="126" t="s">
        <v>260</v>
      </c>
      <c r="AK95" s="126" t="s">
        <v>94</v>
      </c>
      <c r="AL95" s="126" t="s">
        <v>260</v>
      </c>
      <c r="AM95" s="126" t="s">
        <v>260</v>
      </c>
      <c r="AN95" s="128" t="s">
        <v>94</v>
      </c>
      <c r="AO95" s="132">
        <v>418700.35489069443</v>
      </c>
      <c r="AP95" s="132">
        <v>45873.487456452545</v>
      </c>
      <c r="AQ95" s="125">
        <v>75.014714802833865</v>
      </c>
      <c r="AR95" s="125">
        <v>24.985285197166121</v>
      </c>
      <c r="AS95" s="125">
        <v>67.079895865694013</v>
      </c>
      <c r="AT95" s="126" t="s">
        <v>94</v>
      </c>
      <c r="AU95" s="128" t="s">
        <v>94</v>
      </c>
      <c r="AV95" s="125">
        <f t="shared" si="0"/>
        <v>0.7354259025920129</v>
      </c>
      <c r="AW95" s="128" t="s">
        <v>94</v>
      </c>
      <c r="AX95" s="129">
        <v>181.14469057380651</v>
      </c>
      <c r="AZ95" s="149"/>
      <c r="BC95" s="150"/>
      <c r="BE95" s="98"/>
    </row>
    <row r="96" spans="1:57" ht="15" hidden="1" thickBot="1" x14ac:dyDescent="0.35">
      <c r="A96" s="120">
        <v>2005</v>
      </c>
      <c r="B96" s="121" t="s">
        <v>25</v>
      </c>
      <c r="C96" s="122">
        <v>4041.9505221117629</v>
      </c>
      <c r="D96" s="122">
        <v>2868.5923983118582</v>
      </c>
      <c r="E96" s="123">
        <v>0</v>
      </c>
      <c r="F96" s="123" t="s">
        <v>260</v>
      </c>
      <c r="G96" s="123" t="s">
        <v>260</v>
      </c>
      <c r="H96" s="122">
        <v>6910.5429204236225</v>
      </c>
      <c r="I96" s="122">
        <v>2701.8000473676643</v>
      </c>
      <c r="J96" s="122">
        <v>9612.3429677912864</v>
      </c>
      <c r="K96" s="125">
        <f>Corrientes!K96*Constantes!$BA$5</f>
        <v>4876.125739421982</v>
      </c>
      <c r="L96" s="125">
        <f>Corrientes!L96*Constantes!$BA$5</f>
        <v>2852.0275766019131</v>
      </c>
      <c r="M96" s="125">
        <f>Corrientes!M96*Constantes!$BA$5</f>
        <v>2024.0981628200689</v>
      </c>
      <c r="N96" s="125">
        <f>Corrientes!N96*Constantes!$BA$5</f>
        <v>1906.4083539377543</v>
      </c>
      <c r="O96" s="125">
        <v>6782.5338885781339</v>
      </c>
      <c r="P96" s="125">
        <v>70.295799138116223</v>
      </c>
      <c r="Q96" s="125">
        <v>2360.4568786126147</v>
      </c>
      <c r="R96" s="125">
        <v>305.1835933598154</v>
      </c>
      <c r="S96" s="125">
        <v>1396.1522634311309</v>
      </c>
      <c r="T96" s="126" t="s">
        <v>260</v>
      </c>
      <c r="U96" s="126" t="s">
        <v>260</v>
      </c>
      <c r="V96" s="127">
        <v>4061.792735403561</v>
      </c>
      <c r="W96" s="125">
        <v>5776.8869145889639</v>
      </c>
      <c r="X96" s="125">
        <f>Corrientes!X96*Constantes!$BA$5</f>
        <v>4120.657569130055</v>
      </c>
      <c r="Y96" s="125">
        <f>Corrientes!Y96*Constantes!$BA$5</f>
        <v>2073.6384619448904</v>
      </c>
      <c r="Z96" s="125">
        <f>Corrientes!Z96*Constantes!$BA$5</f>
        <v>13034.143335957902</v>
      </c>
      <c r="AA96" s="125">
        <v>13674.135703194848</v>
      </c>
      <c r="AB96" s="125">
        <v>6449.0571062701274</v>
      </c>
      <c r="AC96" s="126" t="s">
        <v>94</v>
      </c>
      <c r="AD96" s="125">
        <v>31.730208625749651</v>
      </c>
      <c r="AE96" s="125">
        <v>3.4363687104534439</v>
      </c>
      <c r="AF96" s="126" t="s">
        <v>260</v>
      </c>
      <c r="AG96" s="128" t="s">
        <v>94</v>
      </c>
      <c r="AH96" s="125">
        <v>104.2655634211763</v>
      </c>
      <c r="AI96" s="126" t="s">
        <v>260</v>
      </c>
      <c r="AJ96" s="126" t="s">
        <v>260</v>
      </c>
      <c r="AK96" s="126" t="s">
        <v>94</v>
      </c>
      <c r="AL96" s="126" t="s">
        <v>260</v>
      </c>
      <c r="AM96" s="126" t="s">
        <v>260</v>
      </c>
      <c r="AN96" s="128" t="s">
        <v>94</v>
      </c>
      <c r="AO96" s="132">
        <v>397923.99638601311</v>
      </c>
      <c r="AP96" s="132">
        <v>43095.007235779827</v>
      </c>
      <c r="AQ96" s="125">
        <v>71.892388188594964</v>
      </c>
      <c r="AR96" s="125">
        <v>28.107611811405025</v>
      </c>
      <c r="AS96" s="125">
        <v>29.704200861883773</v>
      </c>
      <c r="AT96" s="126" t="s">
        <v>94</v>
      </c>
      <c r="AU96" s="128" t="s">
        <v>94</v>
      </c>
      <c r="AV96" s="125">
        <f t="shared" si="0"/>
        <v>34.946497732090286</v>
      </c>
      <c r="AW96" s="128" t="s">
        <v>94</v>
      </c>
      <c r="AX96" s="129">
        <v>90.987589843247335</v>
      </c>
      <c r="AZ96" s="149"/>
      <c r="BC96" s="150"/>
      <c r="BE96" s="98"/>
    </row>
    <row r="97" spans="1:57" ht="15" hidden="1" thickBot="1" x14ac:dyDescent="0.35">
      <c r="A97" s="120">
        <v>2005</v>
      </c>
      <c r="B97" s="121" t="s">
        <v>26</v>
      </c>
      <c r="C97" s="122">
        <v>1275.7525129191974</v>
      </c>
      <c r="D97" s="122">
        <v>1951.3904464078146</v>
      </c>
      <c r="E97" s="122">
        <v>238.50587247534614</v>
      </c>
      <c r="F97" s="123" t="s">
        <v>260</v>
      </c>
      <c r="G97" s="123" t="s">
        <v>260</v>
      </c>
      <c r="H97" s="122">
        <v>3465.6488318023585</v>
      </c>
      <c r="I97" s="122">
        <v>368.10544747121946</v>
      </c>
      <c r="J97" s="122">
        <v>3833.7542792735785</v>
      </c>
      <c r="K97" s="125">
        <f>Corrientes!K97*Constantes!$BA$5</f>
        <v>2681.317794506655</v>
      </c>
      <c r="L97" s="125">
        <f>Corrientes!L97*Constantes!$BA$5</f>
        <v>987.02958097974533</v>
      </c>
      <c r="M97" s="125">
        <f>Corrientes!M97*Constantes!$BA$5</f>
        <v>1509.7599849037299</v>
      </c>
      <c r="N97" s="125">
        <f>Corrientes!N97*Constantes!$BA$5</f>
        <v>284.79737401614017</v>
      </c>
      <c r="O97" s="125">
        <v>2966.1151803406419</v>
      </c>
      <c r="P97" s="125">
        <v>33.243076383252003</v>
      </c>
      <c r="Q97" s="125">
        <v>5178.3041467483936</v>
      </c>
      <c r="R97" s="125">
        <v>903.15254146484551</v>
      </c>
      <c r="S97" s="125">
        <v>1617.2784900925044</v>
      </c>
      <c r="T97" s="126" t="s">
        <v>260</v>
      </c>
      <c r="U97" s="126" t="s">
        <v>260</v>
      </c>
      <c r="V97" s="127">
        <v>7698.7351783057429</v>
      </c>
      <c r="W97" s="125">
        <v>4318.373140862529</v>
      </c>
      <c r="X97" s="125">
        <f>Corrientes!X97*Constantes!$BA$5</f>
        <v>2950.8175511182271</v>
      </c>
      <c r="Y97" s="125">
        <f>Corrientes!Y97*Constantes!$BA$5</f>
        <v>2724.0722721345383</v>
      </c>
      <c r="Z97" s="125">
        <f>Corrientes!Z97*Constantes!$BA$5</f>
        <v>16815.647089142978</v>
      </c>
      <c r="AA97" s="125">
        <v>11532.489457579321</v>
      </c>
      <c r="AB97" s="125">
        <v>3750.0335601335287</v>
      </c>
      <c r="AC97" s="126" t="s">
        <v>94</v>
      </c>
      <c r="AD97" s="125">
        <v>14.057675650514362</v>
      </c>
      <c r="AE97" s="125">
        <v>2.3210780009302603</v>
      </c>
      <c r="AF97" s="126" t="s">
        <v>260</v>
      </c>
      <c r="AG97" s="128" t="s">
        <v>94</v>
      </c>
      <c r="AH97" s="125">
        <v>374.72059798539362</v>
      </c>
      <c r="AI97" s="126" t="s">
        <v>260</v>
      </c>
      <c r="AJ97" s="126" t="s">
        <v>260</v>
      </c>
      <c r="AK97" s="126" t="s">
        <v>94</v>
      </c>
      <c r="AL97" s="126" t="s">
        <v>260</v>
      </c>
      <c r="AM97" s="126" t="s">
        <v>260</v>
      </c>
      <c r="AN97" s="128" t="s">
        <v>94</v>
      </c>
      <c r="AO97" s="132">
        <v>496859.19443281257</v>
      </c>
      <c r="AP97" s="132">
        <v>82036.957917416134</v>
      </c>
      <c r="AQ97" s="125">
        <v>90.398303577740819</v>
      </c>
      <c r="AR97" s="125">
        <v>9.601696422259181</v>
      </c>
      <c r="AS97" s="125">
        <v>66.756923616747997</v>
      </c>
      <c r="AT97" s="126" t="s">
        <v>94</v>
      </c>
      <c r="AU97" s="128" t="s">
        <v>94</v>
      </c>
      <c r="AV97" s="125">
        <f t="shared" si="0"/>
        <v>-3.5696262196407536</v>
      </c>
      <c r="AW97" s="128" t="s">
        <v>94</v>
      </c>
      <c r="AX97" s="129">
        <v>174.12408662929957</v>
      </c>
      <c r="AZ97" s="149"/>
      <c r="BC97" s="150"/>
      <c r="BE97" s="98"/>
    </row>
    <row r="98" spans="1:57" ht="15" hidden="1" thickBot="1" x14ac:dyDescent="0.35">
      <c r="A98" s="120">
        <v>2005</v>
      </c>
      <c r="B98" s="121" t="s">
        <v>27</v>
      </c>
      <c r="C98" s="122">
        <v>525.46289525859709</v>
      </c>
      <c r="D98" s="122">
        <v>803.08862363344747</v>
      </c>
      <c r="E98" s="123">
        <v>0</v>
      </c>
      <c r="F98" s="123" t="s">
        <v>260</v>
      </c>
      <c r="G98" s="123" t="s">
        <v>260</v>
      </c>
      <c r="H98" s="122">
        <v>1328.5515188920444</v>
      </c>
      <c r="I98" s="122">
        <v>113.08918565467714</v>
      </c>
      <c r="J98" s="122">
        <v>1441.6407045467217</v>
      </c>
      <c r="K98" s="125">
        <f>Corrientes!K98*Constantes!$BA$5</f>
        <v>1768.3157248110226</v>
      </c>
      <c r="L98" s="125">
        <f>Corrientes!L98*Constantes!$BA$5</f>
        <v>699.39651362967447</v>
      </c>
      <c r="M98" s="125">
        <f>Corrientes!M98*Constantes!$BA$5</f>
        <v>1068.9192111813481</v>
      </c>
      <c r="N98" s="125">
        <f>Corrientes!N98*Constantes!$BA$5</f>
        <v>150.52286829344138</v>
      </c>
      <c r="O98" s="125">
        <v>1918.8385931044638</v>
      </c>
      <c r="P98" s="125">
        <v>51.100769216542034</v>
      </c>
      <c r="Q98" s="125">
        <v>1214.3519645585252</v>
      </c>
      <c r="R98" s="125">
        <v>165.1795493357281</v>
      </c>
      <c r="S98" s="126">
        <v>0</v>
      </c>
      <c r="T98" s="126" t="s">
        <v>260</v>
      </c>
      <c r="U98" s="126" t="s">
        <v>260</v>
      </c>
      <c r="V98" s="127">
        <v>1379.5315138942533</v>
      </c>
      <c r="W98" s="125">
        <v>3971.5777812479405</v>
      </c>
      <c r="X98" s="125">
        <f>Corrientes!X98*Constantes!$BA$5</f>
        <v>4100.0471488909625</v>
      </c>
      <c r="Y98" s="125">
        <f>Corrientes!Y98*Constantes!$BA$5</f>
        <v>1671.7731828928506</v>
      </c>
      <c r="Z98" s="125">
        <f>Corrientes!Z98*Constantes!$BA$5</f>
        <v>0</v>
      </c>
      <c r="AA98" s="125">
        <v>2821.172218440975</v>
      </c>
      <c r="AB98" s="125">
        <v>2567.8301007053819</v>
      </c>
      <c r="AC98" s="126" t="s">
        <v>94</v>
      </c>
      <c r="AD98" s="125">
        <v>23.694026427196917</v>
      </c>
      <c r="AE98" s="125">
        <v>3.4180769967474633</v>
      </c>
      <c r="AF98" s="126" t="s">
        <v>260</v>
      </c>
      <c r="AG98" s="128" t="s">
        <v>94</v>
      </c>
      <c r="AH98" s="125">
        <v>6.0488079570445077</v>
      </c>
      <c r="AI98" s="126" t="s">
        <v>260</v>
      </c>
      <c r="AJ98" s="126" t="s">
        <v>260</v>
      </c>
      <c r="AK98" s="126" t="s">
        <v>94</v>
      </c>
      <c r="AL98" s="126" t="s">
        <v>260</v>
      </c>
      <c r="AM98" s="126" t="s">
        <v>260</v>
      </c>
      <c r="AN98" s="128" t="s">
        <v>94</v>
      </c>
      <c r="AO98" s="132">
        <v>82536.82468608857</v>
      </c>
      <c r="AP98" s="132">
        <v>11906.681319485338</v>
      </c>
      <c r="AQ98" s="125">
        <v>92.155522156248054</v>
      </c>
      <c r="AR98" s="125">
        <v>7.8444778437519531</v>
      </c>
      <c r="AS98" s="125">
        <v>48.899230783457966</v>
      </c>
      <c r="AT98" s="126" t="s">
        <v>94</v>
      </c>
      <c r="AU98" s="128" t="s">
        <v>94</v>
      </c>
      <c r="AV98" s="125">
        <f t="shared" si="0"/>
        <v>6.0507468637692297</v>
      </c>
      <c r="AW98" s="128" t="s">
        <v>94</v>
      </c>
      <c r="AX98" s="129">
        <v>84.139942091916168</v>
      </c>
      <c r="AZ98" s="149"/>
      <c r="BC98" s="150"/>
      <c r="BE98" s="98"/>
    </row>
    <row r="99" spans="1:57" ht="15" hidden="1" thickBot="1" x14ac:dyDescent="0.35">
      <c r="A99" s="120">
        <v>2005</v>
      </c>
      <c r="B99" s="121" t="s">
        <v>28</v>
      </c>
      <c r="C99" s="122">
        <v>2497.935224544517</v>
      </c>
      <c r="D99" s="122">
        <v>3543.1040315390592</v>
      </c>
      <c r="E99" s="122">
        <v>909.63669557235391</v>
      </c>
      <c r="F99" s="123" t="s">
        <v>260</v>
      </c>
      <c r="G99" s="123" t="s">
        <v>260</v>
      </c>
      <c r="H99" s="122">
        <v>6950.6759516559305</v>
      </c>
      <c r="I99" s="122">
        <v>1203.3334651488337</v>
      </c>
      <c r="J99" s="122">
        <v>8154.0094168047644</v>
      </c>
      <c r="K99" s="125">
        <f>Corrientes!K99*Constantes!$BA$5</f>
        <v>1434.3279829482069</v>
      </c>
      <c r="L99" s="125">
        <f>Corrientes!L99*Constantes!$BA$5</f>
        <v>515.46905899168451</v>
      </c>
      <c r="M99" s="125">
        <f>Corrientes!M99*Constantes!$BA$5</f>
        <v>731.14806304879562</v>
      </c>
      <c r="N99" s="125">
        <f>Corrientes!N99*Constantes!$BA$5</f>
        <v>248.31755557095224</v>
      </c>
      <c r="O99" s="125">
        <v>1682.6454943901599</v>
      </c>
      <c r="P99" s="125">
        <v>39.207911955688488</v>
      </c>
      <c r="Q99" s="125">
        <v>9136.4998800324756</v>
      </c>
      <c r="R99" s="125">
        <v>964.10344649260958</v>
      </c>
      <c r="S99" s="125">
        <v>2542.2341431357268</v>
      </c>
      <c r="T99" s="126" t="s">
        <v>260</v>
      </c>
      <c r="U99" s="126" t="s">
        <v>260</v>
      </c>
      <c r="V99" s="127">
        <v>12642.837469660812</v>
      </c>
      <c r="W99" s="125">
        <v>4930.9346195845255</v>
      </c>
      <c r="X99" s="125">
        <f>Corrientes!X99*Constantes!$BA$5</f>
        <v>4089.1342573509423</v>
      </c>
      <c r="Y99" s="125">
        <f>Corrientes!Y99*Constantes!$BA$5</f>
        <v>2259.0121080662202</v>
      </c>
      <c r="Z99" s="125">
        <f>Corrientes!Z99*Constantes!$BA$5</f>
        <v>11735.699382966461</v>
      </c>
      <c r="AA99" s="125">
        <v>20796.846886465577</v>
      </c>
      <c r="AB99" s="125">
        <v>2806.6185357305094</v>
      </c>
      <c r="AC99" s="126" t="s">
        <v>94</v>
      </c>
      <c r="AD99" s="125">
        <v>13.890388375267552</v>
      </c>
      <c r="AE99" s="125">
        <v>3.2028098374038567</v>
      </c>
      <c r="AF99" s="126" t="s">
        <v>260</v>
      </c>
      <c r="AG99" s="128" t="s">
        <v>94</v>
      </c>
      <c r="AH99" s="125">
        <v>143.68973851494363</v>
      </c>
      <c r="AI99" s="126" t="s">
        <v>260</v>
      </c>
      <c r="AJ99" s="126" t="s">
        <v>260</v>
      </c>
      <c r="AK99" s="126" t="s">
        <v>94</v>
      </c>
      <c r="AL99" s="126" t="s">
        <v>260</v>
      </c>
      <c r="AM99" s="126" t="s">
        <v>260</v>
      </c>
      <c r="AN99" s="128" t="s">
        <v>94</v>
      </c>
      <c r="AO99" s="132">
        <v>649331.30414396222</v>
      </c>
      <c r="AP99" s="132">
        <v>149721.1332369603</v>
      </c>
      <c r="AQ99" s="125">
        <v>85.242432236233867</v>
      </c>
      <c r="AR99" s="125">
        <v>14.757567763766119</v>
      </c>
      <c r="AS99" s="125">
        <v>60.792088044311519</v>
      </c>
      <c r="AT99" s="126" t="s">
        <v>94</v>
      </c>
      <c r="AU99" s="128" t="s">
        <v>94</v>
      </c>
      <c r="AV99" s="125">
        <f t="shared" si="0"/>
        <v>-0.34039169939648062</v>
      </c>
      <c r="AW99" s="128" t="s">
        <v>94</v>
      </c>
      <c r="AX99" s="129">
        <v>408.71734266679465</v>
      </c>
      <c r="AZ99" s="149"/>
      <c r="BC99" s="150"/>
      <c r="BE99" s="98"/>
    </row>
    <row r="100" spans="1:57" ht="15" hidden="1" thickBot="1" x14ac:dyDescent="0.35">
      <c r="A100" s="120">
        <v>2005</v>
      </c>
      <c r="B100" s="121" t="s">
        <v>29</v>
      </c>
      <c r="C100" s="122">
        <v>1257.7706441190776</v>
      </c>
      <c r="D100" s="122">
        <v>1220.3917604027044</v>
      </c>
      <c r="E100" s="122">
        <v>322.07137638332142</v>
      </c>
      <c r="F100" s="123" t="s">
        <v>260</v>
      </c>
      <c r="G100" s="123" t="s">
        <v>260</v>
      </c>
      <c r="H100" s="122">
        <v>2800.2337809051037</v>
      </c>
      <c r="I100" s="122">
        <v>130.83495237249431</v>
      </c>
      <c r="J100" s="122">
        <v>2931.0687332775979</v>
      </c>
      <c r="K100" s="125">
        <f>Corrientes!K100*Constantes!$BA$5</f>
        <v>3073.5491380019248</v>
      </c>
      <c r="L100" s="125">
        <f>Corrientes!L100*Constantes!$BA$5</f>
        <v>1380.5346915666407</v>
      </c>
      <c r="M100" s="125">
        <f>Corrientes!M100*Constantes!$BA$5</f>
        <v>1339.507461408451</v>
      </c>
      <c r="N100" s="125">
        <f>Corrientes!N100*Constantes!$BA$5</f>
        <v>143.60502963257065</v>
      </c>
      <c r="O100" s="125">
        <v>3217.1541676344959</v>
      </c>
      <c r="P100" s="125">
        <v>38.67128799209442</v>
      </c>
      <c r="Q100" s="125">
        <v>4060.5149858217055</v>
      </c>
      <c r="R100" s="125">
        <v>472.86533292044084</v>
      </c>
      <c r="S100" s="125">
        <v>114.99524752568671</v>
      </c>
      <c r="T100" s="126" t="s">
        <v>260</v>
      </c>
      <c r="U100" s="126" t="s">
        <v>260</v>
      </c>
      <c r="V100" s="127">
        <v>4648.3755662678332</v>
      </c>
      <c r="W100" s="125">
        <v>4960.8495582424057</v>
      </c>
      <c r="X100" s="125">
        <f>Corrientes!X100*Constantes!$BA$5</f>
        <v>4954.8143898623512</v>
      </c>
      <c r="Y100" s="125">
        <f>Corrientes!Y100*Constantes!$BA$5</f>
        <v>3398.1684399218184</v>
      </c>
      <c r="Z100" s="125">
        <f>Corrientes!Z100*Constantes!$BA$5</f>
        <v>23236.057289490142</v>
      </c>
      <c r="AA100" s="125">
        <v>7579.444299545431</v>
      </c>
      <c r="AB100" s="125">
        <v>4101.2378202678938</v>
      </c>
      <c r="AC100" s="126" t="s">
        <v>94</v>
      </c>
      <c r="AD100" s="125">
        <v>20.987829172764418</v>
      </c>
      <c r="AE100" s="125">
        <v>4.014253802021063</v>
      </c>
      <c r="AF100" s="126" t="s">
        <v>260</v>
      </c>
      <c r="AG100" s="128" t="s">
        <v>94</v>
      </c>
      <c r="AH100" s="125">
        <v>313.63680247978505</v>
      </c>
      <c r="AI100" s="126" t="s">
        <v>260</v>
      </c>
      <c r="AJ100" s="126" t="s">
        <v>260</v>
      </c>
      <c r="AK100" s="126" t="s">
        <v>94</v>
      </c>
      <c r="AL100" s="126" t="s">
        <v>260</v>
      </c>
      <c r="AM100" s="126" t="s">
        <v>260</v>
      </c>
      <c r="AN100" s="128" t="s">
        <v>94</v>
      </c>
      <c r="AO100" s="132">
        <v>188813.28070809564</v>
      </c>
      <c r="AP100" s="132">
        <v>36113.521971015274</v>
      </c>
      <c r="AQ100" s="125">
        <v>95.536271432768785</v>
      </c>
      <c r="AR100" s="125">
        <v>4.4637285672312181</v>
      </c>
      <c r="AS100" s="125">
        <v>61.328712007905573</v>
      </c>
      <c r="AT100" s="126" t="s">
        <v>94</v>
      </c>
      <c r="AU100" s="128" t="s">
        <v>94</v>
      </c>
      <c r="AV100" s="125">
        <f t="shared" si="0"/>
        <v>5.383097876257481</v>
      </c>
      <c r="AW100" s="128" t="s">
        <v>94</v>
      </c>
      <c r="AX100" s="129">
        <v>46.985948778451409</v>
      </c>
      <c r="AZ100" s="149"/>
      <c r="BC100" s="150"/>
      <c r="BE100" s="98"/>
    </row>
    <row r="101" spans="1:57" ht="15" hidden="1" thickBot="1" x14ac:dyDescent="0.35">
      <c r="A101" s="134">
        <v>2005</v>
      </c>
      <c r="B101" s="135" t="s">
        <v>30</v>
      </c>
      <c r="C101" s="137">
        <v>983.64604521855574</v>
      </c>
      <c r="D101" s="137">
        <v>796.0457796273613</v>
      </c>
      <c r="E101" s="137">
        <v>366.55241602824827</v>
      </c>
      <c r="F101" s="138" t="s">
        <v>260</v>
      </c>
      <c r="G101" s="138" t="s">
        <v>260</v>
      </c>
      <c r="H101" s="137">
        <v>2146.2442408741654</v>
      </c>
      <c r="I101" s="137">
        <v>128.76332729581193</v>
      </c>
      <c r="J101" s="137">
        <v>2275.0075681699777</v>
      </c>
      <c r="K101" s="140">
        <f>Corrientes!K101*Constantes!$BA$5</f>
        <v>2336.2464958920764</v>
      </c>
      <c r="L101" s="140">
        <f>Corrientes!L101*Constantes!$BA$5</f>
        <v>1070.7260537150974</v>
      </c>
      <c r="M101" s="140">
        <f>Corrientes!M101*Constantes!$BA$5</f>
        <v>866.51795159465087</v>
      </c>
      <c r="N101" s="140">
        <f>Corrientes!N101*Constantes!$BA$5</f>
        <v>140.16245982876583</v>
      </c>
      <c r="O101" s="140">
        <v>2476.40930488803</v>
      </c>
      <c r="P101" s="140">
        <v>54.723489838455905</v>
      </c>
      <c r="Q101" s="140">
        <v>1557.5414708433918</v>
      </c>
      <c r="R101" s="140">
        <v>324.69145726431094</v>
      </c>
      <c r="S101" s="140">
        <v>3.743845530988911E-2</v>
      </c>
      <c r="T101" s="142" t="s">
        <v>260</v>
      </c>
      <c r="U101" s="142" t="s">
        <v>260</v>
      </c>
      <c r="V101" s="141">
        <v>1882.2703665630129</v>
      </c>
      <c r="W101" s="140">
        <v>3629.1166174300079</v>
      </c>
      <c r="X101" s="140">
        <f>Corrientes!X101*Constantes!$BA$5</f>
        <v>2822.4512011514057</v>
      </c>
      <c r="Y101" s="140">
        <f>Corrientes!Y101*Constantes!$BA$5</f>
        <v>2495.9945978730129</v>
      </c>
      <c r="Z101" s="140">
        <f>Corrientes!Z101*Constantes!$BA$5</f>
        <v>58.958197338408041</v>
      </c>
      <c r="AA101" s="140">
        <v>4157.2779347329906</v>
      </c>
      <c r="AB101" s="140">
        <v>2892.3614860421685</v>
      </c>
      <c r="AC101" s="142" t="s">
        <v>94</v>
      </c>
      <c r="AD101" s="140">
        <v>20.779072002809571</v>
      </c>
      <c r="AE101" s="140">
        <v>3.8577189683417048</v>
      </c>
      <c r="AF101" s="142" t="s">
        <v>260</v>
      </c>
      <c r="AG101" s="143" t="s">
        <v>94</v>
      </c>
      <c r="AH101" s="140">
        <v>29.999643504129832</v>
      </c>
      <c r="AI101" s="142" t="s">
        <v>260</v>
      </c>
      <c r="AJ101" s="142" t="s">
        <v>260</v>
      </c>
      <c r="AK101" s="142" t="s">
        <v>94</v>
      </c>
      <c r="AL101" s="142" t="s">
        <v>260</v>
      </c>
      <c r="AM101" s="142" t="s">
        <v>260</v>
      </c>
      <c r="AN101" s="143" t="s">
        <v>94</v>
      </c>
      <c r="AO101" s="136">
        <v>107765.18374846925</v>
      </c>
      <c r="AP101" s="136">
        <v>20007.043308627442</v>
      </c>
      <c r="AQ101" s="140">
        <v>94.340092354093159</v>
      </c>
      <c r="AR101" s="140">
        <v>5.6599076459068449</v>
      </c>
      <c r="AS101" s="140">
        <v>45.276510161544095</v>
      </c>
      <c r="AT101" s="142" t="s">
        <v>94</v>
      </c>
      <c r="AU101" s="143" t="s">
        <v>94</v>
      </c>
      <c r="AV101" s="140">
        <f t="shared" ref="AV101:AV164" si="1">((AA101/AA68)-1)*100</f>
        <v>1.92785013466934</v>
      </c>
      <c r="AW101" s="143" t="s">
        <v>94</v>
      </c>
      <c r="AX101" s="129">
        <v>50.047180221580817</v>
      </c>
      <c r="AZ101" s="149"/>
      <c r="BC101" s="150"/>
      <c r="BE101" s="98"/>
    </row>
    <row r="102" spans="1:57" ht="15" thickBot="1" x14ac:dyDescent="0.35">
      <c r="A102" s="111">
        <v>2006</v>
      </c>
      <c r="B102" s="112" t="s">
        <v>206</v>
      </c>
      <c r="C102" s="113">
        <v>60992.949511796345</v>
      </c>
      <c r="D102" s="113">
        <v>61292.022370237901</v>
      </c>
      <c r="E102" s="113">
        <v>8391.5632849506492</v>
      </c>
      <c r="F102" s="114">
        <v>3414.7009110007803</v>
      </c>
      <c r="G102" s="114">
        <v>899.18196209184453</v>
      </c>
      <c r="H102" s="113">
        <v>134990.41804007749</v>
      </c>
      <c r="I102" s="113">
        <v>24773.338723556488</v>
      </c>
      <c r="J102" s="113">
        <v>159763.75676363398</v>
      </c>
      <c r="K102" s="116">
        <f>Corrientes!K102*Constantes!$BA$6</f>
        <v>2186.4506798403008</v>
      </c>
      <c r="L102" s="116">
        <f>Corrientes!L102*Constantes!$BA$6</f>
        <v>1020.5204458101127</v>
      </c>
      <c r="M102" s="116">
        <f>Corrientes!M102*Constantes!$BA$6</f>
        <v>1025.5244662627956</v>
      </c>
      <c r="N102" s="116">
        <f>Corrientes!N102*Constantes!$BA$6</f>
        <v>414.50198556931872</v>
      </c>
      <c r="O102" s="116">
        <v>2673.1316563710348</v>
      </c>
      <c r="P102" s="116">
        <v>40.327450030106803</v>
      </c>
      <c r="Q102" s="116">
        <v>188958.23602826567</v>
      </c>
      <c r="R102" s="116">
        <v>33688.123926151929</v>
      </c>
      <c r="S102" s="116">
        <v>12216.544006557164</v>
      </c>
      <c r="T102" s="117" t="s">
        <v>260</v>
      </c>
      <c r="U102" s="117">
        <v>1539.6147139845266</v>
      </c>
      <c r="V102" s="118">
        <v>236402.51867495928</v>
      </c>
      <c r="W102" s="116">
        <v>4860.0180397457525</v>
      </c>
      <c r="X102" s="116">
        <f>Corrientes!X102*Constantes!$BA$6</f>
        <v>4051.776249123302</v>
      </c>
      <c r="Y102" s="116">
        <f>Corrientes!Y102*Constantes!$BA$6</f>
        <v>3121.4230707184788</v>
      </c>
      <c r="Z102" s="116">
        <f>Corrientes!Z102*Constantes!$BA$6</f>
        <v>17146.844911275999</v>
      </c>
      <c r="AA102" s="116">
        <v>396166.27543859329</v>
      </c>
      <c r="AB102" s="116">
        <v>3654.3728625696276</v>
      </c>
      <c r="AC102" s="116">
        <v>43.981062988457943</v>
      </c>
      <c r="AD102" s="116">
        <v>16.148163960246883</v>
      </c>
      <c r="AE102" s="116">
        <v>2.5384775855367572</v>
      </c>
      <c r="AF102" s="117">
        <v>467937.5307965941</v>
      </c>
      <c r="AG102" s="117" t="s">
        <v>94</v>
      </c>
      <c r="AH102" s="116">
        <v>30086.997514317361</v>
      </c>
      <c r="AI102" s="117">
        <v>504599.29694188363</v>
      </c>
      <c r="AJ102" s="117">
        <v>4654.5960407991824</v>
      </c>
      <c r="AK102" s="117">
        <v>3.2332737145444441</v>
      </c>
      <c r="AL102" s="117">
        <v>900765.57618118543</v>
      </c>
      <c r="AM102" s="117">
        <v>8308.9689033688101</v>
      </c>
      <c r="AN102" s="117">
        <v>5.7717513244346454</v>
      </c>
      <c r="AO102" s="148">
        <v>15606451.58719511</v>
      </c>
      <c r="AP102" s="148">
        <v>2453320.8631462813</v>
      </c>
      <c r="AQ102" s="116">
        <v>84.493768032628353</v>
      </c>
      <c r="AR102" s="116">
        <v>15.506231967371642</v>
      </c>
      <c r="AS102" s="116">
        <v>59.672549969893197</v>
      </c>
      <c r="AT102" s="117">
        <v>56.018936589600024</v>
      </c>
      <c r="AU102" s="117">
        <v>52.678794788038083</v>
      </c>
      <c r="AV102" s="116">
        <f t="shared" si="1"/>
        <v>4.8845167347454144</v>
      </c>
      <c r="AW102" s="125">
        <f>((AI102/AI69)-1)*100</f>
        <v>2.4746282135461817</v>
      </c>
      <c r="AX102" s="119">
        <v>6574.7686309721475</v>
      </c>
      <c r="AZ102" s="149"/>
      <c r="BC102" s="150"/>
      <c r="BE102" s="98"/>
    </row>
    <row r="103" spans="1:57" ht="15" hidden="1" thickBot="1" x14ac:dyDescent="0.35">
      <c r="A103" s="120">
        <v>2006</v>
      </c>
      <c r="B103" s="121" t="s">
        <v>0</v>
      </c>
      <c r="C103" s="122">
        <v>638.74389108750256</v>
      </c>
      <c r="D103" s="122">
        <v>877.25173093235924</v>
      </c>
      <c r="E103" s="123">
        <v>0</v>
      </c>
      <c r="F103" s="123" t="s">
        <v>260</v>
      </c>
      <c r="G103" s="123" t="s">
        <v>260</v>
      </c>
      <c r="H103" s="122">
        <v>1515.9956220198619</v>
      </c>
      <c r="I103" s="122">
        <v>226.44137535487127</v>
      </c>
      <c r="J103" s="122">
        <v>1742.436997374733</v>
      </c>
      <c r="K103" s="125">
        <f>Corrientes!K103*Constantes!$BA$6</f>
        <v>3333.3530242567253</v>
      </c>
      <c r="L103" s="125">
        <f>Corrientes!L103*Constantes!$BA$6</f>
        <v>1404.4624207062125</v>
      </c>
      <c r="M103" s="125">
        <f>Corrientes!M103*Constantes!$BA$6</f>
        <v>1928.8906035505133</v>
      </c>
      <c r="N103" s="125">
        <f>Corrientes!N103*Constantes!$BA$6</f>
        <v>497.89658518296397</v>
      </c>
      <c r="O103" s="125">
        <v>3831.2494803249328</v>
      </c>
      <c r="P103" s="125">
        <v>40.651154970766989</v>
      </c>
      <c r="Q103" s="125">
        <v>2197.9752088063651</v>
      </c>
      <c r="R103" s="125">
        <v>250.11807249775643</v>
      </c>
      <c r="S103" s="125">
        <v>95.785814007200955</v>
      </c>
      <c r="T103" s="126" t="s">
        <v>260</v>
      </c>
      <c r="U103" s="126" t="s">
        <v>260</v>
      </c>
      <c r="V103" s="127">
        <v>2543.8790953113225</v>
      </c>
      <c r="W103" s="125">
        <v>3858.4370089493332</v>
      </c>
      <c r="X103" s="125">
        <f>Corrientes!X103*Constantes!$BA$6</f>
        <v>3155.1906325185901</v>
      </c>
      <c r="Y103" s="125">
        <f>Corrientes!Y103*Constantes!$BA$6</f>
        <v>2242.829226389731</v>
      </c>
      <c r="Z103" s="125">
        <f>Corrientes!Z103*Constantes!$BA$6</f>
        <v>80559.978138941078</v>
      </c>
      <c r="AA103" s="125">
        <v>4286.3160926860555</v>
      </c>
      <c r="AB103" s="125">
        <v>3847.338605174275</v>
      </c>
      <c r="AC103" s="126" t="s">
        <v>94</v>
      </c>
      <c r="AD103" s="125">
        <v>23.095404712750049</v>
      </c>
      <c r="AE103" s="125">
        <v>2.7771237541054332</v>
      </c>
      <c r="AF103" s="126" t="s">
        <v>260</v>
      </c>
      <c r="AG103" s="128" t="s">
        <v>94</v>
      </c>
      <c r="AH103" s="125">
        <v>194.76246163244528</v>
      </c>
      <c r="AI103" s="126" t="s">
        <v>260</v>
      </c>
      <c r="AJ103" s="126" t="s">
        <v>260</v>
      </c>
      <c r="AK103" s="126" t="s">
        <v>94</v>
      </c>
      <c r="AL103" s="126" t="s">
        <v>260</v>
      </c>
      <c r="AM103" s="126" t="s">
        <v>260</v>
      </c>
      <c r="AN103" s="128" t="s">
        <v>94</v>
      </c>
      <c r="AO103" s="132">
        <v>154343.71933730275</v>
      </c>
      <c r="AP103" s="132">
        <v>18559.172900398455</v>
      </c>
      <c r="AQ103" s="125">
        <v>87.004329241399134</v>
      </c>
      <c r="AR103" s="125">
        <v>12.995670758600875</v>
      </c>
      <c r="AS103" s="125">
        <v>59.348845029232997</v>
      </c>
      <c r="AT103" s="126" t="s">
        <v>94</v>
      </c>
      <c r="AU103" s="128" t="s">
        <v>94</v>
      </c>
      <c r="AV103" s="125">
        <f t="shared" si="1"/>
        <v>4.1010151877334255</v>
      </c>
      <c r="AW103" s="128" t="s">
        <v>94</v>
      </c>
      <c r="AX103" s="129">
        <v>52.13139442992</v>
      </c>
      <c r="AZ103" s="149"/>
      <c r="BC103" s="150"/>
      <c r="BE103" s="98"/>
    </row>
    <row r="104" spans="1:57" ht="15" hidden="1" thickBot="1" x14ac:dyDescent="0.35">
      <c r="A104" s="120">
        <v>2006</v>
      </c>
      <c r="B104" s="121" t="s">
        <v>1</v>
      </c>
      <c r="C104" s="122">
        <v>664.13730768661446</v>
      </c>
      <c r="D104" s="122">
        <v>1247.062485729364</v>
      </c>
      <c r="E104" s="122">
        <v>65.696033960188529</v>
      </c>
      <c r="F104" s="123" t="s">
        <v>260</v>
      </c>
      <c r="G104" s="123" t="s">
        <v>260</v>
      </c>
      <c r="H104" s="122">
        <v>1976.8958273761668</v>
      </c>
      <c r="I104" s="122">
        <v>775.17363754079986</v>
      </c>
      <c r="J104" s="122">
        <v>2752.0694649169664</v>
      </c>
      <c r="K104" s="125">
        <f>Corrientes!K104*Constantes!$BA$6</f>
        <v>1737.0095917295419</v>
      </c>
      <c r="L104" s="125">
        <f>Corrientes!L104*Constantes!$BA$6</f>
        <v>583.54762942072409</v>
      </c>
      <c r="M104" s="125">
        <f>Corrientes!M104*Constantes!$BA$6</f>
        <v>1095.7378073244372</v>
      </c>
      <c r="N104" s="125">
        <f>Corrientes!N104*Constantes!$BA$6</f>
        <v>681.11026641771423</v>
      </c>
      <c r="O104" s="125">
        <v>2418.1204772920064</v>
      </c>
      <c r="P104" s="125">
        <v>27.538250305191152</v>
      </c>
      <c r="Q104" s="125">
        <v>6668.1629492700931</v>
      </c>
      <c r="R104" s="125">
        <v>522.28537841193111</v>
      </c>
      <c r="S104" s="125">
        <v>51.107199611143287</v>
      </c>
      <c r="T104" s="126" t="s">
        <v>260</v>
      </c>
      <c r="U104" s="126" t="s">
        <v>260</v>
      </c>
      <c r="V104" s="127">
        <v>7241.5555272931679</v>
      </c>
      <c r="W104" s="125">
        <v>3937.046624568075</v>
      </c>
      <c r="X104" s="125">
        <f>Corrientes!X104*Constantes!$BA$6</f>
        <v>3676.6577358286145</v>
      </c>
      <c r="Y104" s="125">
        <f>Corrientes!Y104*Constantes!$BA$6</f>
        <v>3728.4792862073896</v>
      </c>
      <c r="Z104" s="125">
        <f>Corrientes!Z104*Constantes!$BA$6</f>
        <v>18942.624021921158</v>
      </c>
      <c r="AA104" s="125">
        <v>9993.6249922101342</v>
      </c>
      <c r="AB104" s="125">
        <v>3356.4488259075365</v>
      </c>
      <c r="AC104" s="126" t="s">
        <v>94</v>
      </c>
      <c r="AD104" s="125">
        <v>23.113640709617179</v>
      </c>
      <c r="AE104" s="125">
        <v>1.8867120562286857</v>
      </c>
      <c r="AF104" s="126" t="s">
        <v>260</v>
      </c>
      <c r="AG104" s="128" t="s">
        <v>94</v>
      </c>
      <c r="AH104" s="125">
        <v>537.82449267854565</v>
      </c>
      <c r="AI104" s="126" t="s">
        <v>260</v>
      </c>
      <c r="AJ104" s="126" t="s">
        <v>260</v>
      </c>
      <c r="AK104" s="126" t="s">
        <v>94</v>
      </c>
      <c r="AL104" s="126" t="s">
        <v>260</v>
      </c>
      <c r="AM104" s="126" t="s">
        <v>260</v>
      </c>
      <c r="AN104" s="128" t="s">
        <v>94</v>
      </c>
      <c r="AO104" s="132">
        <v>529684.69455727166</v>
      </c>
      <c r="AP104" s="132">
        <v>43236.914157153798</v>
      </c>
      <c r="AQ104" s="125">
        <v>71.83306426590552</v>
      </c>
      <c r="AR104" s="125">
        <v>28.166935734094483</v>
      </c>
      <c r="AS104" s="125">
        <v>72.461749694808859</v>
      </c>
      <c r="AT104" s="126" t="s">
        <v>94</v>
      </c>
      <c r="AU104" s="128" t="s">
        <v>94</v>
      </c>
      <c r="AV104" s="125">
        <f t="shared" si="1"/>
        <v>8.6312257454726371</v>
      </c>
      <c r="AW104" s="128" t="s">
        <v>94</v>
      </c>
      <c r="AX104" s="129">
        <v>66.131610729548314</v>
      </c>
      <c r="AZ104" s="149"/>
      <c r="BC104" s="150"/>
      <c r="BE104" s="98"/>
    </row>
    <row r="105" spans="1:57" ht="15" hidden="1" thickBot="1" x14ac:dyDescent="0.35">
      <c r="A105" s="120">
        <v>2006</v>
      </c>
      <c r="B105" s="121" t="s">
        <v>2</v>
      </c>
      <c r="C105" s="122">
        <v>478.63545098157573</v>
      </c>
      <c r="D105" s="122">
        <v>582.5162899110054</v>
      </c>
      <c r="E105" s="123">
        <v>0</v>
      </c>
      <c r="F105" s="123" t="s">
        <v>260</v>
      </c>
      <c r="G105" s="123" t="s">
        <v>260</v>
      </c>
      <c r="H105" s="122">
        <v>1061.1517408925811</v>
      </c>
      <c r="I105" s="122">
        <v>102.34906086851815</v>
      </c>
      <c r="J105" s="122">
        <v>1163.5008017610992</v>
      </c>
      <c r="K105" s="125">
        <f>Corrientes!K105*Constantes!$BA$6</f>
        <v>5445.8253320019976</v>
      </c>
      <c r="L105" s="125">
        <f>Corrientes!L105*Constantes!$BA$6</f>
        <v>2456.3546977335864</v>
      </c>
      <c r="M105" s="125">
        <f>Corrientes!M105*Constantes!$BA$6</f>
        <v>2989.4706342684108</v>
      </c>
      <c r="N105" s="125">
        <f>Corrientes!N105*Constantes!$BA$6</f>
        <v>525.25485932441461</v>
      </c>
      <c r="O105" s="125">
        <v>5971.0856157205644</v>
      </c>
      <c r="P105" s="125">
        <v>35.556786227481609</v>
      </c>
      <c r="Q105" s="125">
        <v>1712.7016418480489</v>
      </c>
      <c r="R105" s="125">
        <v>396.03030070405089</v>
      </c>
      <c r="S105" s="126">
        <v>0</v>
      </c>
      <c r="T105" s="126" t="s">
        <v>260</v>
      </c>
      <c r="U105" s="126" t="s">
        <v>260</v>
      </c>
      <c r="V105" s="127">
        <v>2108.7319425520996</v>
      </c>
      <c r="W105" s="125">
        <v>5696.688915714215</v>
      </c>
      <c r="X105" s="125">
        <f>Corrientes!X105*Constantes!$BA$6</f>
        <v>5362.8848825096566</v>
      </c>
      <c r="Y105" s="125">
        <f>Corrientes!Y105*Constantes!$BA$6</f>
        <v>4050.7563973943252</v>
      </c>
      <c r="Z105" s="125">
        <f>Corrientes!Z105*Constantes!$BA$6</f>
        <v>0</v>
      </c>
      <c r="AA105" s="125">
        <v>3272.232744313199</v>
      </c>
      <c r="AB105" s="125">
        <v>5791.3163764958636</v>
      </c>
      <c r="AC105" s="126" t="s">
        <v>94</v>
      </c>
      <c r="AD105" s="125">
        <v>20.906098011630085</v>
      </c>
      <c r="AE105" s="125">
        <v>3.1426620963024599</v>
      </c>
      <c r="AF105" s="126" t="s">
        <v>260</v>
      </c>
      <c r="AG105" s="128" t="s">
        <v>94</v>
      </c>
      <c r="AH105" s="125">
        <v>43.791092413475859</v>
      </c>
      <c r="AI105" s="126" t="s">
        <v>260</v>
      </c>
      <c r="AJ105" s="126" t="s">
        <v>260</v>
      </c>
      <c r="AK105" s="126" t="s">
        <v>94</v>
      </c>
      <c r="AL105" s="126" t="s">
        <v>260</v>
      </c>
      <c r="AM105" s="126" t="s">
        <v>260</v>
      </c>
      <c r="AN105" s="128" t="s">
        <v>94</v>
      </c>
      <c r="AO105" s="132">
        <v>104122.95830860044</v>
      </c>
      <c r="AP105" s="132">
        <v>15652.049189154532</v>
      </c>
      <c r="AQ105" s="125">
        <v>91.203352785524473</v>
      </c>
      <c r="AR105" s="125">
        <v>8.7966472144755272</v>
      </c>
      <c r="AS105" s="125">
        <v>64.443213772518376</v>
      </c>
      <c r="AT105" s="126" t="s">
        <v>94</v>
      </c>
      <c r="AU105" s="128" t="s">
        <v>94</v>
      </c>
      <c r="AV105" s="125">
        <f t="shared" si="1"/>
        <v>13.127101426512432</v>
      </c>
      <c r="AW105" s="128" t="s">
        <v>94</v>
      </c>
      <c r="AX105" s="129">
        <v>61.384644567752559</v>
      </c>
      <c r="AZ105" s="149"/>
      <c r="BC105" s="150"/>
      <c r="BE105" s="98"/>
    </row>
    <row r="106" spans="1:57" ht="15" hidden="1" thickBot="1" x14ac:dyDescent="0.35">
      <c r="A106" s="120">
        <v>2006</v>
      </c>
      <c r="B106" s="121" t="s">
        <v>3</v>
      </c>
      <c r="C106" s="122">
        <v>711.18159528721583</v>
      </c>
      <c r="D106" s="122">
        <v>972.52866983817853</v>
      </c>
      <c r="E106" s="122">
        <v>136.53909940247183</v>
      </c>
      <c r="F106" s="123" t="s">
        <v>260</v>
      </c>
      <c r="G106" s="123" t="s">
        <v>260</v>
      </c>
      <c r="H106" s="122">
        <v>1820.2493645278664</v>
      </c>
      <c r="I106" s="122">
        <v>555.66697730149656</v>
      </c>
      <c r="J106" s="122">
        <v>2375.9163418293633</v>
      </c>
      <c r="K106" s="125">
        <f>Corrientes!K106*Constantes!$BA$6</f>
        <v>4258.7898376918329</v>
      </c>
      <c r="L106" s="125">
        <f>Corrientes!L106*Constantes!$BA$6</f>
        <v>1663.9329807145737</v>
      </c>
      <c r="M106" s="125">
        <f>Corrientes!M106*Constantes!$BA$6</f>
        <v>2275.3998966757413</v>
      </c>
      <c r="N106" s="125">
        <f>Corrientes!N106*Constantes!$BA$6</f>
        <v>1300.079495803787</v>
      </c>
      <c r="O106" s="125">
        <v>5558.8693334956197</v>
      </c>
      <c r="P106" s="125">
        <v>53.165997916804223</v>
      </c>
      <c r="Q106" s="125">
        <v>1400.981804347811</v>
      </c>
      <c r="R106" s="125">
        <v>223.20619279610341</v>
      </c>
      <c r="S106" s="125">
        <v>468.76003849457265</v>
      </c>
      <c r="T106" s="126" t="s">
        <v>260</v>
      </c>
      <c r="U106" s="126" t="s">
        <v>260</v>
      </c>
      <c r="V106" s="127">
        <v>2092.9480356384875</v>
      </c>
      <c r="W106" s="125">
        <v>5908.7773796292804</v>
      </c>
      <c r="X106" s="125">
        <f>Corrientes!X106*Constantes!$BA$6</f>
        <v>3700.8868093709762</v>
      </c>
      <c r="Y106" s="125">
        <f>Corrientes!Y106*Constantes!$BA$6</f>
        <v>2656.1730843371465</v>
      </c>
      <c r="Z106" s="125">
        <f>Corrientes!Z106*Constantes!$BA$6</f>
        <v>17978.753442050118</v>
      </c>
      <c r="AA106" s="125">
        <v>4468.8643774678503</v>
      </c>
      <c r="AB106" s="125">
        <v>5717.4386242264136</v>
      </c>
      <c r="AC106" s="126" t="s">
        <v>94</v>
      </c>
      <c r="AD106" s="125">
        <v>12.738214095917177</v>
      </c>
      <c r="AE106" s="125">
        <v>0.49954469189023193</v>
      </c>
      <c r="AF106" s="126" t="s">
        <v>260</v>
      </c>
      <c r="AG106" s="128" t="s">
        <v>94</v>
      </c>
      <c r="AH106" s="125">
        <v>29.595320920404742</v>
      </c>
      <c r="AI106" s="126" t="s">
        <v>260</v>
      </c>
      <c r="AJ106" s="126" t="s">
        <v>260</v>
      </c>
      <c r="AK106" s="126" t="s">
        <v>94</v>
      </c>
      <c r="AL106" s="126" t="s">
        <v>260</v>
      </c>
      <c r="AM106" s="126" t="s">
        <v>260</v>
      </c>
      <c r="AN106" s="128" t="s">
        <v>94</v>
      </c>
      <c r="AO106" s="132">
        <v>894587.50138212298</v>
      </c>
      <c r="AP106" s="132">
        <v>35082.346267835142</v>
      </c>
      <c r="AQ106" s="125">
        <v>76.612519240738294</v>
      </c>
      <c r="AR106" s="125">
        <v>23.387480759261695</v>
      </c>
      <c r="AS106" s="125">
        <v>46.834002083195784</v>
      </c>
      <c r="AT106" s="126" t="s">
        <v>94</v>
      </c>
      <c r="AU106" s="128" t="s">
        <v>94</v>
      </c>
      <c r="AV106" s="125">
        <f t="shared" si="1"/>
        <v>13.282150359108069</v>
      </c>
      <c r="AW106" s="128" t="s">
        <v>94</v>
      </c>
      <c r="AX106" s="129">
        <v>25.632102275126137</v>
      </c>
      <c r="AZ106" s="149"/>
      <c r="BC106" s="150"/>
      <c r="BE106" s="98"/>
    </row>
    <row r="107" spans="1:57" ht="15" hidden="1" thickBot="1" x14ac:dyDescent="0.35">
      <c r="A107" s="120">
        <v>2006</v>
      </c>
      <c r="B107" s="121" t="s">
        <v>4</v>
      </c>
      <c r="C107" s="122">
        <v>650.30347698585115</v>
      </c>
      <c r="D107" s="122">
        <v>1033.8378140411032</v>
      </c>
      <c r="E107" s="122">
        <v>210.24113743862858</v>
      </c>
      <c r="F107" s="123" t="s">
        <v>260</v>
      </c>
      <c r="G107" s="123" t="s">
        <v>260</v>
      </c>
      <c r="H107" s="122">
        <v>1894.3824284655827</v>
      </c>
      <c r="I107" s="122">
        <v>119.84519509143183</v>
      </c>
      <c r="J107" s="122">
        <v>2014.2276235570143</v>
      </c>
      <c r="K107" s="125">
        <f>Corrientes!K107*Constantes!$BA$6</f>
        <v>2628.0097447926705</v>
      </c>
      <c r="L107" s="125">
        <f>Corrientes!L107*Constantes!$BA$6</f>
        <v>902.14301447867444</v>
      </c>
      <c r="M107" s="125">
        <f>Corrientes!M107*Constantes!$BA$6</f>
        <v>1434.2066358986674</v>
      </c>
      <c r="N107" s="125">
        <f>Corrientes!N107*Constantes!$BA$6</f>
        <v>166.2570006109955</v>
      </c>
      <c r="O107" s="125">
        <v>2794.266745403665</v>
      </c>
      <c r="P107" s="125">
        <v>20.228382992282231</v>
      </c>
      <c r="Q107" s="125">
        <v>7260.1688702006095</v>
      </c>
      <c r="R107" s="125">
        <v>634.222794770787</v>
      </c>
      <c r="S107" s="125">
        <v>48.813415437624812</v>
      </c>
      <c r="T107" s="126" t="s">
        <v>260</v>
      </c>
      <c r="U107" s="126" t="s">
        <v>260</v>
      </c>
      <c r="V107" s="127">
        <v>7943.2050804090222</v>
      </c>
      <c r="W107" s="125">
        <v>4170.7802357530145</v>
      </c>
      <c r="X107" s="125">
        <f>Corrientes!X107*Constantes!$BA$6</f>
        <v>4071.1349063103416</v>
      </c>
      <c r="Y107" s="125">
        <f>Corrientes!Y107*Constantes!$BA$6</f>
        <v>2463.5464734748543</v>
      </c>
      <c r="Z107" s="125">
        <f>Corrientes!Z107*Constantes!$BA$6</f>
        <v>11003.925932737784</v>
      </c>
      <c r="AA107" s="125">
        <v>9957.4327039660366</v>
      </c>
      <c r="AB107" s="125">
        <v>3792.8279943131142</v>
      </c>
      <c r="AC107" s="126" t="s">
        <v>94</v>
      </c>
      <c r="AD107" s="125">
        <v>23.834240791887165</v>
      </c>
      <c r="AE107" s="125">
        <v>2.0130767711377469</v>
      </c>
      <c r="AF107" s="126" t="s">
        <v>260</v>
      </c>
      <c r="AG107" s="128" t="s">
        <v>94</v>
      </c>
      <c r="AH107" s="125">
        <v>558.37679887327124</v>
      </c>
      <c r="AI107" s="126" t="s">
        <v>260</v>
      </c>
      <c r="AJ107" s="126" t="s">
        <v>260</v>
      </c>
      <c r="AK107" s="126" t="s">
        <v>94</v>
      </c>
      <c r="AL107" s="126" t="s">
        <v>260</v>
      </c>
      <c r="AM107" s="126" t="s">
        <v>260</v>
      </c>
      <c r="AN107" s="128" t="s">
        <v>94</v>
      </c>
      <c r="AO107" s="132">
        <v>494637.50447720452</v>
      </c>
      <c r="AP107" s="132">
        <v>41777.847219515395</v>
      </c>
      <c r="AQ107" s="125">
        <v>94.050066949246201</v>
      </c>
      <c r="AR107" s="125">
        <v>5.9499330507538097</v>
      </c>
      <c r="AS107" s="125">
        <v>79.771617007717779</v>
      </c>
      <c r="AT107" s="126" t="s">
        <v>94</v>
      </c>
      <c r="AU107" s="128" t="s">
        <v>94</v>
      </c>
      <c r="AV107" s="125">
        <f t="shared" si="1"/>
        <v>-4.1681774008179744</v>
      </c>
      <c r="AW107" s="128" t="s">
        <v>94</v>
      </c>
      <c r="AX107" s="129">
        <v>152.18747853694873</v>
      </c>
      <c r="AZ107" s="149"/>
      <c r="BC107" s="150"/>
      <c r="BE107" s="98"/>
    </row>
    <row r="108" spans="1:57" ht="15" hidden="1" thickBot="1" x14ac:dyDescent="0.35">
      <c r="A108" s="120">
        <v>2006</v>
      </c>
      <c r="B108" s="121" t="s">
        <v>5</v>
      </c>
      <c r="C108" s="122">
        <v>1026.2613091239484</v>
      </c>
      <c r="D108" s="122">
        <v>677.20905887367735</v>
      </c>
      <c r="E108" s="123">
        <v>0</v>
      </c>
      <c r="F108" s="123" t="s">
        <v>260</v>
      </c>
      <c r="G108" s="123" t="s">
        <v>260</v>
      </c>
      <c r="H108" s="122">
        <v>1703.470367997626</v>
      </c>
      <c r="I108" s="122">
        <v>20.895970114738745</v>
      </c>
      <c r="J108" s="122">
        <v>1724.3663381123645</v>
      </c>
      <c r="K108" s="125">
        <f>Corrientes!K108*Constantes!$BA$6</f>
        <v>6286.1004760235655</v>
      </c>
      <c r="L108" s="125">
        <f>Corrientes!L108*Constantes!$BA$6</f>
        <v>3787.0818448058913</v>
      </c>
      <c r="M108" s="125">
        <f>Corrientes!M108*Constantes!$BA$6</f>
        <v>2499.0186312176734</v>
      </c>
      <c r="N108" s="125">
        <f>Corrientes!N108*Constantes!$BA$6</f>
        <v>77.109746170481372</v>
      </c>
      <c r="O108" s="125">
        <v>6363.2102221940468</v>
      </c>
      <c r="P108" s="125">
        <v>51.816566353352364</v>
      </c>
      <c r="Q108" s="125">
        <v>1374.5327919421009</v>
      </c>
      <c r="R108" s="125">
        <v>228.92912925821182</v>
      </c>
      <c r="S108" s="126">
        <v>0</v>
      </c>
      <c r="T108" s="126" t="s">
        <v>260</v>
      </c>
      <c r="U108" s="126" t="s">
        <v>260</v>
      </c>
      <c r="V108" s="127">
        <v>1603.4619212003129</v>
      </c>
      <c r="W108" s="125">
        <v>4799.7638861209525</v>
      </c>
      <c r="X108" s="125">
        <f>Corrientes!X108*Constantes!$BA$6</f>
        <v>4455.9113310752309</v>
      </c>
      <c r="Y108" s="125">
        <f>Corrientes!Y108*Constantes!$BA$6</f>
        <v>3386.5255807427789</v>
      </c>
      <c r="Z108" s="125">
        <f>Corrientes!Z108*Constantes!$BA$6</f>
        <v>0</v>
      </c>
      <c r="AA108" s="125">
        <v>3327.8282593126773</v>
      </c>
      <c r="AB108" s="125">
        <v>5499.9880331283575</v>
      </c>
      <c r="AC108" s="126" t="s">
        <v>94</v>
      </c>
      <c r="AD108" s="125">
        <v>15.126040662992274</v>
      </c>
      <c r="AE108" s="125">
        <v>4.2183811115726915</v>
      </c>
      <c r="AF108" s="126" t="s">
        <v>260</v>
      </c>
      <c r="AG108" s="128" t="s">
        <v>94</v>
      </c>
      <c r="AH108" s="125">
        <v>38.887899364162777</v>
      </c>
      <c r="AI108" s="126" t="s">
        <v>260</v>
      </c>
      <c r="AJ108" s="126" t="s">
        <v>260</v>
      </c>
      <c r="AK108" s="126" t="s">
        <v>94</v>
      </c>
      <c r="AL108" s="126" t="s">
        <v>260</v>
      </c>
      <c r="AM108" s="126" t="s">
        <v>260</v>
      </c>
      <c r="AN108" s="128" t="s">
        <v>94</v>
      </c>
      <c r="AO108" s="132">
        <v>78888.753085469813</v>
      </c>
      <c r="AP108" s="132">
        <v>22000.656572705244</v>
      </c>
      <c r="AQ108" s="125">
        <v>98.788194268648681</v>
      </c>
      <c r="AR108" s="125">
        <v>1.2118057313513335</v>
      </c>
      <c r="AS108" s="125">
        <v>48.183433646647636</v>
      </c>
      <c r="AT108" s="126" t="s">
        <v>94</v>
      </c>
      <c r="AU108" s="128" t="s">
        <v>94</v>
      </c>
      <c r="AV108" s="125">
        <f t="shared" si="1"/>
        <v>27.356419317059235</v>
      </c>
      <c r="AW108" s="128" t="s">
        <v>94</v>
      </c>
      <c r="AX108" s="129">
        <v>21.431064086737138</v>
      </c>
      <c r="AZ108" s="149"/>
      <c r="BC108" s="150"/>
      <c r="BE108" s="98"/>
    </row>
    <row r="109" spans="1:57" ht="15" hidden="1" thickBot="1" x14ac:dyDescent="0.35">
      <c r="A109" s="120">
        <v>2006</v>
      </c>
      <c r="B109" s="121" t="s">
        <v>6</v>
      </c>
      <c r="C109" s="122">
        <v>1737.6791825313101</v>
      </c>
      <c r="D109" s="122">
        <v>2805.7063010954312</v>
      </c>
      <c r="E109" s="122">
        <v>1317.7668965059263</v>
      </c>
      <c r="F109" s="123" t="s">
        <v>260</v>
      </c>
      <c r="G109" s="123" t="s">
        <v>260</v>
      </c>
      <c r="H109" s="122">
        <v>5861.1523801326675</v>
      </c>
      <c r="I109" s="122">
        <v>813.95338773372225</v>
      </c>
      <c r="J109" s="122">
        <v>6675.1057678663901</v>
      </c>
      <c r="K109" s="125">
        <f>Corrientes!K109*Constantes!$BA$6</f>
        <v>1546.9675974358825</v>
      </c>
      <c r="L109" s="125">
        <f>Corrientes!L109*Constantes!$BA$6</f>
        <v>458.63564292009806</v>
      </c>
      <c r="M109" s="125">
        <f>Corrientes!M109*Constantes!$BA$6</f>
        <v>740.526172025248</v>
      </c>
      <c r="N109" s="125">
        <f>Corrientes!N109*Constantes!$BA$6</f>
        <v>214.83139065200896</v>
      </c>
      <c r="O109" s="125">
        <v>1761.7989880878913</v>
      </c>
      <c r="P109" s="125">
        <v>68.993535214083579</v>
      </c>
      <c r="Q109" s="125">
        <v>2361.7208199000102</v>
      </c>
      <c r="R109" s="125">
        <v>548.7304858794646</v>
      </c>
      <c r="S109" s="125">
        <v>89.41572946367674</v>
      </c>
      <c r="T109" s="126" t="s">
        <v>260</v>
      </c>
      <c r="U109" s="126" t="s">
        <v>260</v>
      </c>
      <c r="V109" s="127">
        <v>2999.8670352431513</v>
      </c>
      <c r="W109" s="125">
        <v>3625.6638706440567</v>
      </c>
      <c r="X109" s="125">
        <f>Corrientes!X109*Constantes!$BA$6</f>
        <v>3220.178562283475</v>
      </c>
      <c r="Y109" s="125">
        <f>Corrientes!Y109*Constantes!$BA$6</f>
        <v>2147.3285534589932</v>
      </c>
      <c r="Z109" s="125">
        <f>Corrientes!Z109*Constantes!$BA$6</f>
        <v>50920.119284553955</v>
      </c>
      <c r="AA109" s="125">
        <v>9674.9728031095401</v>
      </c>
      <c r="AB109" s="125">
        <v>2095.8742903218736</v>
      </c>
      <c r="AC109" s="126" t="s">
        <v>94</v>
      </c>
      <c r="AD109" s="125">
        <v>14.98985072657922</v>
      </c>
      <c r="AE109" s="125">
        <v>3.5459439511259441</v>
      </c>
      <c r="AF109" s="126" t="s">
        <v>260</v>
      </c>
      <c r="AG109" s="128" t="s">
        <v>94</v>
      </c>
      <c r="AH109" s="125">
        <v>49.281494211209683</v>
      </c>
      <c r="AI109" s="126" t="s">
        <v>260</v>
      </c>
      <c r="AJ109" s="126" t="s">
        <v>260</v>
      </c>
      <c r="AK109" s="126" t="s">
        <v>94</v>
      </c>
      <c r="AL109" s="126" t="s">
        <v>260</v>
      </c>
      <c r="AM109" s="126" t="s">
        <v>260</v>
      </c>
      <c r="AN109" s="128" t="s">
        <v>94</v>
      </c>
      <c r="AO109" s="132">
        <v>272846.18528833333</v>
      </c>
      <c r="AP109" s="132">
        <v>64543.489989225745</v>
      </c>
      <c r="AQ109" s="125">
        <v>87.806134973140786</v>
      </c>
      <c r="AR109" s="125">
        <v>12.193865026859218</v>
      </c>
      <c r="AS109" s="125">
        <v>31.006464785916428</v>
      </c>
      <c r="AT109" s="126" t="s">
        <v>94</v>
      </c>
      <c r="AU109" s="128" t="s">
        <v>94</v>
      </c>
      <c r="AV109" s="125">
        <f t="shared" si="1"/>
        <v>0.89843736833812304</v>
      </c>
      <c r="AW109" s="128" t="s">
        <v>94</v>
      </c>
      <c r="AX109" s="129">
        <v>84.699870685328577</v>
      </c>
      <c r="AZ109" s="149"/>
      <c r="BC109" s="150"/>
      <c r="BE109" s="98"/>
    </row>
    <row r="110" spans="1:57" ht="15" hidden="1" thickBot="1" x14ac:dyDescent="0.35">
      <c r="A110" s="120">
        <v>2006</v>
      </c>
      <c r="B110" s="121" t="s">
        <v>7</v>
      </c>
      <c r="C110" s="122">
        <v>1025.1793329643272</v>
      </c>
      <c r="D110" s="122">
        <v>1685.0219279869607</v>
      </c>
      <c r="E110" s="122">
        <v>388.40849263195565</v>
      </c>
      <c r="F110" s="123" t="s">
        <v>260</v>
      </c>
      <c r="G110" s="123" t="s">
        <v>260</v>
      </c>
      <c r="H110" s="122">
        <v>3098.6097535832437</v>
      </c>
      <c r="I110" s="122">
        <v>1146.8186856656837</v>
      </c>
      <c r="J110" s="122">
        <v>4245.428439248928</v>
      </c>
      <c r="K110" s="125">
        <f>Corrientes!K110*Constantes!$BA$6</f>
        <v>2521.4662912471099</v>
      </c>
      <c r="L110" s="125">
        <f>Corrientes!L110*Constantes!$BA$6</f>
        <v>834.23061828405355</v>
      </c>
      <c r="M110" s="125">
        <f>Corrientes!M110*Constantes!$BA$6</f>
        <v>1371.1716961189111</v>
      </c>
      <c r="N110" s="125">
        <f>Corrientes!N110*Constantes!$BA$6</f>
        <v>933.2135660950546</v>
      </c>
      <c r="O110" s="125">
        <v>3454.6798573421643</v>
      </c>
      <c r="P110" s="125">
        <v>33.165784394924508</v>
      </c>
      <c r="Q110" s="125">
        <v>7802.6767343334959</v>
      </c>
      <c r="R110" s="125">
        <v>656.06901544265747</v>
      </c>
      <c r="S110" s="125">
        <v>96.453073988250125</v>
      </c>
      <c r="T110" s="126" t="s">
        <v>260</v>
      </c>
      <c r="U110" s="126" t="s">
        <v>260</v>
      </c>
      <c r="V110" s="127">
        <v>8555.1988237644036</v>
      </c>
      <c r="W110" s="125">
        <v>4086.4613136291682</v>
      </c>
      <c r="X110" s="125">
        <f>Corrientes!X110*Constantes!$BA$6</f>
        <v>3700.6274368730633</v>
      </c>
      <c r="Y110" s="125">
        <f>Corrientes!Y110*Constantes!$BA$6</f>
        <v>2467.092654563105</v>
      </c>
      <c r="Z110" s="125">
        <f>Corrientes!Z110*Constantes!$BA$6</f>
        <v>66703.370669605894</v>
      </c>
      <c r="AA110" s="125">
        <v>12800.627263013332</v>
      </c>
      <c r="AB110" s="125">
        <v>3852.7802204986556</v>
      </c>
      <c r="AC110" s="126" t="s">
        <v>94</v>
      </c>
      <c r="AD110" s="125">
        <v>22.619987937242531</v>
      </c>
      <c r="AE110" s="125">
        <v>2.7347133972316673</v>
      </c>
      <c r="AF110" s="126" t="s">
        <v>260</v>
      </c>
      <c r="AG110" s="128" t="s">
        <v>94</v>
      </c>
      <c r="AH110" s="125">
        <v>878.08260195093703</v>
      </c>
      <c r="AI110" s="126" t="s">
        <v>260</v>
      </c>
      <c r="AJ110" s="126" t="s">
        <v>260</v>
      </c>
      <c r="AK110" s="126" t="s">
        <v>94</v>
      </c>
      <c r="AL110" s="126" t="s">
        <v>260</v>
      </c>
      <c r="AM110" s="126" t="s">
        <v>260</v>
      </c>
      <c r="AN110" s="128" t="s">
        <v>94</v>
      </c>
      <c r="AO110" s="132">
        <v>468079.2976686816</v>
      </c>
      <c r="AP110" s="132">
        <v>56589.894294054073</v>
      </c>
      <c r="AQ110" s="125">
        <v>72.986974057474129</v>
      </c>
      <c r="AR110" s="125">
        <v>27.013025942525864</v>
      </c>
      <c r="AS110" s="125">
        <v>66.834215605075485</v>
      </c>
      <c r="AT110" s="126" t="s">
        <v>94</v>
      </c>
      <c r="AU110" s="128" t="s">
        <v>94</v>
      </c>
      <c r="AV110" s="125">
        <f t="shared" si="1"/>
        <v>12.786299657867684</v>
      </c>
      <c r="AW110" s="128" t="s">
        <v>94</v>
      </c>
      <c r="AX110" s="129">
        <v>106.65325695378594</v>
      </c>
      <c r="AZ110" s="149"/>
      <c r="BC110" s="150"/>
      <c r="BE110" s="98"/>
    </row>
    <row r="111" spans="1:57" ht="15" hidden="1" thickBot="1" x14ac:dyDescent="0.35">
      <c r="A111" s="120">
        <v>2006</v>
      </c>
      <c r="B111" s="121" t="s">
        <v>272</v>
      </c>
      <c r="C111" s="122">
        <v>8740.1093025389091</v>
      </c>
      <c r="D111" s="122">
        <v>3146.0025789364704</v>
      </c>
      <c r="E111" s="122">
        <v>423.7092805542033</v>
      </c>
      <c r="F111" s="123" t="s">
        <v>260</v>
      </c>
      <c r="G111" s="123" t="s">
        <v>260</v>
      </c>
      <c r="H111" s="122">
        <v>12309.821162029582</v>
      </c>
      <c r="I111" s="122">
        <v>5777.9718680432225</v>
      </c>
      <c r="J111" s="122">
        <v>18087.793030072804</v>
      </c>
      <c r="K111" s="125">
        <f>Corrientes!K111*Constantes!$BA$6</f>
        <v>3094.2143288661168</v>
      </c>
      <c r="L111" s="125">
        <f>Corrientes!L111*Constantes!$BA$6</f>
        <v>2196.9264284025626</v>
      </c>
      <c r="M111" s="125">
        <f>Corrientes!M111*Constantes!$BA$6</f>
        <v>790.78372709600137</v>
      </c>
      <c r="N111" s="125">
        <f>Corrientes!N111*Constantes!$BA$6</f>
        <v>1452.3593081133745</v>
      </c>
      <c r="O111" s="125">
        <v>4546.5736369794913</v>
      </c>
      <c r="P111" s="125">
        <v>22.286535525663787</v>
      </c>
      <c r="Q111" s="125">
        <v>43222.417162253012</v>
      </c>
      <c r="R111" s="125">
        <v>17013.590163700454</v>
      </c>
      <c r="S111" s="125">
        <v>2836.3827026821164</v>
      </c>
      <c r="T111" s="126" t="s">
        <v>260</v>
      </c>
      <c r="U111" s="126" t="s">
        <v>260</v>
      </c>
      <c r="V111" s="127">
        <v>63072.390028635578</v>
      </c>
      <c r="W111" s="125">
        <v>12615.439302201943</v>
      </c>
      <c r="X111" s="125">
        <f>Corrientes!X111*Constantes!$BA$6</f>
        <v>6241.6818445597673</v>
      </c>
      <c r="Y111" s="125">
        <f>Corrientes!Y111*Constantes!$BA$6</f>
        <v>5237.9969162683692</v>
      </c>
      <c r="Z111" s="125">
        <f>Corrientes!Z111*Constantes!$BA$6</f>
        <v>40070.392070101239</v>
      </c>
      <c r="AA111" s="125">
        <v>81160.183058708368</v>
      </c>
      <c r="AB111" s="125">
        <v>9039.9419576785967</v>
      </c>
      <c r="AC111" s="126" t="s">
        <v>94</v>
      </c>
      <c r="AD111" s="125">
        <v>8.8547489952892473</v>
      </c>
      <c r="AE111" s="125">
        <v>3.0633648432867018</v>
      </c>
      <c r="AF111" s="126" t="s">
        <v>260</v>
      </c>
      <c r="AG111" s="128" t="s">
        <v>94</v>
      </c>
      <c r="AH111" s="125">
        <v>15602.268567507164</v>
      </c>
      <c r="AI111" s="126" t="s">
        <v>260</v>
      </c>
      <c r="AJ111" s="126" t="s">
        <v>260</v>
      </c>
      <c r="AK111" s="126" t="s">
        <v>94</v>
      </c>
      <c r="AL111" s="126" t="s">
        <v>260</v>
      </c>
      <c r="AM111" s="126" t="s">
        <v>260</v>
      </c>
      <c r="AN111" s="128" t="s">
        <v>94</v>
      </c>
      <c r="AO111" s="132">
        <v>2649380.2472326853</v>
      </c>
      <c r="AP111" s="132">
        <v>916572.37378367072</v>
      </c>
      <c r="AQ111" s="125">
        <v>68.055959848519095</v>
      </c>
      <c r="AR111" s="125">
        <v>31.944040151480912</v>
      </c>
      <c r="AS111" s="125">
        <v>77.71346447433622</v>
      </c>
      <c r="AT111" s="126" t="s">
        <v>94</v>
      </c>
      <c r="AU111" s="128" t="s">
        <v>94</v>
      </c>
      <c r="AV111" s="125">
        <f t="shared" si="1"/>
        <v>0.2532386792785557</v>
      </c>
      <c r="AW111" s="128" t="s">
        <v>94</v>
      </c>
      <c r="AX111" s="129">
        <v>40.613118667022881</v>
      </c>
      <c r="AZ111" s="149"/>
      <c r="BC111" s="150"/>
      <c r="BE111" s="98"/>
    </row>
    <row r="112" spans="1:57" ht="15" hidden="1" thickBot="1" x14ac:dyDescent="0.35">
      <c r="A112" s="120">
        <v>2006</v>
      </c>
      <c r="B112" s="121" t="s">
        <v>8</v>
      </c>
      <c r="C112" s="122">
        <v>3238.9110553961914</v>
      </c>
      <c r="D112" s="122">
        <v>1295.1241271668232</v>
      </c>
      <c r="E112" s="122">
        <v>318.63767036428862</v>
      </c>
      <c r="F112" s="123" t="s">
        <v>260</v>
      </c>
      <c r="G112" s="123" t="s">
        <v>260</v>
      </c>
      <c r="H112" s="122">
        <v>4852.6728529273032</v>
      </c>
      <c r="I112" s="122">
        <v>34.775970103346623</v>
      </c>
      <c r="J112" s="122">
        <v>4887.4488230306497</v>
      </c>
      <c r="K112" s="125">
        <f>Corrientes!K112*Constantes!$BA$6</f>
        <v>6355.2679109067085</v>
      </c>
      <c r="L112" s="125">
        <f>Corrientes!L112*Constantes!$BA$6</f>
        <v>4241.8164422980444</v>
      </c>
      <c r="M112" s="125">
        <f>Corrientes!M112*Constantes!$BA$6</f>
        <v>1696.1499477672858</v>
      </c>
      <c r="N112" s="125">
        <f>Corrientes!N112*Constantes!$BA$6</f>
        <v>45.544097771834849</v>
      </c>
      <c r="O112" s="125">
        <v>6400.812008678543</v>
      </c>
      <c r="P112" s="125">
        <v>59.82222416074849</v>
      </c>
      <c r="Q112" s="125">
        <v>2722.0316381639705</v>
      </c>
      <c r="R112" s="125">
        <v>486.40329786940316</v>
      </c>
      <c r="S112" s="125">
        <v>74.071289577382416</v>
      </c>
      <c r="T112" s="126" t="s">
        <v>260</v>
      </c>
      <c r="U112" s="126" t="s">
        <v>260</v>
      </c>
      <c r="V112" s="127">
        <v>3282.5062256107558</v>
      </c>
      <c r="W112" s="125">
        <v>3993.7489893805478</v>
      </c>
      <c r="X112" s="125">
        <f>Corrientes!X112*Constantes!$BA$6</f>
        <v>3915.7189952801468</v>
      </c>
      <c r="Y112" s="125">
        <f>Corrientes!Y112*Constantes!$BA$6</f>
        <v>1717.0649750399014</v>
      </c>
      <c r="Z112" s="125">
        <f>Corrientes!Z112*Constantes!$BA$6</f>
        <v>47451.17846084715</v>
      </c>
      <c r="AA112" s="125">
        <v>8169.9550486414046</v>
      </c>
      <c r="AB112" s="125">
        <v>5152.9917467422474</v>
      </c>
      <c r="AC112" s="126" t="s">
        <v>94</v>
      </c>
      <c r="AD112" s="125">
        <v>22.932403556918104</v>
      </c>
      <c r="AE112" s="125">
        <v>4.8852607823925602</v>
      </c>
      <c r="AF112" s="126" t="s">
        <v>260</v>
      </c>
      <c r="AG112" s="128" t="s">
        <v>94</v>
      </c>
      <c r="AH112" s="125">
        <v>53.65619938694411</v>
      </c>
      <c r="AI112" s="126" t="s">
        <v>260</v>
      </c>
      <c r="AJ112" s="126" t="s">
        <v>260</v>
      </c>
      <c r="AK112" s="126" t="s">
        <v>94</v>
      </c>
      <c r="AL112" s="126" t="s">
        <v>260</v>
      </c>
      <c r="AM112" s="126" t="s">
        <v>260</v>
      </c>
      <c r="AN112" s="128" t="s">
        <v>94</v>
      </c>
      <c r="AO112" s="132">
        <v>167236.82547485549</v>
      </c>
      <c r="AP112" s="132">
        <v>35626.248371059839</v>
      </c>
      <c r="AQ112" s="125">
        <v>99.288463749441732</v>
      </c>
      <c r="AR112" s="125">
        <v>0.71153625055827086</v>
      </c>
      <c r="AS112" s="125">
        <v>40.177775839251517</v>
      </c>
      <c r="AT112" s="126" t="s">
        <v>94</v>
      </c>
      <c r="AU112" s="128" t="s">
        <v>94</v>
      </c>
      <c r="AV112" s="125">
        <f t="shared" si="1"/>
        <v>46.791052973595846</v>
      </c>
      <c r="AW112" s="128" t="s">
        <v>94</v>
      </c>
      <c r="AX112" s="129">
        <v>77.150421411257483</v>
      </c>
      <c r="AZ112" s="149"/>
      <c r="BC112" s="150"/>
      <c r="BE112" s="98"/>
    </row>
    <row r="113" spans="1:57" ht="15" hidden="1" thickBot="1" x14ac:dyDescent="0.35">
      <c r="A113" s="120">
        <v>2006</v>
      </c>
      <c r="B113" s="121" t="s">
        <v>9</v>
      </c>
      <c r="C113" s="122">
        <v>3120.942080337275</v>
      </c>
      <c r="D113" s="122">
        <v>2104.396139955948</v>
      </c>
      <c r="E113" s="123">
        <v>0</v>
      </c>
      <c r="F113" s="123" t="s">
        <v>260</v>
      </c>
      <c r="G113" s="123" t="s">
        <v>260</v>
      </c>
      <c r="H113" s="122">
        <v>5225.3382202932235</v>
      </c>
      <c r="I113" s="122">
        <v>1023.4519997099727</v>
      </c>
      <c r="J113" s="122">
        <v>6248.7902200031958</v>
      </c>
      <c r="K113" s="125">
        <f>Corrientes!K113*Constantes!$BA$6</f>
        <v>1637.2789840858084</v>
      </c>
      <c r="L113" s="125">
        <f>Corrientes!L113*Constantes!$BA$6</f>
        <v>977.89897290103477</v>
      </c>
      <c r="M113" s="125">
        <f>Corrientes!M113*Constantes!$BA$6</f>
        <v>659.38001118477371</v>
      </c>
      <c r="N113" s="125">
        <f>Corrientes!N113*Constantes!$BA$6</f>
        <v>320.68286868743616</v>
      </c>
      <c r="O113" s="125">
        <v>1957.9618527732446</v>
      </c>
      <c r="P113" s="125">
        <v>45.39400018489664</v>
      </c>
      <c r="Q113" s="125">
        <v>6281.1212290407429</v>
      </c>
      <c r="R113" s="125">
        <v>733.87725745433318</v>
      </c>
      <c r="S113" s="125">
        <v>501.885599689608</v>
      </c>
      <c r="T113" s="126" t="s">
        <v>260</v>
      </c>
      <c r="U113" s="126" t="s">
        <v>260</v>
      </c>
      <c r="V113" s="127">
        <v>7516.8840861846838</v>
      </c>
      <c r="W113" s="125">
        <v>3509.2321661939918</v>
      </c>
      <c r="X113" s="125">
        <f>Corrientes!X113*Constantes!$BA$6</f>
        <v>2807.6216131469532</v>
      </c>
      <c r="Y113" s="125">
        <f>Corrientes!Y113*Constantes!$BA$6</f>
        <v>2040.9460489807</v>
      </c>
      <c r="Z113" s="125">
        <f>Corrientes!Z113*Constantes!$BA$6</f>
        <v>26577.292929972889</v>
      </c>
      <c r="AA113" s="125">
        <v>13765.674306187881</v>
      </c>
      <c r="AB113" s="125">
        <v>2580.9794053347027</v>
      </c>
      <c r="AC113" s="126" t="s">
        <v>94</v>
      </c>
      <c r="AD113" s="125">
        <v>23.875721858823706</v>
      </c>
      <c r="AE113" s="125">
        <v>2.6015684987032248</v>
      </c>
      <c r="AF113" s="126" t="s">
        <v>260</v>
      </c>
      <c r="AG113" s="128" t="s">
        <v>94</v>
      </c>
      <c r="AH113" s="125">
        <v>371.9820619058213</v>
      </c>
      <c r="AI113" s="126" t="s">
        <v>260</v>
      </c>
      <c r="AJ113" s="126" t="s">
        <v>260</v>
      </c>
      <c r="AK113" s="126" t="s">
        <v>94</v>
      </c>
      <c r="AL113" s="126" t="s">
        <v>260</v>
      </c>
      <c r="AM113" s="126" t="s">
        <v>260</v>
      </c>
      <c r="AN113" s="128" t="s">
        <v>94</v>
      </c>
      <c r="AO113" s="132">
        <v>529129.80431034218</v>
      </c>
      <c r="AP113" s="132">
        <v>57655.531370250596</v>
      </c>
      <c r="AQ113" s="125">
        <v>83.621597722487635</v>
      </c>
      <c r="AR113" s="125">
        <v>16.378402277512354</v>
      </c>
      <c r="AS113" s="125">
        <v>54.60599981510336</v>
      </c>
      <c r="AT113" s="126" t="s">
        <v>94</v>
      </c>
      <c r="AU113" s="128" t="s">
        <v>94</v>
      </c>
      <c r="AV113" s="125">
        <f t="shared" si="1"/>
        <v>0.25270138985884483</v>
      </c>
      <c r="AW113" s="128" t="s">
        <v>94</v>
      </c>
      <c r="AX113" s="129">
        <v>169.79874971520906</v>
      </c>
      <c r="AZ113" s="149"/>
      <c r="BC113" s="150"/>
      <c r="BE113" s="98"/>
    </row>
    <row r="114" spans="1:57" ht="15" hidden="1" thickBot="1" x14ac:dyDescent="0.35">
      <c r="A114" s="120">
        <v>2006</v>
      </c>
      <c r="B114" s="121" t="s">
        <v>10</v>
      </c>
      <c r="C114" s="122">
        <v>1908.0343859367417</v>
      </c>
      <c r="D114" s="122">
        <v>2813.6688370437978</v>
      </c>
      <c r="E114" s="123">
        <v>0</v>
      </c>
      <c r="F114" s="123" t="s">
        <v>260</v>
      </c>
      <c r="G114" s="123" t="s">
        <v>260</v>
      </c>
      <c r="H114" s="122">
        <v>4721.70322298054</v>
      </c>
      <c r="I114" s="122">
        <v>365.38560838978088</v>
      </c>
      <c r="J114" s="122">
        <v>5087.0888313703208</v>
      </c>
      <c r="K114" s="125">
        <f>Corrientes!K114*Constantes!$BA$6</f>
        <v>1871.0944977886013</v>
      </c>
      <c r="L114" s="125">
        <f>Corrientes!L114*Constantes!$BA$6</f>
        <v>756.10695389365935</v>
      </c>
      <c r="M114" s="125">
        <f>Corrientes!M114*Constantes!$BA$6</f>
        <v>1114.9875438949418</v>
      </c>
      <c r="N114" s="125">
        <f>Corrientes!N114*Constantes!$BA$6</f>
        <v>144.79330215034088</v>
      </c>
      <c r="O114" s="125">
        <v>2015.888055904916</v>
      </c>
      <c r="P114" s="125">
        <v>60.185672400268672</v>
      </c>
      <c r="Q114" s="125">
        <v>2640.3316114512618</v>
      </c>
      <c r="R114" s="125">
        <v>724.904883941089</v>
      </c>
      <c r="S114" s="126">
        <v>0</v>
      </c>
      <c r="T114" s="126" t="s">
        <v>260</v>
      </c>
      <c r="U114" s="126" t="s">
        <v>260</v>
      </c>
      <c r="V114" s="127">
        <v>3365.2364953923507</v>
      </c>
      <c r="W114" s="125">
        <v>4196.1548906923608</v>
      </c>
      <c r="X114" s="125">
        <f>Corrientes!X114*Constantes!$BA$6</f>
        <v>3759.8385913928473</v>
      </c>
      <c r="Y114" s="125">
        <f>Corrientes!Y114*Constantes!$BA$6</f>
        <v>1659.2313064580926</v>
      </c>
      <c r="Z114" s="125">
        <f>Corrientes!Z114*Constantes!$BA$6</f>
        <v>0</v>
      </c>
      <c r="AA114" s="125">
        <v>8452.3253267626715</v>
      </c>
      <c r="AB114" s="125">
        <v>2541.6865741033607</v>
      </c>
      <c r="AC114" s="126" t="s">
        <v>94</v>
      </c>
      <c r="AD114" s="125">
        <v>15.49336557065166</v>
      </c>
      <c r="AE114" s="125">
        <v>3.9564804598224033</v>
      </c>
      <c r="AF114" s="126" t="s">
        <v>260</v>
      </c>
      <c r="AG114" s="128" t="s">
        <v>94</v>
      </c>
      <c r="AH114" s="125">
        <v>47.710710809184228</v>
      </c>
      <c r="AI114" s="126" t="s">
        <v>260</v>
      </c>
      <c r="AJ114" s="126" t="s">
        <v>260</v>
      </c>
      <c r="AK114" s="126" t="s">
        <v>94</v>
      </c>
      <c r="AL114" s="126" t="s">
        <v>260</v>
      </c>
      <c r="AM114" s="126" t="s">
        <v>260</v>
      </c>
      <c r="AN114" s="128" t="s">
        <v>94</v>
      </c>
      <c r="AO114" s="132">
        <v>213632.42944316415</v>
      </c>
      <c r="AP114" s="132">
        <v>54554.481969840723</v>
      </c>
      <c r="AQ114" s="125">
        <v>92.817392805555627</v>
      </c>
      <c r="AR114" s="125">
        <v>7.1826071944443752</v>
      </c>
      <c r="AS114" s="125">
        <v>39.814327599731321</v>
      </c>
      <c r="AT114" s="126" t="s">
        <v>94</v>
      </c>
      <c r="AU114" s="128" t="s">
        <v>94</v>
      </c>
      <c r="AV114" s="125">
        <f t="shared" si="1"/>
        <v>5.4303958996282375</v>
      </c>
      <c r="AW114" s="128" t="s">
        <v>94</v>
      </c>
      <c r="AX114" s="129">
        <v>167.75379524883385</v>
      </c>
      <c r="AZ114" s="149"/>
      <c r="BC114" s="150"/>
      <c r="BE114" s="98"/>
    </row>
    <row r="115" spans="1:57" ht="15" hidden="1" thickBot="1" x14ac:dyDescent="0.35">
      <c r="A115" s="120">
        <v>2006</v>
      </c>
      <c r="B115" s="121" t="s">
        <v>11</v>
      </c>
      <c r="C115" s="122">
        <v>1797.6583429597179</v>
      </c>
      <c r="D115" s="122">
        <v>1819.3319829804279</v>
      </c>
      <c r="E115" s="122">
        <v>465.70645024125383</v>
      </c>
      <c r="F115" s="123" t="s">
        <v>260</v>
      </c>
      <c r="G115" s="123" t="s">
        <v>260</v>
      </c>
      <c r="H115" s="122">
        <v>4082.6967761813999</v>
      </c>
      <c r="I115" s="122">
        <v>97.04813665368097</v>
      </c>
      <c r="J115" s="122">
        <v>4179.7449128350809</v>
      </c>
      <c r="K115" s="125">
        <f>Corrientes!K115*Constantes!$BA$6</f>
        <v>2346.9992774990378</v>
      </c>
      <c r="L115" s="125">
        <f>Corrientes!L115*Constantes!$BA$6</f>
        <v>1033.4107731759493</v>
      </c>
      <c r="M115" s="125">
        <f>Corrientes!M115*Constantes!$BA$6</f>
        <v>1045.8701891595576</v>
      </c>
      <c r="N115" s="125">
        <f>Corrientes!N115*Constantes!$BA$6</f>
        <v>55.789572210614978</v>
      </c>
      <c r="O115" s="125">
        <v>2402.7888497096533</v>
      </c>
      <c r="P115" s="125">
        <v>58.873726735417911</v>
      </c>
      <c r="Q115" s="125">
        <v>2268.5933586177848</v>
      </c>
      <c r="R115" s="125">
        <v>395.42578397777049</v>
      </c>
      <c r="S115" s="125">
        <v>255.74389931309474</v>
      </c>
      <c r="T115" s="126" t="s">
        <v>260</v>
      </c>
      <c r="U115" s="126" t="s">
        <v>260</v>
      </c>
      <c r="V115" s="127">
        <v>2919.7630419086499</v>
      </c>
      <c r="W115" s="125">
        <v>3684.6992333545977</v>
      </c>
      <c r="X115" s="125">
        <f>Corrientes!X115*Constantes!$BA$6</f>
        <v>3373.3128310242569</v>
      </c>
      <c r="Y115" s="125">
        <f>Corrientes!Y115*Constantes!$BA$6</f>
        <v>1807.8838712790625</v>
      </c>
      <c r="Z115" s="125">
        <f>Corrientes!Z115*Constantes!$BA$6</f>
        <v>7733.8786534744986</v>
      </c>
      <c r="AA115" s="125">
        <v>7099.5079547437308</v>
      </c>
      <c r="AB115" s="125">
        <v>2803.9784318606676</v>
      </c>
      <c r="AC115" s="126" t="s">
        <v>94</v>
      </c>
      <c r="AD115" s="125">
        <v>14.64332656089142</v>
      </c>
      <c r="AE115" s="125">
        <v>3.2500886261640138</v>
      </c>
      <c r="AF115" s="126" t="s">
        <v>260</v>
      </c>
      <c r="AG115" s="128" t="s">
        <v>94</v>
      </c>
      <c r="AH115" s="125">
        <v>80.506319408481943</v>
      </c>
      <c r="AI115" s="126" t="s">
        <v>260</v>
      </c>
      <c r="AJ115" s="126" t="s">
        <v>260</v>
      </c>
      <c r="AK115" s="126" t="s">
        <v>94</v>
      </c>
      <c r="AL115" s="126" t="s">
        <v>260</v>
      </c>
      <c r="AM115" s="126" t="s">
        <v>260</v>
      </c>
      <c r="AN115" s="128" t="s">
        <v>94</v>
      </c>
      <c r="AO115" s="132">
        <v>218440.44182644569</v>
      </c>
      <c r="AP115" s="132">
        <v>48482.890313357486</v>
      </c>
      <c r="AQ115" s="125">
        <v>97.678132549293437</v>
      </c>
      <c r="AR115" s="125">
        <v>2.3218674507065589</v>
      </c>
      <c r="AS115" s="125">
        <v>41.126273264582089</v>
      </c>
      <c r="AT115" s="126" t="s">
        <v>94</v>
      </c>
      <c r="AU115" s="128" t="s">
        <v>94</v>
      </c>
      <c r="AV115" s="125">
        <f t="shared" si="1"/>
        <v>9.071286343504692</v>
      </c>
      <c r="AW115" s="128" t="s">
        <v>94</v>
      </c>
      <c r="AX115" s="129">
        <v>185.0663239763351</v>
      </c>
      <c r="AZ115" s="149"/>
      <c r="BC115" s="150"/>
      <c r="BE115" s="98"/>
    </row>
    <row r="116" spans="1:57" ht="15" hidden="1" thickBot="1" x14ac:dyDescent="0.35">
      <c r="A116" s="120">
        <v>2006</v>
      </c>
      <c r="B116" s="121" t="s">
        <v>12</v>
      </c>
      <c r="C116" s="122">
        <v>2962.6999511162353</v>
      </c>
      <c r="D116" s="122">
        <v>3767.2906476816383</v>
      </c>
      <c r="E116" s="123">
        <v>0</v>
      </c>
      <c r="F116" s="123" t="s">
        <v>260</v>
      </c>
      <c r="G116" s="123" t="s">
        <v>260</v>
      </c>
      <c r="H116" s="122">
        <v>6729.9905987978727</v>
      </c>
      <c r="I116" s="122">
        <v>2567.6951958110831</v>
      </c>
      <c r="J116" s="122">
        <v>9297.6857946089549</v>
      </c>
      <c r="K116" s="125">
        <f>Corrientes!K116*Constantes!$BA$6</f>
        <v>1977.4524848937326</v>
      </c>
      <c r="L116" s="125">
        <f>Corrientes!L116*Constantes!$BA$6</f>
        <v>870.5210348103335</v>
      </c>
      <c r="M116" s="125">
        <f>Corrientes!M116*Constantes!$BA$6</f>
        <v>1106.9314500833993</v>
      </c>
      <c r="N116" s="125">
        <f>Corrientes!N116*Constantes!$BA$6</f>
        <v>754.45799973528631</v>
      </c>
      <c r="O116" s="125">
        <v>2731.910458748358</v>
      </c>
      <c r="P116" s="125">
        <v>38.131800085240783</v>
      </c>
      <c r="Q116" s="125">
        <v>14072.119203460401</v>
      </c>
      <c r="R116" s="125">
        <v>915.13773472996661</v>
      </c>
      <c r="S116" s="125">
        <v>98.080816638872392</v>
      </c>
      <c r="T116" s="126" t="s">
        <v>260</v>
      </c>
      <c r="U116" s="126" t="s">
        <v>260</v>
      </c>
      <c r="V116" s="127">
        <v>15085.337754829241</v>
      </c>
      <c r="W116" s="125">
        <v>4193.2229901970122</v>
      </c>
      <c r="X116" s="125">
        <f>Corrientes!X116*Constantes!$BA$6</f>
        <v>3841.3389768564566</v>
      </c>
      <c r="Y116" s="125">
        <f>Corrientes!Y116*Constantes!$BA$6</f>
        <v>2727.2443026456745</v>
      </c>
      <c r="Z116" s="125">
        <f>Corrientes!Z116*Constantes!$BA$6</f>
        <v>5017.9482573862888</v>
      </c>
      <c r="AA116" s="125">
        <v>24383.023549438196</v>
      </c>
      <c r="AB116" s="125">
        <v>3482.8333248732306</v>
      </c>
      <c r="AC116" s="126" t="s">
        <v>94</v>
      </c>
      <c r="AD116" s="125">
        <v>34.43349015160782</v>
      </c>
      <c r="AE116" s="125">
        <v>2.5331575830217199</v>
      </c>
      <c r="AF116" s="126" t="s">
        <v>260</v>
      </c>
      <c r="AG116" s="128" t="s">
        <v>94</v>
      </c>
      <c r="AH116" s="125">
        <v>1940.6515124369569</v>
      </c>
      <c r="AI116" s="126" t="s">
        <v>260</v>
      </c>
      <c r="AJ116" s="126" t="s">
        <v>260</v>
      </c>
      <c r="AK116" s="126" t="s">
        <v>94</v>
      </c>
      <c r="AL116" s="126" t="s">
        <v>260</v>
      </c>
      <c r="AM116" s="126" t="s">
        <v>260</v>
      </c>
      <c r="AN116" s="128" t="s">
        <v>94</v>
      </c>
      <c r="AO116" s="132">
        <v>962554.54902858811</v>
      </c>
      <c r="AP116" s="132">
        <v>70811.943378617027</v>
      </c>
      <c r="AQ116" s="125">
        <v>72.383502168895618</v>
      </c>
      <c r="AR116" s="125">
        <v>27.616497831104386</v>
      </c>
      <c r="AS116" s="125">
        <v>61.868199914759217</v>
      </c>
      <c r="AT116" s="126" t="s">
        <v>94</v>
      </c>
      <c r="AU116" s="128" t="s">
        <v>94</v>
      </c>
      <c r="AV116" s="125">
        <f t="shared" si="1"/>
        <v>7.733513302158701</v>
      </c>
      <c r="AW116" s="128" t="s">
        <v>94</v>
      </c>
      <c r="AX116" s="129">
        <v>125.93685460689235</v>
      </c>
      <c r="AZ116" s="149"/>
      <c r="BC116" s="150"/>
      <c r="BE116" s="98"/>
    </row>
    <row r="117" spans="1:57" ht="15" hidden="1" thickBot="1" x14ac:dyDescent="0.35">
      <c r="A117" s="120">
        <v>2006</v>
      </c>
      <c r="B117" s="121" t="s">
        <v>13</v>
      </c>
      <c r="C117" s="122">
        <v>6479.1603301695959</v>
      </c>
      <c r="D117" s="122">
        <v>6800.6892402484827</v>
      </c>
      <c r="E117" s="123">
        <v>0</v>
      </c>
      <c r="F117" s="123" t="s">
        <v>260</v>
      </c>
      <c r="G117" s="123" t="s">
        <v>260</v>
      </c>
      <c r="H117" s="122">
        <v>13279.849570418077</v>
      </c>
      <c r="I117" s="122">
        <v>2560.8152379113048</v>
      </c>
      <c r="J117" s="122">
        <v>15840.664808329382</v>
      </c>
      <c r="K117" s="125">
        <f>Corrientes!K117*Constantes!$BA$6</f>
        <v>1681.4386656541726</v>
      </c>
      <c r="L117" s="125">
        <f>Corrientes!L117*Constantes!$BA$6</f>
        <v>820.36401409152677</v>
      </c>
      <c r="M117" s="125">
        <f>Corrientes!M117*Constantes!$BA$6</f>
        <v>861.07465156264561</v>
      </c>
      <c r="N117" s="125">
        <f>Corrientes!N117*Constantes!$BA$6</f>
        <v>324.23964848307378</v>
      </c>
      <c r="O117" s="125">
        <v>2005.6784461083196</v>
      </c>
      <c r="P117" s="125">
        <v>51.06466587997852</v>
      </c>
      <c r="Q117" s="125">
        <v>14533.903055221544</v>
      </c>
      <c r="R117" s="125">
        <v>584.17315811554931</v>
      </c>
      <c r="S117" s="125">
        <v>62.052976204767603</v>
      </c>
      <c r="T117" s="126" t="s">
        <v>260</v>
      </c>
      <c r="U117" s="126" t="s">
        <v>260</v>
      </c>
      <c r="V117" s="127">
        <v>15180.129189541862</v>
      </c>
      <c r="W117" s="125">
        <v>2300.3283758307339</v>
      </c>
      <c r="X117" s="125">
        <f>Corrientes!X117*Constantes!$BA$6</f>
        <v>3563.3036255082516</v>
      </c>
      <c r="Y117" s="125">
        <f>Corrientes!Y117*Constantes!$BA$6</f>
        <v>689.5323171044796</v>
      </c>
      <c r="Z117" s="125">
        <f>Corrientes!Z117*Constantes!$BA$6</f>
        <v>12270.709156568637</v>
      </c>
      <c r="AA117" s="125">
        <v>31020.793997871242</v>
      </c>
      <c r="AB117" s="125">
        <v>2139.8044272862949</v>
      </c>
      <c r="AC117" s="126" t="s">
        <v>94</v>
      </c>
      <c r="AD117" s="125">
        <v>27.915815656148645</v>
      </c>
      <c r="AE117" s="125">
        <v>2.5221882528569042</v>
      </c>
      <c r="AF117" s="126" t="s">
        <v>260</v>
      </c>
      <c r="AG117" s="128" t="s">
        <v>94</v>
      </c>
      <c r="AH117" s="125">
        <v>1524.8196372428176</v>
      </c>
      <c r="AI117" s="126" t="s">
        <v>260</v>
      </c>
      <c r="AJ117" s="126" t="s">
        <v>260</v>
      </c>
      <c r="AK117" s="126" t="s">
        <v>94</v>
      </c>
      <c r="AL117" s="126" t="s">
        <v>260</v>
      </c>
      <c r="AM117" s="126" t="s">
        <v>260</v>
      </c>
      <c r="AN117" s="128" t="s">
        <v>94</v>
      </c>
      <c r="AO117" s="132">
        <v>1229915.8860459256</v>
      </c>
      <c r="AP117" s="132">
        <v>111122.64954020323</v>
      </c>
      <c r="AQ117" s="125">
        <v>83.833915628561442</v>
      </c>
      <c r="AR117" s="125">
        <v>16.166084371438565</v>
      </c>
      <c r="AS117" s="125">
        <v>48.93533412002148</v>
      </c>
      <c r="AT117" s="126" t="s">
        <v>94</v>
      </c>
      <c r="AU117" s="128" t="s">
        <v>94</v>
      </c>
      <c r="AV117" s="125">
        <f t="shared" si="1"/>
        <v>3.4543233169565868</v>
      </c>
      <c r="AW117" s="128" t="s">
        <v>94</v>
      </c>
      <c r="AX117" s="129">
        <v>445.56019889606119</v>
      </c>
      <c r="AZ117" s="149"/>
      <c r="BC117" s="150"/>
      <c r="BE117" s="98"/>
    </row>
    <row r="118" spans="1:57" ht="15" hidden="1" thickBot="1" x14ac:dyDescent="0.35">
      <c r="A118" s="120">
        <v>2006</v>
      </c>
      <c r="B118" s="121" t="s">
        <v>14</v>
      </c>
      <c r="C118" s="122">
        <v>1395.8130461420249</v>
      </c>
      <c r="D118" s="122">
        <v>2323.7766383956532</v>
      </c>
      <c r="E118" s="122">
        <v>602.53166710639368</v>
      </c>
      <c r="F118" s="123" t="s">
        <v>260</v>
      </c>
      <c r="G118" s="123" t="s">
        <v>260</v>
      </c>
      <c r="H118" s="122">
        <v>4322.1213516440721</v>
      </c>
      <c r="I118" s="122">
        <v>413.72871366057677</v>
      </c>
      <c r="J118" s="122">
        <v>4735.8500653046485</v>
      </c>
      <c r="K118" s="125">
        <f>Corrientes!K118*Constantes!$BA$6</f>
        <v>1428.1777141286398</v>
      </c>
      <c r="L118" s="125">
        <f>Corrientes!L118*Constantes!$BA$6</f>
        <v>461.22469116508364</v>
      </c>
      <c r="M118" s="125">
        <f>Corrientes!M118*Constantes!$BA$6</f>
        <v>767.8558137445699</v>
      </c>
      <c r="N118" s="125">
        <f>Corrientes!N118*Constantes!$BA$6</f>
        <v>136.71021252570426</v>
      </c>
      <c r="O118" s="125">
        <v>1564.8879121017949</v>
      </c>
      <c r="P118" s="125">
        <v>50.619563355797567</v>
      </c>
      <c r="Q118" s="125">
        <v>3716.2717202256017</v>
      </c>
      <c r="R118" s="125">
        <v>828.97556745888312</v>
      </c>
      <c r="S118" s="125">
        <v>74.672928980795575</v>
      </c>
      <c r="T118" s="126" t="s">
        <v>260</v>
      </c>
      <c r="U118" s="126" t="s">
        <v>260</v>
      </c>
      <c r="V118" s="127">
        <v>4619.9202166652803</v>
      </c>
      <c r="W118" s="125">
        <v>3748.6998737958756</v>
      </c>
      <c r="X118" s="125">
        <f>Corrientes!X118*Constantes!$BA$6</f>
        <v>3026.9676255644417</v>
      </c>
      <c r="Y118" s="125">
        <f>Corrientes!Y118*Constantes!$BA$6</f>
        <v>2290.5065994476186</v>
      </c>
      <c r="Z118" s="125">
        <f>Corrientes!Z118*Constantes!$BA$6</f>
        <v>25919.100652827346</v>
      </c>
      <c r="AA118" s="125">
        <v>9355.770281969928</v>
      </c>
      <c r="AB118" s="125">
        <v>2196.8477142736215</v>
      </c>
      <c r="AC118" s="126" t="s">
        <v>94</v>
      </c>
      <c r="AD118" s="125">
        <v>20.590292520281601</v>
      </c>
      <c r="AE118" s="125">
        <v>2.8358927122844197</v>
      </c>
      <c r="AF118" s="126" t="s">
        <v>260</v>
      </c>
      <c r="AG118" s="128" t="s">
        <v>94</v>
      </c>
      <c r="AH118" s="125">
        <v>153.01191961973146</v>
      </c>
      <c r="AI118" s="126" t="s">
        <v>260</v>
      </c>
      <c r="AJ118" s="126" t="s">
        <v>260</v>
      </c>
      <c r="AK118" s="126" t="s">
        <v>94</v>
      </c>
      <c r="AL118" s="126" t="s">
        <v>260</v>
      </c>
      <c r="AM118" s="126" t="s">
        <v>260</v>
      </c>
      <c r="AN118" s="128" t="s">
        <v>94</v>
      </c>
      <c r="AO118" s="132">
        <v>329905.64986619324</v>
      </c>
      <c r="AP118" s="132">
        <v>45437.772546234693</v>
      </c>
      <c r="AQ118" s="125">
        <v>91.263897548370494</v>
      </c>
      <c r="AR118" s="125">
        <v>8.7361024516295025</v>
      </c>
      <c r="AS118" s="125">
        <v>49.380436644202433</v>
      </c>
      <c r="AT118" s="126" t="s">
        <v>94</v>
      </c>
      <c r="AU118" s="128" t="s">
        <v>94</v>
      </c>
      <c r="AV118" s="125">
        <f t="shared" si="1"/>
        <v>5.4560730647422506</v>
      </c>
      <c r="AW118" s="128" t="s">
        <v>94</v>
      </c>
      <c r="AX118" s="129">
        <v>311.07236645401014</v>
      </c>
      <c r="AZ118" s="149"/>
      <c r="BC118" s="150"/>
      <c r="BE118" s="98"/>
    </row>
    <row r="119" spans="1:57" ht="15" hidden="1" thickBot="1" x14ac:dyDescent="0.35">
      <c r="A119" s="120">
        <v>2006</v>
      </c>
      <c r="B119" s="121" t="s">
        <v>15</v>
      </c>
      <c r="C119" s="122">
        <v>1117.647725827544</v>
      </c>
      <c r="D119" s="122">
        <v>978.72871340837889</v>
      </c>
      <c r="E119" s="123">
        <v>0</v>
      </c>
      <c r="F119" s="123" t="s">
        <v>260</v>
      </c>
      <c r="G119" s="123" t="s">
        <v>260</v>
      </c>
      <c r="H119" s="122">
        <v>2096.3764392359226</v>
      </c>
      <c r="I119" s="122">
        <v>250.34910977982253</v>
      </c>
      <c r="J119" s="122">
        <v>2346.7255490157454</v>
      </c>
      <c r="K119" s="125">
        <f>Corrientes!K119*Constantes!$BA$6</f>
        <v>2025.7741582718324</v>
      </c>
      <c r="L119" s="125">
        <f>Corrientes!L119*Constantes!$BA$6</f>
        <v>1080.0073110237443</v>
      </c>
      <c r="M119" s="125">
        <f>Corrientes!M119*Constantes!$BA$6</f>
        <v>945.76684724808854</v>
      </c>
      <c r="N119" s="125">
        <f>Corrientes!N119*Constantes!$BA$6</f>
        <v>241.91779093031906</v>
      </c>
      <c r="O119" s="125">
        <v>2267.6919492021516</v>
      </c>
      <c r="P119" s="125">
        <v>42.037303264734824</v>
      </c>
      <c r="Q119" s="125">
        <v>2717.0059974103933</v>
      </c>
      <c r="R119" s="125">
        <v>440.96283884314437</v>
      </c>
      <c r="S119" s="125">
        <v>77.789187087789543</v>
      </c>
      <c r="T119" s="126" t="s">
        <v>260</v>
      </c>
      <c r="U119" s="126" t="s">
        <v>260</v>
      </c>
      <c r="V119" s="127">
        <v>3235.7580233413273</v>
      </c>
      <c r="W119" s="125">
        <v>4831.7107317114842</v>
      </c>
      <c r="X119" s="125">
        <f>Corrientes!X119*Constantes!$BA$6</f>
        <v>4659.5484473815059</v>
      </c>
      <c r="Y119" s="125">
        <f>Corrientes!Y119*Constantes!$BA$6</f>
        <v>2478.4192919506095</v>
      </c>
      <c r="Z119" s="125">
        <f>Corrientes!Z119*Constantes!$BA$6</f>
        <v>52989.909460347102</v>
      </c>
      <c r="AA119" s="125">
        <v>5582.4835723570732</v>
      </c>
      <c r="AB119" s="125">
        <v>3275.0598238338657</v>
      </c>
      <c r="AC119" s="126" t="s">
        <v>94</v>
      </c>
      <c r="AD119" s="125">
        <v>26.8728628063431</v>
      </c>
      <c r="AE119" s="125">
        <v>2.9882991340087695</v>
      </c>
      <c r="AF119" s="126" t="s">
        <v>260</v>
      </c>
      <c r="AG119" s="128" t="s">
        <v>94</v>
      </c>
      <c r="AH119" s="125">
        <v>151.41177578028498</v>
      </c>
      <c r="AI119" s="126" t="s">
        <v>260</v>
      </c>
      <c r="AJ119" s="126" t="s">
        <v>260</v>
      </c>
      <c r="AK119" s="126" t="s">
        <v>94</v>
      </c>
      <c r="AL119" s="126" t="s">
        <v>260</v>
      </c>
      <c r="AM119" s="126" t="s">
        <v>260</v>
      </c>
      <c r="AN119" s="128" t="s">
        <v>94</v>
      </c>
      <c r="AO119" s="132">
        <v>186811.40414708867</v>
      </c>
      <c r="AP119" s="132">
        <v>20773.68389288013</v>
      </c>
      <c r="AQ119" s="125">
        <v>89.331981752837564</v>
      </c>
      <c r="AR119" s="125">
        <v>10.668018247162435</v>
      </c>
      <c r="AS119" s="125">
        <v>57.962696735265162</v>
      </c>
      <c r="AT119" s="126" t="s">
        <v>94</v>
      </c>
      <c r="AU119" s="128" t="s">
        <v>94</v>
      </c>
      <c r="AV119" s="125">
        <f t="shared" si="1"/>
        <v>2.5492295487312244</v>
      </c>
      <c r="AW119" s="128" t="s">
        <v>94</v>
      </c>
      <c r="AX119" s="129">
        <v>59.385888749659379</v>
      </c>
      <c r="AZ119" s="149"/>
      <c r="BC119" s="150"/>
      <c r="BE119" s="98"/>
    </row>
    <row r="120" spans="1:57" ht="15" hidden="1" thickBot="1" x14ac:dyDescent="0.35">
      <c r="A120" s="120">
        <v>2006</v>
      </c>
      <c r="B120" s="121" t="s">
        <v>16</v>
      </c>
      <c r="C120" s="122">
        <v>670.73696149033367</v>
      </c>
      <c r="D120" s="122">
        <v>828.43380866759026</v>
      </c>
      <c r="E120" s="122">
        <v>135.13493648281076</v>
      </c>
      <c r="F120" s="123" t="s">
        <v>260</v>
      </c>
      <c r="G120" s="123" t="s">
        <v>260</v>
      </c>
      <c r="H120" s="122">
        <v>1634.3057066407348</v>
      </c>
      <c r="I120" s="122">
        <v>117.9658334921113</v>
      </c>
      <c r="J120" s="122">
        <v>1752.271540132846</v>
      </c>
      <c r="K120" s="125">
        <f>Corrientes!K120*Constantes!$BA$6</f>
        <v>2992.3131831977244</v>
      </c>
      <c r="L120" s="125">
        <f>Corrientes!L120*Constantes!$BA$6</f>
        <v>1228.0781032399073</v>
      </c>
      <c r="M120" s="125">
        <f>Corrientes!M120*Constantes!$BA$6</f>
        <v>1516.811326675291</v>
      </c>
      <c r="N120" s="125">
        <f>Corrientes!N120*Constantes!$BA$6</f>
        <v>215.9881821932286</v>
      </c>
      <c r="O120" s="125">
        <v>3208.3013653909529</v>
      </c>
      <c r="P120" s="125">
        <v>46.274714630402293</v>
      </c>
      <c r="Q120" s="125">
        <v>1722.3371061602286</v>
      </c>
      <c r="R120" s="125">
        <v>312.06309037412689</v>
      </c>
      <c r="S120" s="126">
        <v>0</v>
      </c>
      <c r="T120" s="126" t="s">
        <v>260</v>
      </c>
      <c r="U120" s="126" t="s">
        <v>260</v>
      </c>
      <c r="V120" s="127">
        <v>2034.4001965343555</v>
      </c>
      <c r="W120" s="125">
        <v>4330.8699984126579</v>
      </c>
      <c r="X120" s="125">
        <f>Corrientes!X120*Constantes!$BA$6</f>
        <v>4455.6299036877963</v>
      </c>
      <c r="Y120" s="125">
        <f>Corrientes!Y120*Constantes!$BA$6</f>
        <v>2208.8427181260267</v>
      </c>
      <c r="Z120" s="125">
        <f>Corrientes!Z120*Constantes!$BA$6</f>
        <v>0</v>
      </c>
      <c r="AA120" s="125">
        <v>3786.6717366672015</v>
      </c>
      <c r="AB120" s="125">
        <v>3727.3619532668204</v>
      </c>
      <c r="AC120" s="126" t="s">
        <v>94</v>
      </c>
      <c r="AD120" s="125">
        <v>23.964456408636519</v>
      </c>
      <c r="AE120" s="125">
        <v>3.8464226599937286</v>
      </c>
      <c r="AF120" s="126" t="s">
        <v>260</v>
      </c>
      <c r="AG120" s="128" t="s">
        <v>94</v>
      </c>
      <c r="AH120" s="125">
        <v>23.693872998776417</v>
      </c>
      <c r="AI120" s="126" t="s">
        <v>260</v>
      </c>
      <c r="AJ120" s="126" t="s">
        <v>260</v>
      </c>
      <c r="AK120" s="126" t="s">
        <v>94</v>
      </c>
      <c r="AL120" s="126" t="s">
        <v>260</v>
      </c>
      <c r="AM120" s="126" t="s">
        <v>260</v>
      </c>
      <c r="AN120" s="128" t="s">
        <v>94</v>
      </c>
      <c r="AO120" s="132">
        <v>98446.584564198041</v>
      </c>
      <c r="AP120" s="132">
        <v>15801.200211253397</v>
      </c>
      <c r="AQ120" s="125">
        <v>93.267833735223036</v>
      </c>
      <c r="AR120" s="125">
        <v>6.7321662647769687</v>
      </c>
      <c r="AS120" s="125">
        <v>53.725285369597707</v>
      </c>
      <c r="AT120" s="126" t="s">
        <v>94</v>
      </c>
      <c r="AU120" s="128" t="s">
        <v>94</v>
      </c>
      <c r="AV120" s="125">
        <f t="shared" si="1"/>
        <v>7.1687411420329639</v>
      </c>
      <c r="AW120" s="128" t="s">
        <v>94</v>
      </c>
      <c r="AX120" s="129">
        <v>49.51079922746797</v>
      </c>
      <c r="AZ120" s="149"/>
      <c r="BC120" s="150"/>
      <c r="BE120" s="98"/>
    </row>
    <row r="121" spans="1:57" ht="15" hidden="1" thickBot="1" x14ac:dyDescent="0.35">
      <c r="A121" s="120">
        <v>2006</v>
      </c>
      <c r="B121" s="121" t="s">
        <v>17</v>
      </c>
      <c r="C121" s="122">
        <v>1423.6991491979638</v>
      </c>
      <c r="D121" s="122">
        <v>1698.8189847398546</v>
      </c>
      <c r="E121" s="123">
        <v>0</v>
      </c>
      <c r="F121" s="123" t="s">
        <v>260</v>
      </c>
      <c r="G121" s="123" t="s">
        <v>260</v>
      </c>
      <c r="H121" s="122">
        <v>3122.5181339378182</v>
      </c>
      <c r="I121" s="122">
        <v>260.46862494354411</v>
      </c>
      <c r="J121" s="122">
        <v>3382.9867588813622</v>
      </c>
      <c r="K121" s="125">
        <f>Corrientes!K121*Constantes!$BA$6</f>
        <v>2321.3021324913643</v>
      </c>
      <c r="L121" s="125">
        <f>Corrientes!L121*Constantes!$BA$6</f>
        <v>1058.3880474992261</v>
      </c>
      <c r="M121" s="125">
        <f>Corrientes!M121*Constantes!$BA$6</f>
        <v>1262.914084992138</v>
      </c>
      <c r="N121" s="125">
        <f>Corrientes!N121*Constantes!$BA$6</f>
        <v>193.63422359569967</v>
      </c>
      <c r="O121" s="125">
        <v>2514.9363560870629</v>
      </c>
      <c r="P121" s="125">
        <v>19.207363190280599</v>
      </c>
      <c r="Q121" s="125">
        <v>12959.544359330243</v>
      </c>
      <c r="R121" s="125">
        <v>794.54320255467508</v>
      </c>
      <c r="S121" s="125">
        <v>475.89381737585541</v>
      </c>
      <c r="T121" s="126" t="s">
        <v>260</v>
      </c>
      <c r="U121" s="126" t="s">
        <v>260</v>
      </c>
      <c r="V121" s="127">
        <v>14229.981379260773</v>
      </c>
      <c r="W121" s="125">
        <v>4644.7379193442566</v>
      </c>
      <c r="X121" s="125">
        <f>Corrientes!X121*Constantes!$BA$6</f>
        <v>4070.7635272302318</v>
      </c>
      <c r="Y121" s="125">
        <f>Corrientes!Y121*Constantes!$BA$6</f>
        <v>3864.4157610694051</v>
      </c>
      <c r="Z121" s="125">
        <f>Corrientes!Z121*Constantes!$BA$6</f>
        <v>1303818.6777420696</v>
      </c>
      <c r="AA121" s="125">
        <v>17612.968138142132</v>
      </c>
      <c r="AB121" s="125">
        <v>3994.9247688374285</v>
      </c>
      <c r="AC121" s="126" t="s">
        <v>94</v>
      </c>
      <c r="AD121" s="125">
        <v>29.940048686633759</v>
      </c>
      <c r="AE121" s="125">
        <v>1.6333604762397713</v>
      </c>
      <c r="AF121" s="126" t="s">
        <v>260</v>
      </c>
      <c r="AG121" s="128" t="s">
        <v>94</v>
      </c>
      <c r="AH121" s="125">
        <v>4166.0552272018349</v>
      </c>
      <c r="AI121" s="126" t="s">
        <v>260</v>
      </c>
      <c r="AJ121" s="126" t="s">
        <v>260</v>
      </c>
      <c r="AK121" s="126" t="s">
        <v>94</v>
      </c>
      <c r="AL121" s="126" t="s">
        <v>260</v>
      </c>
      <c r="AM121" s="126" t="s">
        <v>260</v>
      </c>
      <c r="AN121" s="128" t="s">
        <v>94</v>
      </c>
      <c r="AO121" s="132">
        <v>1078327.0682960139</v>
      </c>
      <c r="AP121" s="132">
        <v>58827.453229911262</v>
      </c>
      <c r="AQ121" s="125">
        <v>92.300631261422012</v>
      </c>
      <c r="AR121" s="125">
        <v>7.6993687385779825</v>
      </c>
      <c r="AS121" s="125">
        <v>80.792636809719411</v>
      </c>
      <c r="AT121" s="126" t="s">
        <v>94</v>
      </c>
      <c r="AU121" s="128" t="s">
        <v>94</v>
      </c>
      <c r="AV121" s="125">
        <f t="shared" si="1"/>
        <v>3.4831051421747805</v>
      </c>
      <c r="AW121" s="128" t="s">
        <v>94</v>
      </c>
      <c r="AX121" s="129">
        <v>118.44294060020314</v>
      </c>
      <c r="AZ121" s="149"/>
      <c r="BC121" s="150"/>
      <c r="BE121" s="98"/>
    </row>
    <row r="122" spans="1:57" ht="15" hidden="1" thickBot="1" x14ac:dyDescent="0.35">
      <c r="A122" s="120">
        <v>2006</v>
      </c>
      <c r="B122" s="121" t="s">
        <v>18</v>
      </c>
      <c r="C122" s="122">
        <v>2700.8499909931252</v>
      </c>
      <c r="D122" s="122">
        <v>2633.1504741844192</v>
      </c>
      <c r="E122" s="122">
        <v>1012.7793339052389</v>
      </c>
      <c r="F122" s="123" t="s">
        <v>260</v>
      </c>
      <c r="G122" s="123" t="s">
        <v>260</v>
      </c>
      <c r="H122" s="122">
        <v>6346.7797990827839</v>
      </c>
      <c r="I122" s="122">
        <v>199.20303694953384</v>
      </c>
      <c r="J122" s="122">
        <v>6545.9828360323181</v>
      </c>
      <c r="K122" s="125">
        <f>Corrientes!K122*Constantes!$BA$6</f>
        <v>2180.7849239491557</v>
      </c>
      <c r="L122" s="125">
        <f>Corrientes!L122*Constantes!$BA$6</f>
        <v>928.02541267576692</v>
      </c>
      <c r="M122" s="125">
        <f>Corrientes!M122*Constantes!$BA$6</f>
        <v>904.76352392449746</v>
      </c>
      <c r="N122" s="125">
        <f>Corrientes!N122*Constantes!$BA$6</f>
        <v>68.447148559843029</v>
      </c>
      <c r="O122" s="125">
        <v>2249.2321834813051</v>
      </c>
      <c r="P122" s="125">
        <v>68.23053149392797</v>
      </c>
      <c r="Q122" s="125">
        <v>2055.7977456817762</v>
      </c>
      <c r="R122" s="125">
        <v>678.3904494744063</v>
      </c>
      <c r="S122" s="125">
        <v>313.74930433587315</v>
      </c>
      <c r="T122" s="126" t="s">
        <v>260</v>
      </c>
      <c r="U122" s="126" t="s">
        <v>260</v>
      </c>
      <c r="V122" s="127">
        <v>3047.9374994920554</v>
      </c>
      <c r="W122" s="125">
        <v>3613.7623374835412</v>
      </c>
      <c r="X122" s="125">
        <f>Corrientes!X122*Constantes!$BA$6</f>
        <v>3035.1314797157333</v>
      </c>
      <c r="Y122" s="125">
        <f>Corrientes!Y122*Constantes!$BA$6</f>
        <v>2103.3406178476616</v>
      </c>
      <c r="Z122" s="125">
        <f>Corrientes!Z122*Constantes!$BA$6</f>
        <v>11739.039336097321</v>
      </c>
      <c r="AA122" s="125">
        <v>9593.9203355243735</v>
      </c>
      <c r="AB122" s="125">
        <v>2555.8270184446178</v>
      </c>
      <c r="AC122" s="126" t="s">
        <v>94</v>
      </c>
      <c r="AD122" s="125">
        <v>16.859254173363226</v>
      </c>
      <c r="AE122" s="125">
        <v>3.8301587428663249</v>
      </c>
      <c r="AF122" s="126" t="s">
        <v>260</v>
      </c>
      <c r="AG122" s="128" t="s">
        <v>94</v>
      </c>
      <c r="AH122" s="125">
        <v>46.007805438764116</v>
      </c>
      <c r="AI122" s="126" t="s">
        <v>260</v>
      </c>
      <c r="AJ122" s="126" t="s">
        <v>260</v>
      </c>
      <c r="AK122" s="126" t="s">
        <v>94</v>
      </c>
      <c r="AL122" s="126" t="s">
        <v>260</v>
      </c>
      <c r="AM122" s="126" t="s">
        <v>260</v>
      </c>
      <c r="AN122" s="128" t="s">
        <v>94</v>
      </c>
      <c r="AO122" s="132">
        <v>250483.62168782327</v>
      </c>
      <c r="AP122" s="132">
        <v>56905.959402891523</v>
      </c>
      <c r="AQ122" s="125">
        <v>96.956865883408341</v>
      </c>
      <c r="AR122" s="125">
        <v>3.0431341165916606</v>
      </c>
      <c r="AS122" s="125">
        <v>31.769468506072023</v>
      </c>
      <c r="AT122" s="126" t="s">
        <v>94</v>
      </c>
      <c r="AU122" s="128" t="s">
        <v>94</v>
      </c>
      <c r="AV122" s="125">
        <f t="shared" si="1"/>
        <v>6.080066786562055</v>
      </c>
      <c r="AW122" s="128" t="s">
        <v>94</v>
      </c>
      <c r="AX122" s="129">
        <v>91.717382234424051</v>
      </c>
      <c r="AZ122" s="149"/>
      <c r="BC122" s="150"/>
      <c r="BE122" s="98"/>
    </row>
    <row r="123" spans="1:57" ht="15" hidden="1" thickBot="1" x14ac:dyDescent="0.35">
      <c r="A123" s="120">
        <v>2006</v>
      </c>
      <c r="B123" s="121" t="s">
        <v>19</v>
      </c>
      <c r="C123" s="122">
        <v>2228.5970293398841</v>
      </c>
      <c r="D123" s="122">
        <v>2615.1535389804149</v>
      </c>
      <c r="E123" s="122">
        <v>690.56820470243588</v>
      </c>
      <c r="F123" s="123" t="s">
        <v>260</v>
      </c>
      <c r="G123" s="123" t="s">
        <v>260</v>
      </c>
      <c r="H123" s="122">
        <v>5534.3187730227346</v>
      </c>
      <c r="I123" s="122">
        <v>582.91745624770761</v>
      </c>
      <c r="J123" s="122">
        <v>6117.2362292704429</v>
      </c>
      <c r="K123" s="125">
        <f>Corrientes!K123*Constantes!$BA$6</f>
        <v>1383.3044156769638</v>
      </c>
      <c r="L123" s="125">
        <f>Corrientes!L123*Constantes!$BA$6</f>
        <v>557.0384066920393</v>
      </c>
      <c r="M123" s="125">
        <f>Corrientes!M123*Constantes!$BA$6</f>
        <v>653.658306742062</v>
      </c>
      <c r="N123" s="125">
        <f>Corrientes!N123*Constantes!$BA$6</f>
        <v>145.70036968835893</v>
      </c>
      <c r="O123" s="125">
        <v>1529.0047780266739</v>
      </c>
      <c r="P123" s="125">
        <v>46.528505218098537</v>
      </c>
      <c r="Q123" s="125">
        <v>6164.8729811377643</v>
      </c>
      <c r="R123" s="125">
        <v>681.5737815006886</v>
      </c>
      <c r="S123" s="125">
        <v>183.60424759386103</v>
      </c>
      <c r="T123" s="126" t="s">
        <v>260</v>
      </c>
      <c r="U123" s="126" t="s">
        <v>260</v>
      </c>
      <c r="V123" s="127">
        <v>7030.0510102323133</v>
      </c>
      <c r="W123" s="125">
        <v>4421.515839498451</v>
      </c>
      <c r="X123" s="125">
        <f>Corrientes!X123*Constantes!$BA$6</f>
        <v>4066.3082312861961</v>
      </c>
      <c r="Y123" s="125">
        <f>Corrientes!Y123*Constantes!$BA$6</f>
        <v>2261.2695629261229</v>
      </c>
      <c r="Z123" s="125">
        <f>Corrientes!Z123*Constantes!$BA$6</f>
        <v>12596.339708689697</v>
      </c>
      <c r="AA123" s="125">
        <v>13147.287239502757</v>
      </c>
      <c r="AB123" s="125">
        <v>2351.610020731127</v>
      </c>
      <c r="AC123" s="126" t="s">
        <v>94</v>
      </c>
      <c r="AD123" s="125">
        <v>25.29518151339779</v>
      </c>
      <c r="AE123" s="125">
        <v>2.756022299945537</v>
      </c>
      <c r="AF123" s="126" t="s">
        <v>260</v>
      </c>
      <c r="AG123" s="128" t="s">
        <v>94</v>
      </c>
      <c r="AH123" s="125">
        <v>813.44559896852536</v>
      </c>
      <c r="AI123" s="126" t="s">
        <v>260</v>
      </c>
      <c r="AJ123" s="126" t="s">
        <v>260</v>
      </c>
      <c r="AK123" s="126" t="s">
        <v>94</v>
      </c>
      <c r="AL123" s="126" t="s">
        <v>260</v>
      </c>
      <c r="AM123" s="126" t="s">
        <v>260</v>
      </c>
      <c r="AN123" s="128" t="s">
        <v>94</v>
      </c>
      <c r="AO123" s="132">
        <v>477038.49274958938</v>
      </c>
      <c r="AP123" s="132">
        <v>51975.461146776877</v>
      </c>
      <c r="AQ123" s="125">
        <v>90.470901655579382</v>
      </c>
      <c r="AR123" s="125">
        <v>9.5290983444206123</v>
      </c>
      <c r="AS123" s="125">
        <v>53.471494781901463</v>
      </c>
      <c r="AT123" s="126" t="s">
        <v>94</v>
      </c>
      <c r="AU123" s="128" t="s">
        <v>94</v>
      </c>
      <c r="AV123" s="125">
        <f t="shared" si="1"/>
        <v>3.4241475489488638</v>
      </c>
      <c r="AW123" s="128" t="s">
        <v>94</v>
      </c>
      <c r="AX123" s="129">
        <v>236.29378393915499</v>
      </c>
      <c r="AZ123" s="149"/>
      <c r="BC123" s="150"/>
      <c r="BE123" s="98"/>
    </row>
    <row r="124" spans="1:57" ht="15" hidden="1" thickBot="1" x14ac:dyDescent="0.35">
      <c r="A124" s="120">
        <v>2006</v>
      </c>
      <c r="B124" s="121" t="s">
        <v>20</v>
      </c>
      <c r="C124" s="122">
        <v>486.51093323298869</v>
      </c>
      <c r="D124" s="122">
        <v>1184.6719378953478</v>
      </c>
      <c r="E124" s="123">
        <v>0</v>
      </c>
      <c r="F124" s="123" t="s">
        <v>260</v>
      </c>
      <c r="G124" s="123" t="s">
        <v>260</v>
      </c>
      <c r="H124" s="122">
        <v>1671.1828711283363</v>
      </c>
      <c r="I124" s="122">
        <v>110.1336432056756</v>
      </c>
      <c r="J124" s="122">
        <v>1781.316514334012</v>
      </c>
      <c r="K124" s="125">
        <f>Corrientes!K124*Constantes!$BA$6</f>
        <v>1991.5352581482973</v>
      </c>
      <c r="L124" s="125">
        <f>Corrientes!L124*Constantes!$BA$6</f>
        <v>579.7711870717967</v>
      </c>
      <c r="M124" s="125">
        <f>Corrientes!M124*Constantes!$BA$6</f>
        <v>1411.7640710765004</v>
      </c>
      <c r="N124" s="125">
        <f>Corrientes!N124*Constantes!$BA$6</f>
        <v>131.24538154483275</v>
      </c>
      <c r="O124" s="125">
        <v>2122.7806221988308</v>
      </c>
      <c r="P124" s="125">
        <v>37.853693199512186</v>
      </c>
      <c r="Q124" s="125">
        <v>2594.6765276274555</v>
      </c>
      <c r="R124" s="125">
        <v>238.11185562535911</v>
      </c>
      <c r="S124" s="125">
        <v>91.688286040939801</v>
      </c>
      <c r="T124" s="126" t="s">
        <v>260</v>
      </c>
      <c r="U124" s="126" t="s">
        <v>260</v>
      </c>
      <c r="V124" s="127">
        <v>2924.4766692937542</v>
      </c>
      <c r="W124" s="125">
        <v>3331.9813162527862</v>
      </c>
      <c r="X124" s="125">
        <f>Corrientes!X124*Constantes!$BA$6</f>
        <v>2555.241485777452</v>
      </c>
      <c r="Y124" s="125">
        <f>Corrientes!Y124*Constantes!$BA$6</f>
        <v>2134.9579093101329</v>
      </c>
      <c r="Z124" s="125">
        <f>Corrientes!Z124*Constantes!$BA$6</f>
        <v>29321.485782200129</v>
      </c>
      <c r="AA124" s="125">
        <v>4705.7931836277658</v>
      </c>
      <c r="AB124" s="125">
        <v>2740.9587973894895</v>
      </c>
      <c r="AC124" s="126" t="s">
        <v>94</v>
      </c>
      <c r="AD124" s="125">
        <v>18.401349188581008</v>
      </c>
      <c r="AE124" s="125">
        <v>1.7003728883364648</v>
      </c>
      <c r="AF124" s="126" t="s">
        <v>260</v>
      </c>
      <c r="AG124" s="128" t="s">
        <v>94</v>
      </c>
      <c r="AH124" s="125">
        <v>363.68773833437854</v>
      </c>
      <c r="AI124" s="126" t="s">
        <v>260</v>
      </c>
      <c r="AJ124" s="126" t="s">
        <v>260</v>
      </c>
      <c r="AK124" s="126" t="s">
        <v>94</v>
      </c>
      <c r="AL124" s="126" t="s">
        <v>260</v>
      </c>
      <c r="AM124" s="126" t="s">
        <v>260</v>
      </c>
      <c r="AN124" s="128" t="s">
        <v>94</v>
      </c>
      <c r="AO124" s="132">
        <v>276750.65957041993</v>
      </c>
      <c r="AP124" s="132">
        <v>25573.087795909851</v>
      </c>
      <c r="AQ124" s="125">
        <v>93.817289497995162</v>
      </c>
      <c r="AR124" s="125">
        <v>6.182710502004845</v>
      </c>
      <c r="AS124" s="125">
        <v>62.146306800487807</v>
      </c>
      <c r="AT124" s="126" t="s">
        <v>94</v>
      </c>
      <c r="AU124" s="128" t="s">
        <v>94</v>
      </c>
      <c r="AV124" s="125">
        <f t="shared" si="1"/>
        <v>4.6640256113780865</v>
      </c>
      <c r="AW124" s="128" t="s">
        <v>94</v>
      </c>
      <c r="AX124" s="129">
        <v>159.07065140462427</v>
      </c>
      <c r="AZ124" s="149"/>
      <c r="BC124" s="150"/>
      <c r="BE124" s="98"/>
    </row>
    <row r="125" spans="1:57" ht="15" hidden="1" thickBot="1" x14ac:dyDescent="0.35">
      <c r="A125" s="120">
        <v>2006</v>
      </c>
      <c r="B125" s="121" t="s">
        <v>21</v>
      </c>
      <c r="C125" s="122">
        <v>996.44116065399226</v>
      </c>
      <c r="D125" s="122">
        <v>956.16310329881844</v>
      </c>
      <c r="E125" s="123">
        <v>0</v>
      </c>
      <c r="F125" s="123" t="s">
        <v>260</v>
      </c>
      <c r="G125" s="123" t="s">
        <v>260</v>
      </c>
      <c r="H125" s="122">
        <v>1952.6042639528109</v>
      </c>
      <c r="I125" s="122">
        <v>142.30616460202413</v>
      </c>
      <c r="J125" s="122">
        <v>2094.9104285548347</v>
      </c>
      <c r="K125" s="125">
        <f>Corrientes!K125*Constantes!$BA$6</f>
        <v>3757.5806974636685</v>
      </c>
      <c r="L125" s="125">
        <f>Corrientes!L125*Constantes!$BA$6</f>
        <v>1917.5457826011504</v>
      </c>
      <c r="M125" s="125">
        <f>Corrientes!M125*Constantes!$BA$6</f>
        <v>1840.0349148625182</v>
      </c>
      <c r="N125" s="125">
        <f>Corrientes!N125*Constantes!$BA$6</f>
        <v>273.85318526149467</v>
      </c>
      <c r="O125" s="125">
        <v>4031.4335437187956</v>
      </c>
      <c r="P125" s="125">
        <v>46.301708511748465</v>
      </c>
      <c r="Q125" s="125">
        <v>2148.5071143351256</v>
      </c>
      <c r="R125" s="125">
        <v>281.06005392113315</v>
      </c>
      <c r="S125" s="126">
        <v>0</v>
      </c>
      <c r="T125" s="126" t="s">
        <v>260</v>
      </c>
      <c r="U125" s="126" t="s">
        <v>260</v>
      </c>
      <c r="V125" s="127">
        <v>2429.5671682562588</v>
      </c>
      <c r="W125" s="125">
        <v>3709.2628522996315</v>
      </c>
      <c r="X125" s="125">
        <f>Corrientes!X125*Constantes!$BA$6</f>
        <v>3215.3749552305239</v>
      </c>
      <c r="Y125" s="125">
        <f>Corrientes!Y125*Constantes!$BA$6</f>
        <v>2748.5116607939949</v>
      </c>
      <c r="Z125" s="125">
        <f>Corrientes!Z125*Constantes!$BA$6</f>
        <v>0</v>
      </c>
      <c r="AA125" s="125">
        <v>4524.4775968110935</v>
      </c>
      <c r="AB125" s="125">
        <v>3851.7862406065951</v>
      </c>
      <c r="AC125" s="126" t="s">
        <v>94</v>
      </c>
      <c r="AD125" s="125">
        <v>27.896915160347213</v>
      </c>
      <c r="AE125" s="125">
        <v>2.2284514602038383</v>
      </c>
      <c r="AF125" s="126" t="s">
        <v>260</v>
      </c>
      <c r="AG125" s="128" t="s">
        <v>94</v>
      </c>
      <c r="AH125" s="125">
        <v>145.89201354513011</v>
      </c>
      <c r="AI125" s="126" t="s">
        <v>260</v>
      </c>
      <c r="AJ125" s="126" t="s">
        <v>260</v>
      </c>
      <c r="AK125" s="126" t="s">
        <v>94</v>
      </c>
      <c r="AL125" s="126" t="s">
        <v>260</v>
      </c>
      <c r="AM125" s="126" t="s">
        <v>260</v>
      </c>
      <c r="AN125" s="128" t="s">
        <v>94</v>
      </c>
      <c r="AO125" s="132">
        <v>203032.36025599751</v>
      </c>
      <c r="AP125" s="132">
        <v>16218.558829193429</v>
      </c>
      <c r="AQ125" s="125">
        <v>93.20705254686267</v>
      </c>
      <c r="AR125" s="125">
        <v>6.7929474531373364</v>
      </c>
      <c r="AS125" s="125">
        <v>53.698291488251527</v>
      </c>
      <c r="AT125" s="126" t="s">
        <v>94</v>
      </c>
      <c r="AU125" s="128" t="s">
        <v>94</v>
      </c>
      <c r="AV125" s="125">
        <f t="shared" si="1"/>
        <v>24.048749295777029</v>
      </c>
      <c r="AW125" s="128" t="s">
        <v>94</v>
      </c>
      <c r="AX125" s="129">
        <v>129.63914704481022</v>
      </c>
      <c r="AZ125" s="149"/>
      <c r="BC125" s="150"/>
      <c r="BE125" s="98"/>
    </row>
    <row r="126" spans="1:57" ht="15" hidden="1" thickBot="1" x14ac:dyDescent="0.35">
      <c r="A126" s="120">
        <v>2006</v>
      </c>
      <c r="B126" s="121" t="s">
        <v>22</v>
      </c>
      <c r="C126" s="122">
        <v>1419.4881284608516</v>
      </c>
      <c r="D126" s="122">
        <v>1294.5442585277574</v>
      </c>
      <c r="E126" s="122">
        <v>428.7525228900148</v>
      </c>
      <c r="F126" s="123" t="s">
        <v>260</v>
      </c>
      <c r="G126" s="123" t="s">
        <v>260</v>
      </c>
      <c r="H126" s="122">
        <v>3142.7849098786241</v>
      </c>
      <c r="I126" s="122">
        <v>260.39478344343013</v>
      </c>
      <c r="J126" s="122">
        <v>3403.1796933220544</v>
      </c>
      <c r="K126" s="125">
        <f>Corrientes!K126*Constantes!$BA$6</f>
        <v>2202.2779053443574</v>
      </c>
      <c r="L126" s="125">
        <f>Corrientes!L126*Constantes!$BA$6</f>
        <v>994.6933792324586</v>
      </c>
      <c r="M126" s="125">
        <f>Corrientes!M126*Constantes!$BA$6</f>
        <v>907.14010019736884</v>
      </c>
      <c r="N126" s="125">
        <f>Corrientes!N126*Constantes!$BA$6</f>
        <v>182.46927317292688</v>
      </c>
      <c r="O126" s="125">
        <v>2384.7471785172838</v>
      </c>
      <c r="P126" s="125">
        <v>46.713979845167522</v>
      </c>
      <c r="Q126" s="125">
        <v>3282.2799593997715</v>
      </c>
      <c r="R126" s="125">
        <v>492.41947170025423</v>
      </c>
      <c r="S126" s="125">
        <v>107.26272091377183</v>
      </c>
      <c r="T126" s="126" t="s">
        <v>260</v>
      </c>
      <c r="U126" s="126" t="s">
        <v>260</v>
      </c>
      <c r="V126" s="127">
        <v>3881.9621520137971</v>
      </c>
      <c r="W126" s="125">
        <v>3618.4216481165263</v>
      </c>
      <c r="X126" s="125">
        <f>Corrientes!X126*Constantes!$BA$6</f>
        <v>3061.2486249336848</v>
      </c>
      <c r="Y126" s="125">
        <f>Corrientes!Y126*Constantes!$BA$6</f>
        <v>2028.7719563454468</v>
      </c>
      <c r="Z126" s="125">
        <f>Corrientes!Z126*Constantes!$BA$6</f>
        <v>19068.928162448323</v>
      </c>
      <c r="AA126" s="125">
        <v>7285.141845335851</v>
      </c>
      <c r="AB126" s="125">
        <v>2914.1802993790343</v>
      </c>
      <c r="AC126" s="126" t="s">
        <v>94</v>
      </c>
      <c r="AD126" s="125">
        <v>21.557307029013522</v>
      </c>
      <c r="AE126" s="125">
        <v>2.5702501942789118</v>
      </c>
      <c r="AF126" s="126" t="s">
        <v>260</v>
      </c>
      <c r="AG126" s="128" t="s">
        <v>94</v>
      </c>
      <c r="AH126" s="125">
        <v>193.10359691815671</v>
      </c>
      <c r="AI126" s="126" t="s">
        <v>260</v>
      </c>
      <c r="AJ126" s="126" t="s">
        <v>260</v>
      </c>
      <c r="AK126" s="126" t="s">
        <v>94</v>
      </c>
      <c r="AL126" s="126" t="s">
        <v>260</v>
      </c>
      <c r="AM126" s="126" t="s">
        <v>260</v>
      </c>
      <c r="AN126" s="128" t="s">
        <v>94</v>
      </c>
      <c r="AO126" s="132">
        <v>283440.96078863292</v>
      </c>
      <c r="AP126" s="132">
        <v>33794.303878174265</v>
      </c>
      <c r="AQ126" s="125">
        <v>92.348485624946747</v>
      </c>
      <c r="AR126" s="125">
        <v>7.6515143750532504</v>
      </c>
      <c r="AS126" s="125">
        <v>53.286020154832492</v>
      </c>
      <c r="AT126" s="126" t="s">
        <v>94</v>
      </c>
      <c r="AU126" s="128" t="s">
        <v>94</v>
      </c>
      <c r="AV126" s="125">
        <f t="shared" si="1"/>
        <v>6.0442776978556045</v>
      </c>
      <c r="AW126" s="128" t="s">
        <v>94</v>
      </c>
      <c r="AX126" s="129">
        <v>314.4341365387188</v>
      </c>
      <c r="AZ126" s="149"/>
      <c r="BC126" s="150"/>
      <c r="BE126" s="98"/>
    </row>
    <row r="127" spans="1:57" ht="15" hidden="1" thickBot="1" x14ac:dyDescent="0.35">
      <c r="A127" s="120">
        <v>2006</v>
      </c>
      <c r="B127" s="121" t="s">
        <v>23</v>
      </c>
      <c r="C127" s="122">
        <v>1087.7330661095293</v>
      </c>
      <c r="D127" s="122">
        <v>1367.168988713843</v>
      </c>
      <c r="E127" s="122">
        <v>222.42190211149395</v>
      </c>
      <c r="F127" s="123" t="s">
        <v>260</v>
      </c>
      <c r="G127" s="123" t="s">
        <v>260</v>
      </c>
      <c r="H127" s="122">
        <v>2677.3239569348661</v>
      </c>
      <c r="I127" s="122">
        <v>502.63556802287212</v>
      </c>
      <c r="J127" s="122">
        <v>3179.9595249577383</v>
      </c>
      <c r="K127" s="125">
        <f>Corrientes!K127*Constantes!$BA$6</f>
        <v>2211.6481657476947</v>
      </c>
      <c r="L127" s="125">
        <f>Corrientes!L127*Constantes!$BA$6</f>
        <v>898.54006432542508</v>
      </c>
      <c r="M127" s="125">
        <f>Corrientes!M127*Constantes!$BA$6</f>
        <v>1129.372774752959</v>
      </c>
      <c r="N127" s="125">
        <f>Corrientes!N127*Constantes!$BA$6</f>
        <v>415.21050494390357</v>
      </c>
      <c r="O127" s="125">
        <v>2626.8588647210354</v>
      </c>
      <c r="P127" s="125">
        <v>34.392782894601453</v>
      </c>
      <c r="Q127" s="125">
        <v>5128.8166484044705</v>
      </c>
      <c r="R127" s="125">
        <v>824.62959147116521</v>
      </c>
      <c r="S127" s="125">
        <v>112.60243026644217</v>
      </c>
      <c r="T127" s="126" t="s">
        <v>260</v>
      </c>
      <c r="U127" s="126" t="s">
        <v>260</v>
      </c>
      <c r="V127" s="127">
        <v>6066.0486701420787</v>
      </c>
      <c r="W127" s="125">
        <v>4014.3158049625154</v>
      </c>
      <c r="X127" s="125">
        <f>Corrientes!X127*Constantes!$BA$6</f>
        <v>3834.3769893303997</v>
      </c>
      <c r="Y127" s="125">
        <f>Corrientes!Y127*Constantes!$BA$6</f>
        <v>2673.2027731819408</v>
      </c>
      <c r="Z127" s="125">
        <f>Corrientes!Z127*Constantes!$BA$6</f>
        <v>26513.40481903512</v>
      </c>
      <c r="AA127" s="125">
        <v>9246.0081950998174</v>
      </c>
      <c r="AB127" s="125">
        <v>3397.1944310089489</v>
      </c>
      <c r="AC127" s="126" t="s">
        <v>94</v>
      </c>
      <c r="AD127" s="125">
        <v>19.997450008572677</v>
      </c>
      <c r="AE127" s="125">
        <v>3.0204729475761072</v>
      </c>
      <c r="AF127" s="126" t="s">
        <v>260</v>
      </c>
      <c r="AG127" s="128" t="s">
        <v>94</v>
      </c>
      <c r="AH127" s="125">
        <v>158.70784447941253</v>
      </c>
      <c r="AI127" s="126" t="s">
        <v>260</v>
      </c>
      <c r="AJ127" s="126" t="s">
        <v>260</v>
      </c>
      <c r="AK127" s="126" t="s">
        <v>94</v>
      </c>
      <c r="AL127" s="126" t="s">
        <v>260</v>
      </c>
      <c r="AM127" s="126" t="s">
        <v>260</v>
      </c>
      <c r="AN127" s="128" t="s">
        <v>94</v>
      </c>
      <c r="AO127" s="132">
        <v>306111.2731540809</v>
      </c>
      <c r="AP127" s="132">
        <v>46235.936037525571</v>
      </c>
      <c r="AQ127" s="125">
        <v>84.193648878925515</v>
      </c>
      <c r="AR127" s="125">
        <v>15.806351121074478</v>
      </c>
      <c r="AS127" s="125">
        <v>65.607217105398547</v>
      </c>
      <c r="AT127" s="126" t="s">
        <v>94</v>
      </c>
      <c r="AU127" s="128" t="s">
        <v>94</v>
      </c>
      <c r="AV127" s="125">
        <f t="shared" si="1"/>
        <v>1.0520432747777475</v>
      </c>
      <c r="AW127" s="128" t="s">
        <v>94</v>
      </c>
      <c r="AX127" s="129">
        <v>152.2024670402522</v>
      </c>
      <c r="AZ127" s="149"/>
      <c r="BC127" s="150"/>
      <c r="BE127" s="98"/>
    </row>
    <row r="128" spans="1:57" ht="15" hidden="1" thickBot="1" x14ac:dyDescent="0.35">
      <c r="A128" s="120">
        <v>2006</v>
      </c>
      <c r="B128" s="121" t="s">
        <v>24</v>
      </c>
      <c r="C128" s="122">
        <v>2599.0231789052336</v>
      </c>
      <c r="D128" s="122">
        <v>1672.7697440500685</v>
      </c>
      <c r="E128" s="123">
        <v>0</v>
      </c>
      <c r="F128" s="123" t="s">
        <v>260</v>
      </c>
      <c r="G128" s="123" t="s">
        <v>260</v>
      </c>
      <c r="H128" s="122">
        <v>4271.7929229553019</v>
      </c>
      <c r="I128" s="122">
        <v>681.90888685319351</v>
      </c>
      <c r="J128" s="122">
        <v>4953.7018098084964</v>
      </c>
      <c r="K128" s="125">
        <f>Corrientes!K128*Constantes!$BA$6</f>
        <v>4483.5839793897358</v>
      </c>
      <c r="L128" s="125">
        <f>Corrientes!L128*Constantes!$BA$6</f>
        <v>2727.8800487689318</v>
      </c>
      <c r="M128" s="125">
        <f>Corrientes!M128*Constantes!$BA$6</f>
        <v>1755.7039306208037</v>
      </c>
      <c r="N128" s="125">
        <f>Corrientes!N128*Constantes!$BA$6</f>
        <v>715.71722123255586</v>
      </c>
      <c r="O128" s="125">
        <v>5199.3017861281423</v>
      </c>
      <c r="P128" s="125">
        <v>42.581508391249628</v>
      </c>
      <c r="Q128" s="125">
        <v>5988.2591013686024</v>
      </c>
      <c r="R128" s="125">
        <v>583.03044989112243</v>
      </c>
      <c r="S128" s="125">
        <v>108.46644012715947</v>
      </c>
      <c r="T128" s="126" t="s">
        <v>260</v>
      </c>
      <c r="U128" s="126" t="s">
        <v>260</v>
      </c>
      <c r="V128" s="127">
        <v>6679.7559913868854</v>
      </c>
      <c r="W128" s="125">
        <v>4202.9150869317191</v>
      </c>
      <c r="X128" s="125">
        <f>Corrientes!X128*Constantes!$BA$6</f>
        <v>4369.5440353113654</v>
      </c>
      <c r="Y128" s="125">
        <f>Corrientes!Y128*Constantes!$BA$6</f>
        <v>2733.8309140793021</v>
      </c>
      <c r="Z128" s="125">
        <f>Corrientes!Z128*Constantes!$BA$6</f>
        <v>22489.413254646377</v>
      </c>
      <c r="AA128" s="125">
        <v>11633.457801195382</v>
      </c>
      <c r="AB128" s="125">
        <v>4576.3575315924145</v>
      </c>
      <c r="AC128" s="126" t="s">
        <v>94</v>
      </c>
      <c r="AD128" s="125">
        <v>23.201138043096385</v>
      </c>
      <c r="AE128" s="125">
        <v>2.5139975639676746</v>
      </c>
      <c r="AF128" s="126" t="s">
        <v>260</v>
      </c>
      <c r="AG128" s="128" t="s">
        <v>94</v>
      </c>
      <c r="AH128" s="125">
        <v>689.32434977109381</v>
      </c>
      <c r="AI128" s="126" t="s">
        <v>260</v>
      </c>
      <c r="AJ128" s="126" t="s">
        <v>260</v>
      </c>
      <c r="AK128" s="126" t="s">
        <v>94</v>
      </c>
      <c r="AL128" s="126" t="s">
        <v>260</v>
      </c>
      <c r="AM128" s="126" t="s">
        <v>260</v>
      </c>
      <c r="AN128" s="128" t="s">
        <v>94</v>
      </c>
      <c r="AO128" s="132">
        <v>462747.37764005904</v>
      </c>
      <c r="AP128" s="132">
        <v>50141.755027646046</v>
      </c>
      <c r="AQ128" s="125">
        <v>86.23435739504967</v>
      </c>
      <c r="AR128" s="125">
        <v>13.765642604950322</v>
      </c>
      <c r="AS128" s="125">
        <v>57.418491608750365</v>
      </c>
      <c r="AT128" s="126" t="s">
        <v>94</v>
      </c>
      <c r="AU128" s="128" t="s">
        <v>94</v>
      </c>
      <c r="AV128" s="125">
        <f t="shared" si="1"/>
        <v>21.714530321757763</v>
      </c>
      <c r="AW128" s="128" t="s">
        <v>94</v>
      </c>
      <c r="AX128" s="129">
        <v>181.35934854864857</v>
      </c>
      <c r="AZ128" s="149"/>
      <c r="BC128" s="150"/>
      <c r="BE128" s="98"/>
    </row>
    <row r="129" spans="1:57" ht="15" hidden="1" thickBot="1" x14ac:dyDescent="0.35">
      <c r="A129" s="120">
        <v>2006</v>
      </c>
      <c r="B129" s="121" t="s">
        <v>25</v>
      </c>
      <c r="C129" s="122">
        <v>3113.8179610399043</v>
      </c>
      <c r="D129" s="122">
        <v>3501.0528289068288</v>
      </c>
      <c r="E129" s="123">
        <v>0</v>
      </c>
      <c r="F129" s="123" t="s">
        <v>260</v>
      </c>
      <c r="G129" s="123" t="s">
        <v>260</v>
      </c>
      <c r="H129" s="122">
        <v>6614.8707899467345</v>
      </c>
      <c r="I129" s="122">
        <v>3176.4333070630337</v>
      </c>
      <c r="J129" s="122">
        <v>9791.3040970097682</v>
      </c>
      <c r="K129" s="125">
        <f>Corrientes!K129*Constantes!$BA$6</f>
        <v>4605.1475555320867</v>
      </c>
      <c r="L129" s="125">
        <f>Corrientes!L129*Constantes!$BA$6</f>
        <v>2167.7809933110261</v>
      </c>
      <c r="M129" s="125">
        <f>Corrientes!M129*Constantes!$BA$6</f>
        <v>2437.366562221061</v>
      </c>
      <c r="N129" s="125">
        <f>Corrientes!N129*Constantes!$BA$6</f>
        <v>2211.3726093582281</v>
      </c>
      <c r="O129" s="125">
        <v>6816.5203590720203</v>
      </c>
      <c r="P129" s="125">
        <v>71.805392755894644</v>
      </c>
      <c r="Q129" s="125">
        <v>2048.8563657469131</v>
      </c>
      <c r="R129" s="125">
        <v>304.61066266551359</v>
      </c>
      <c r="S129" s="125">
        <v>1491.1184940325802</v>
      </c>
      <c r="T129" s="126" t="s">
        <v>260</v>
      </c>
      <c r="U129" s="126" t="s">
        <v>260</v>
      </c>
      <c r="V129" s="127">
        <v>3844.585522445007</v>
      </c>
      <c r="W129" s="125">
        <v>5409.705202523498</v>
      </c>
      <c r="X129" s="125">
        <f>Corrientes!X129*Constantes!$BA$6</f>
        <v>3356.5633945883515</v>
      </c>
      <c r="Y129" s="125">
        <f>Corrientes!Y129*Constantes!$BA$6</f>
        <v>2039.8354170635271</v>
      </c>
      <c r="Z129" s="125">
        <f>Corrientes!Z129*Constantes!$BA$6</f>
        <v>13732.016668962033</v>
      </c>
      <c r="AA129" s="125">
        <v>13635.889619454776</v>
      </c>
      <c r="AB129" s="125">
        <v>6350.8671125046758</v>
      </c>
      <c r="AC129" s="126" t="s">
        <v>94</v>
      </c>
      <c r="AD129" s="125">
        <v>33.013860638694894</v>
      </c>
      <c r="AE129" s="125">
        <v>3.0272250661215709</v>
      </c>
      <c r="AF129" s="126" t="s">
        <v>260</v>
      </c>
      <c r="AG129" s="128" t="s">
        <v>94</v>
      </c>
      <c r="AH129" s="125">
        <v>84.514019116453426</v>
      </c>
      <c r="AI129" s="126" t="s">
        <v>260</v>
      </c>
      <c r="AJ129" s="126" t="s">
        <v>260</v>
      </c>
      <c r="AK129" s="126" t="s">
        <v>94</v>
      </c>
      <c r="AL129" s="126" t="s">
        <v>260</v>
      </c>
      <c r="AM129" s="126" t="s">
        <v>260</v>
      </c>
      <c r="AN129" s="128" t="s">
        <v>94</v>
      </c>
      <c r="AO129" s="132">
        <v>450441.8839569416</v>
      </c>
      <c r="AP129" s="132">
        <v>41303.529352978549</v>
      </c>
      <c r="AQ129" s="125">
        <v>67.558628803765714</v>
      </c>
      <c r="AR129" s="125">
        <v>32.441371196234279</v>
      </c>
      <c r="AS129" s="125">
        <v>28.194607244105363</v>
      </c>
      <c r="AT129" s="126" t="s">
        <v>94</v>
      </c>
      <c r="AU129" s="128" t="s">
        <v>94</v>
      </c>
      <c r="AV129" s="125">
        <f t="shared" si="1"/>
        <v>-0.27969653490520496</v>
      </c>
      <c r="AW129" s="128" t="s">
        <v>94</v>
      </c>
      <c r="AX129" s="129">
        <v>64.543827634256075</v>
      </c>
      <c r="AZ129" s="149"/>
      <c r="BC129" s="150"/>
      <c r="BE129" s="98"/>
    </row>
    <row r="130" spans="1:57" ht="15" hidden="1" thickBot="1" x14ac:dyDescent="0.35">
      <c r="A130" s="120">
        <v>2006</v>
      </c>
      <c r="B130" s="121" t="s">
        <v>26</v>
      </c>
      <c r="C130" s="122">
        <v>908.15892023739195</v>
      </c>
      <c r="D130" s="122">
        <v>2029.5474300363126</v>
      </c>
      <c r="E130" s="122">
        <v>274.76980040695673</v>
      </c>
      <c r="F130" s="123" t="s">
        <v>260</v>
      </c>
      <c r="G130" s="123" t="s">
        <v>260</v>
      </c>
      <c r="H130" s="122">
        <v>3212.4761506806608</v>
      </c>
      <c r="I130" s="122">
        <v>548.12934560348754</v>
      </c>
      <c r="J130" s="122">
        <v>3760.6054962841486</v>
      </c>
      <c r="K130" s="125">
        <f>Corrientes!K130*Constantes!$BA$6</f>
        <v>2446.1732434104447</v>
      </c>
      <c r="L130" s="125">
        <f>Corrientes!L130*Constantes!$BA$6</f>
        <v>691.52701755576697</v>
      </c>
      <c r="M130" s="125">
        <f>Corrientes!M130*Constantes!$BA$6</f>
        <v>1545.4199149572994</v>
      </c>
      <c r="N130" s="125">
        <f>Corrientes!N130*Constantes!$BA$6</f>
        <v>417.378768355754</v>
      </c>
      <c r="O130" s="125">
        <v>2863.5518440901301</v>
      </c>
      <c r="P130" s="125">
        <v>31.728255537610849</v>
      </c>
      <c r="Q130" s="125">
        <v>5528.6185174985339</v>
      </c>
      <c r="R130" s="125">
        <v>887.4657426639202</v>
      </c>
      <c r="S130" s="125">
        <v>1675.854395646179</v>
      </c>
      <c r="T130" s="126" t="s">
        <v>260</v>
      </c>
      <c r="U130" s="126" t="s">
        <v>260</v>
      </c>
      <c r="V130" s="127">
        <v>8091.9386558086335</v>
      </c>
      <c r="W130" s="125">
        <v>4455.6189325642754</v>
      </c>
      <c r="X130" s="125">
        <f>Corrientes!X130*Constantes!$BA$6</f>
        <v>3057.0745927343619</v>
      </c>
      <c r="Y130" s="125">
        <f>Corrientes!Y130*Constantes!$BA$6</f>
        <v>2632.5389709828728</v>
      </c>
      <c r="Z130" s="125">
        <f>Corrientes!Z130*Constantes!$BA$6</f>
        <v>17530.041063674089</v>
      </c>
      <c r="AA130" s="125">
        <v>11852.544152092782</v>
      </c>
      <c r="AB130" s="125">
        <v>3787.4982990569979</v>
      </c>
      <c r="AC130" s="126" t="s">
        <v>94</v>
      </c>
      <c r="AD130" s="125">
        <v>15.19898019231638</v>
      </c>
      <c r="AE130" s="125">
        <v>2.2483807517081549</v>
      </c>
      <c r="AF130" s="126" t="s">
        <v>260</v>
      </c>
      <c r="AG130" s="128" t="s">
        <v>94</v>
      </c>
      <c r="AH130" s="125">
        <v>530.88074922847056</v>
      </c>
      <c r="AI130" s="126" t="s">
        <v>260</v>
      </c>
      <c r="AJ130" s="126" t="s">
        <v>260</v>
      </c>
      <c r="AK130" s="126" t="s">
        <v>94</v>
      </c>
      <c r="AL130" s="126" t="s">
        <v>260</v>
      </c>
      <c r="AM130" s="126" t="s">
        <v>260</v>
      </c>
      <c r="AN130" s="128" t="s">
        <v>94</v>
      </c>
      <c r="AO130" s="132">
        <v>527159.11853844533</v>
      </c>
      <c r="AP130" s="132">
        <v>77982.496207769655</v>
      </c>
      <c r="AQ130" s="125">
        <v>85.424439065860696</v>
      </c>
      <c r="AR130" s="125">
        <v>14.575560934139297</v>
      </c>
      <c r="AS130" s="125">
        <v>68.271744462389165</v>
      </c>
      <c r="AT130" s="126" t="s">
        <v>94</v>
      </c>
      <c r="AU130" s="128" t="s">
        <v>94</v>
      </c>
      <c r="AV130" s="125">
        <f t="shared" si="1"/>
        <v>2.775243764069657</v>
      </c>
      <c r="AW130" s="128" t="s">
        <v>94</v>
      </c>
      <c r="AX130" s="129">
        <v>649.31649652150554</v>
      </c>
      <c r="AZ130" s="149"/>
      <c r="BC130" s="150"/>
      <c r="BE130" s="98"/>
    </row>
    <row r="131" spans="1:57" ht="15" hidden="1" thickBot="1" x14ac:dyDescent="0.35">
      <c r="A131" s="120">
        <v>2006</v>
      </c>
      <c r="B131" s="121" t="s">
        <v>27</v>
      </c>
      <c r="C131" s="122">
        <v>1832.8670712304317</v>
      </c>
      <c r="D131" s="122">
        <v>840.52179435820517</v>
      </c>
      <c r="E131" s="123">
        <v>0</v>
      </c>
      <c r="F131" s="123" t="s">
        <v>260</v>
      </c>
      <c r="G131" s="123" t="s">
        <v>260</v>
      </c>
      <c r="H131" s="122">
        <v>2673.3888655886367</v>
      </c>
      <c r="I131" s="122">
        <v>119.93591884306284</v>
      </c>
      <c r="J131" s="122">
        <v>2793.3247844316998</v>
      </c>
      <c r="K131" s="125">
        <f>Corrientes!K131*Constantes!$BA$6</f>
        <v>3509.8306462093783</v>
      </c>
      <c r="L131" s="125">
        <f>Corrientes!L131*Constantes!$BA$6</f>
        <v>2406.3289481891902</v>
      </c>
      <c r="M131" s="125">
        <f>Corrientes!M131*Constantes!$BA$6</f>
        <v>1103.5016980201883</v>
      </c>
      <c r="N131" s="125">
        <f>Corrientes!N131*Constantes!$BA$6</f>
        <v>157.46110450114986</v>
      </c>
      <c r="O131" s="125">
        <v>3667.2917507105285</v>
      </c>
      <c r="P131" s="125">
        <v>65.379025971040477</v>
      </c>
      <c r="Q131" s="125">
        <v>1289.5780726599573</v>
      </c>
      <c r="R131" s="125">
        <v>189.60616693234417</v>
      </c>
      <c r="S131" s="126">
        <v>0</v>
      </c>
      <c r="T131" s="126" t="s">
        <v>260</v>
      </c>
      <c r="U131" s="126" t="s">
        <v>260</v>
      </c>
      <c r="V131" s="127">
        <v>1479.1842395923015</v>
      </c>
      <c r="W131" s="125">
        <v>4208.70840781061</v>
      </c>
      <c r="X131" s="125">
        <f>Corrientes!X131*Constantes!$BA$6</f>
        <v>4288.586872829922</v>
      </c>
      <c r="Y131" s="125">
        <f>Corrientes!Y131*Constantes!$BA$6</f>
        <v>1886.5346692437602</v>
      </c>
      <c r="Z131" s="125">
        <f>Corrientes!Z131*Constantes!$BA$6</f>
        <v>0</v>
      </c>
      <c r="AA131" s="125">
        <v>4272.5090240240015</v>
      </c>
      <c r="AB131" s="125">
        <v>3838.2356856112065</v>
      </c>
      <c r="AC131" s="126" t="s">
        <v>94</v>
      </c>
      <c r="AD131" s="125">
        <v>34.908842763071092</v>
      </c>
      <c r="AE131" s="125">
        <v>5.1951206350874637</v>
      </c>
      <c r="AF131" s="126" t="s">
        <v>260</v>
      </c>
      <c r="AG131" s="128" t="s">
        <v>94</v>
      </c>
      <c r="AH131" s="125">
        <v>12.404784810387898</v>
      </c>
      <c r="AI131" s="126" t="s">
        <v>260</v>
      </c>
      <c r="AJ131" s="126" t="s">
        <v>260</v>
      </c>
      <c r="AK131" s="126" t="s">
        <v>94</v>
      </c>
      <c r="AL131" s="126" t="s">
        <v>260</v>
      </c>
      <c r="AM131" s="126" t="s">
        <v>260</v>
      </c>
      <c r="AN131" s="128" t="s">
        <v>94</v>
      </c>
      <c r="AO131" s="132">
        <v>82240.804865392129</v>
      </c>
      <c r="AP131" s="132">
        <v>12239.045141146149</v>
      </c>
      <c r="AQ131" s="125">
        <v>95.706338213461137</v>
      </c>
      <c r="AR131" s="125">
        <v>4.2936617865388582</v>
      </c>
      <c r="AS131" s="125">
        <v>34.62097402895953</v>
      </c>
      <c r="AT131" s="126" t="s">
        <v>94</v>
      </c>
      <c r="AU131" s="128" t="s">
        <v>94</v>
      </c>
      <c r="AV131" s="125">
        <f t="shared" si="1"/>
        <v>51.444459721252265</v>
      </c>
      <c r="AW131" s="128" t="s">
        <v>94</v>
      </c>
      <c r="AX131" s="129">
        <v>81.049487500771122</v>
      </c>
      <c r="AZ131" s="149"/>
      <c r="BC131" s="150"/>
      <c r="BE131" s="98"/>
    </row>
    <row r="132" spans="1:57" ht="15" hidden="1" thickBot="1" x14ac:dyDescent="0.35">
      <c r="A132" s="120">
        <v>2006</v>
      </c>
      <c r="B132" s="121" t="s">
        <v>28</v>
      </c>
      <c r="C132" s="122">
        <v>2677.2843350245666</v>
      </c>
      <c r="D132" s="122">
        <v>3616.131210180768</v>
      </c>
      <c r="E132" s="122">
        <v>1020.5536841299551</v>
      </c>
      <c r="F132" s="123" t="s">
        <v>260</v>
      </c>
      <c r="G132" s="123" t="s">
        <v>260</v>
      </c>
      <c r="H132" s="122">
        <v>7313.9692293352891</v>
      </c>
      <c r="I132" s="122">
        <v>872.9768659240749</v>
      </c>
      <c r="J132" s="122">
        <v>8186.9460952593636</v>
      </c>
      <c r="K132" s="125">
        <f>Corrientes!K132*Constantes!$BA$6</f>
        <v>1501.2766712929792</v>
      </c>
      <c r="L132" s="125">
        <f>Corrientes!L132*Constantes!$BA$6</f>
        <v>549.54353628799799</v>
      </c>
      <c r="M132" s="125">
        <f>Corrientes!M132*Constantes!$BA$6</f>
        <v>742.25270245937577</v>
      </c>
      <c r="N132" s="125">
        <f>Corrientes!N132*Constantes!$BA$6</f>
        <v>179.1885858821669</v>
      </c>
      <c r="O132" s="125">
        <v>1680.4651456836209</v>
      </c>
      <c r="P132" s="125">
        <v>38.722845684581756</v>
      </c>
      <c r="Q132" s="125">
        <v>9265.4669424423573</v>
      </c>
      <c r="R132" s="125">
        <v>983.22027312504918</v>
      </c>
      <c r="S132" s="125">
        <v>2706.7852034177877</v>
      </c>
      <c r="T132" s="126" t="s">
        <v>260</v>
      </c>
      <c r="U132" s="126" t="s">
        <v>260</v>
      </c>
      <c r="V132" s="127">
        <v>12955.472418985193</v>
      </c>
      <c r="W132" s="125">
        <v>5022.1958693451743</v>
      </c>
      <c r="X132" s="125">
        <f>Corrientes!X132*Constantes!$BA$6</f>
        <v>3945.0181774391062</v>
      </c>
      <c r="Y132" s="125">
        <f>Corrientes!Y132*Constantes!$BA$6</f>
        <v>2267.2084145203708</v>
      </c>
      <c r="Z132" s="125">
        <f>Corrientes!Z132*Constantes!$BA$6</f>
        <v>12410.525269677713</v>
      </c>
      <c r="AA132" s="125">
        <v>21142.418514244557</v>
      </c>
      <c r="AB132" s="125">
        <v>2837.3463880504419</v>
      </c>
      <c r="AC132" s="126" t="s">
        <v>94</v>
      </c>
      <c r="AD132" s="125">
        <v>13.122447401246642</v>
      </c>
      <c r="AE132" s="125">
        <v>2.9370926365865091</v>
      </c>
      <c r="AF132" s="126" t="s">
        <v>260</v>
      </c>
      <c r="AG132" s="128" t="s">
        <v>94</v>
      </c>
      <c r="AH132" s="125">
        <v>202.27873361223061</v>
      </c>
      <c r="AI132" s="126" t="s">
        <v>260</v>
      </c>
      <c r="AJ132" s="126" t="s">
        <v>260</v>
      </c>
      <c r="AK132" s="126" t="s">
        <v>94</v>
      </c>
      <c r="AL132" s="126" t="s">
        <v>260</v>
      </c>
      <c r="AM132" s="126" t="s">
        <v>260</v>
      </c>
      <c r="AN132" s="128" t="s">
        <v>94</v>
      </c>
      <c r="AO132" s="132">
        <v>719841.73229266237</v>
      </c>
      <c r="AP132" s="132">
        <v>161116.42796324726</v>
      </c>
      <c r="AQ132" s="125">
        <v>89.33696575296166</v>
      </c>
      <c r="AR132" s="125">
        <v>10.663034247038352</v>
      </c>
      <c r="AS132" s="125">
        <v>61.277154315418237</v>
      </c>
      <c r="AT132" s="126" t="s">
        <v>94</v>
      </c>
      <c r="AU132" s="128" t="s">
        <v>94</v>
      </c>
      <c r="AV132" s="125">
        <f t="shared" si="1"/>
        <v>1.6616539500700744</v>
      </c>
      <c r="AW132" s="128" t="s">
        <v>94</v>
      </c>
      <c r="AX132" s="129">
        <v>425.04020386271759</v>
      </c>
      <c r="AZ132" s="149"/>
      <c r="BC132" s="150"/>
      <c r="BE132" s="98"/>
    </row>
    <row r="133" spans="1:57" ht="15" hidden="1" thickBot="1" x14ac:dyDescent="0.35">
      <c r="A133" s="120">
        <v>2006</v>
      </c>
      <c r="B133" s="121" t="s">
        <v>29</v>
      </c>
      <c r="C133" s="122">
        <v>686.38896663883213</v>
      </c>
      <c r="D133" s="122">
        <v>1269.9152555971211</v>
      </c>
      <c r="E133" s="122">
        <v>311.98488884905595</v>
      </c>
      <c r="F133" s="123" t="s">
        <v>260</v>
      </c>
      <c r="G133" s="123" t="s">
        <v>260</v>
      </c>
      <c r="H133" s="122">
        <v>2268.2891110850092</v>
      </c>
      <c r="I133" s="122">
        <v>192.06276941158097</v>
      </c>
      <c r="J133" s="122">
        <v>2460.3518804965902</v>
      </c>
      <c r="K133" s="125">
        <f>Corrientes!K133*Constantes!$BA$6</f>
        <v>2451.9393698897516</v>
      </c>
      <c r="L133" s="125">
        <f>Corrientes!L133*Constantes!$BA$6</f>
        <v>741.9619139972242</v>
      </c>
      <c r="M133" s="125">
        <f>Corrientes!M133*Constantes!$BA$6</f>
        <v>1372.7329538397159</v>
      </c>
      <c r="N133" s="125">
        <f>Corrientes!N133*Constantes!$BA$6</f>
        <v>207.61298174422328</v>
      </c>
      <c r="O133" s="125">
        <v>2659.5523516339749</v>
      </c>
      <c r="P133" s="125">
        <v>34.0745542801737</v>
      </c>
      <c r="Q133" s="125">
        <v>4115.3906068243759</v>
      </c>
      <c r="R133" s="125">
        <v>526.24966871317554</v>
      </c>
      <c r="S133" s="125">
        <v>118.50399562982018</v>
      </c>
      <c r="T133" s="126" t="s">
        <v>260</v>
      </c>
      <c r="U133" s="126" t="s">
        <v>260</v>
      </c>
      <c r="V133" s="127">
        <v>4760.1442711673717</v>
      </c>
      <c r="W133" s="125">
        <v>5024.0421322479606</v>
      </c>
      <c r="X133" s="125">
        <f>Corrientes!X133*Constantes!$BA$6</f>
        <v>4888.2236548854153</v>
      </c>
      <c r="Y133" s="125">
        <f>Corrientes!Y133*Constantes!$BA$6</f>
        <v>3711.7341565324837</v>
      </c>
      <c r="Z133" s="125">
        <f>Corrientes!Z133*Constantes!$BA$6</f>
        <v>27565.47932770881</v>
      </c>
      <c r="AA133" s="125">
        <v>7220.4961516639623</v>
      </c>
      <c r="AB133" s="125">
        <v>3855.9223868249519</v>
      </c>
      <c r="AC133" s="126" t="s">
        <v>94</v>
      </c>
      <c r="AD133" s="125">
        <v>19.437797454147383</v>
      </c>
      <c r="AE133" s="125">
        <v>3.6291707488054699</v>
      </c>
      <c r="AF133" s="126" t="s">
        <v>260</v>
      </c>
      <c r="AG133" s="128" t="s">
        <v>94</v>
      </c>
      <c r="AH133" s="125">
        <v>358.53498156698657</v>
      </c>
      <c r="AI133" s="126" t="s">
        <v>260</v>
      </c>
      <c r="AJ133" s="126" t="s">
        <v>260</v>
      </c>
      <c r="AK133" s="126" t="s">
        <v>94</v>
      </c>
      <c r="AL133" s="126" t="s">
        <v>260</v>
      </c>
      <c r="AM133" s="126" t="s">
        <v>260</v>
      </c>
      <c r="AN133" s="128" t="s">
        <v>94</v>
      </c>
      <c r="AO133" s="132">
        <v>198957.1902628325</v>
      </c>
      <c r="AP133" s="132">
        <v>37146.678622908214</v>
      </c>
      <c r="AQ133" s="125">
        <v>92.193686970791532</v>
      </c>
      <c r="AR133" s="125">
        <v>7.8063130292084715</v>
      </c>
      <c r="AS133" s="125">
        <v>65.925445719826286</v>
      </c>
      <c r="AT133" s="126" t="s">
        <v>94</v>
      </c>
      <c r="AU133" s="128" t="s">
        <v>94</v>
      </c>
      <c r="AV133" s="125">
        <f t="shared" si="1"/>
        <v>-4.7358108813201021</v>
      </c>
      <c r="AW133" s="128" t="s">
        <v>94</v>
      </c>
      <c r="AX133" s="129">
        <v>44.828983876309501</v>
      </c>
      <c r="AZ133" s="149"/>
      <c r="BC133" s="150"/>
      <c r="BE133" s="98"/>
    </row>
    <row r="134" spans="1:57" ht="15" hidden="1" thickBot="1" x14ac:dyDescent="0.35">
      <c r="A134" s="134">
        <v>2006</v>
      </c>
      <c r="B134" s="135" t="s">
        <v>30</v>
      </c>
      <c r="C134" s="137">
        <v>468.25489216874365</v>
      </c>
      <c r="D134" s="137">
        <v>853.83582787486648</v>
      </c>
      <c r="E134" s="137">
        <v>365.36128326737759</v>
      </c>
      <c r="F134" s="138" t="s">
        <v>260</v>
      </c>
      <c r="G134" s="138" t="s">
        <v>260</v>
      </c>
      <c r="H134" s="137">
        <v>1687.4520033109877</v>
      </c>
      <c r="I134" s="137">
        <v>153.50038921710524</v>
      </c>
      <c r="J134" s="137">
        <v>1840.952392528093</v>
      </c>
      <c r="K134" s="140">
        <f>Corrientes!K134*Constantes!$BA$6</f>
        <v>1828.1025579115892</v>
      </c>
      <c r="L134" s="140">
        <f>Corrientes!L134*Constantes!$BA$6</f>
        <v>507.28433427954315</v>
      </c>
      <c r="M134" s="140">
        <f>Corrientes!M134*Constantes!$BA$6</f>
        <v>925.00376775868403</v>
      </c>
      <c r="N134" s="140">
        <f>Corrientes!N134*Constantes!$BA$6</f>
        <v>166.29477675075478</v>
      </c>
      <c r="O134" s="140">
        <v>1994.397477796791</v>
      </c>
      <c r="P134" s="140">
        <v>47.427937799179325</v>
      </c>
      <c r="Q134" s="140">
        <v>1712.5181831548232</v>
      </c>
      <c r="R134" s="140">
        <v>328.10740968744517</v>
      </c>
      <c r="S134" s="142">
        <v>0</v>
      </c>
      <c r="T134" s="142" t="s">
        <v>260</v>
      </c>
      <c r="U134" s="142" t="s">
        <v>260</v>
      </c>
      <c r="V134" s="141">
        <v>2040.6255928422684</v>
      </c>
      <c r="W134" s="140">
        <v>3887.3279438763225</v>
      </c>
      <c r="X134" s="140">
        <f>Corrientes!X134*Constantes!$BA$6</f>
        <v>2995.6202016443344</v>
      </c>
      <c r="Y134" s="140">
        <f>Corrientes!Y134*Constantes!$BA$6</f>
        <v>2485.8316831257071</v>
      </c>
      <c r="Z134" s="140">
        <f>Corrientes!Z134*Constantes!$BA$6</f>
        <v>0</v>
      </c>
      <c r="AA134" s="140">
        <v>3881.5779853703616</v>
      </c>
      <c r="AB134" s="140">
        <v>2680.6385236034134</v>
      </c>
      <c r="AC134" s="142" t="s">
        <v>94</v>
      </c>
      <c r="AD134" s="140">
        <v>18.026229206435776</v>
      </c>
      <c r="AE134" s="140">
        <v>3.2341064207026466</v>
      </c>
      <c r="AF134" s="142" t="s">
        <v>260</v>
      </c>
      <c r="AG134" s="143" t="s">
        <v>94</v>
      </c>
      <c r="AH134" s="140">
        <v>41.838623324976943</v>
      </c>
      <c r="AI134" s="142" t="s">
        <v>260</v>
      </c>
      <c r="AJ134" s="142" t="s">
        <v>260</v>
      </c>
      <c r="AK134" s="142" t="s">
        <v>94</v>
      </c>
      <c r="AL134" s="142" t="s">
        <v>260</v>
      </c>
      <c r="AM134" s="142" t="s">
        <v>260</v>
      </c>
      <c r="AN134" s="143" t="s">
        <v>94</v>
      </c>
      <c r="AO134" s="136">
        <v>120020.10696132392</v>
      </c>
      <c r="AP134" s="136">
        <v>21532.944804588133</v>
      </c>
      <c r="AQ134" s="140">
        <v>91.661903380004816</v>
      </c>
      <c r="AR134" s="140">
        <v>8.3380966199951754</v>
      </c>
      <c r="AS134" s="140">
        <v>52.572062200820667</v>
      </c>
      <c r="AT134" s="142" t="s">
        <v>94</v>
      </c>
      <c r="AU134" s="143" t="s">
        <v>94</v>
      </c>
      <c r="AV134" s="140">
        <f t="shared" si="1"/>
        <v>-6.6317420603329573</v>
      </c>
      <c r="AW134" s="143" t="s">
        <v>94</v>
      </c>
      <c r="AX134" s="129">
        <v>52.915259388186833</v>
      </c>
      <c r="AZ134" s="149"/>
      <c r="BC134" s="150"/>
      <c r="BE134" s="98"/>
    </row>
    <row r="135" spans="1:57" ht="15" thickBot="1" x14ac:dyDescent="0.35">
      <c r="A135" s="111">
        <v>2007</v>
      </c>
      <c r="B135" s="112" t="s">
        <v>206</v>
      </c>
      <c r="C135" s="113">
        <v>75189.476958247818</v>
      </c>
      <c r="D135" s="113">
        <v>61545.535431212476</v>
      </c>
      <c r="E135" s="113">
        <v>8191.9946937923851</v>
      </c>
      <c r="F135" s="114">
        <v>4260.4722309724921</v>
      </c>
      <c r="G135" s="114">
        <v>1898.7059878046041</v>
      </c>
      <c r="H135" s="113">
        <v>151086.18530202977</v>
      </c>
      <c r="I135" s="113">
        <v>27355.184768587762</v>
      </c>
      <c r="J135" s="113">
        <v>178441.37007061756</v>
      </c>
      <c r="K135" s="116">
        <f>Corrientes!K135*Constantes!$BA$7</f>
        <v>2395.9048454378462</v>
      </c>
      <c r="L135" s="116">
        <f>Corrientes!L135*Constantes!$BA$7</f>
        <v>1243.0176803880222</v>
      </c>
      <c r="M135" s="116">
        <f>Corrientes!M135*Constantes!$BA$7</f>
        <v>1017.4587160970104</v>
      </c>
      <c r="N135" s="116">
        <f>Corrientes!N135*Constantes!$BA$7</f>
        <v>452.230547321367</v>
      </c>
      <c r="O135" s="116">
        <v>2949.9577182486196</v>
      </c>
      <c r="P135" s="116">
        <v>41.810107478962394</v>
      </c>
      <c r="Q135" s="116">
        <v>191495.96865725893</v>
      </c>
      <c r="R135" s="116">
        <v>42321.36652783124</v>
      </c>
      <c r="S135" s="116">
        <v>12922.790107978879</v>
      </c>
      <c r="T135" s="117" t="s">
        <v>260</v>
      </c>
      <c r="U135" s="117">
        <v>1608.5342013030167</v>
      </c>
      <c r="V135" s="118">
        <v>248348.65949437211</v>
      </c>
      <c r="W135" s="116">
        <v>5037.7106063838273</v>
      </c>
      <c r="X135" s="116">
        <f>Corrientes!X135*Constantes!$BA$7</f>
        <v>3936.1572006689621</v>
      </c>
      <c r="Y135" s="116">
        <f>Corrientes!Y135*Constantes!$BA$7</f>
        <v>3856.4107914263273</v>
      </c>
      <c r="Z135" s="116">
        <f>Corrientes!Z135*Constantes!$BA$7</f>
        <v>18137.274730180507</v>
      </c>
      <c r="AA135" s="116">
        <v>426790.02956498967</v>
      </c>
      <c r="AB135" s="116">
        <v>3887.4231122409728</v>
      </c>
      <c r="AC135" s="116">
        <v>44.732714949980306</v>
      </c>
      <c r="AD135" s="116">
        <v>15.782584246454077</v>
      </c>
      <c r="AE135" s="116">
        <v>2.6221647726524417</v>
      </c>
      <c r="AF135" s="117">
        <v>484841.83179959032</v>
      </c>
      <c r="AG135" s="117" t="s">
        <v>94</v>
      </c>
      <c r="AH135" s="116">
        <v>34581.492392116845</v>
      </c>
      <c r="AI135" s="117">
        <v>527299.23164880741</v>
      </c>
      <c r="AJ135" s="117">
        <v>4802.9126225364871</v>
      </c>
      <c r="AK135" s="117">
        <v>3.2396854987716113</v>
      </c>
      <c r="AL135" s="117">
        <v>954089.26116427814</v>
      </c>
      <c r="AM135" s="117">
        <v>8690.3357347774599</v>
      </c>
      <c r="AN135" s="117">
        <v>5.8618502712936644</v>
      </c>
      <c r="AO135" s="148">
        <v>16276247.549968863</v>
      </c>
      <c r="AP135" s="148">
        <v>2704183.4396648672</v>
      </c>
      <c r="AQ135" s="116">
        <v>84.669931217316901</v>
      </c>
      <c r="AR135" s="116">
        <v>15.330068782683098</v>
      </c>
      <c r="AS135" s="116">
        <v>58.189892521037613</v>
      </c>
      <c r="AT135" s="117">
        <v>55.267285055209882</v>
      </c>
      <c r="AU135" s="117">
        <v>51.642735970899345</v>
      </c>
      <c r="AV135" s="116">
        <f t="shared" si="1"/>
        <v>7.7300255031786946</v>
      </c>
      <c r="AW135" s="125">
        <f>((AI135/AI102)-1)*100</f>
        <v>4.4986060909114167</v>
      </c>
      <c r="AX135" s="119">
        <v>7875.9074571002002</v>
      </c>
      <c r="AZ135" s="149"/>
      <c r="BC135" s="150"/>
      <c r="BE135" s="98"/>
    </row>
    <row r="136" spans="1:57" ht="15" hidden="1" thickBot="1" x14ac:dyDescent="0.35">
      <c r="A136" s="120">
        <v>2007</v>
      </c>
      <c r="B136" s="121" t="s">
        <v>0</v>
      </c>
      <c r="C136" s="122">
        <v>667.17376447557444</v>
      </c>
      <c r="D136" s="122">
        <v>881.29854890707441</v>
      </c>
      <c r="E136" s="123">
        <v>0</v>
      </c>
      <c r="F136" s="123" t="s">
        <v>260</v>
      </c>
      <c r="G136" s="123" t="s">
        <v>260</v>
      </c>
      <c r="H136" s="122">
        <v>1548.4723133826487</v>
      </c>
      <c r="I136" s="122">
        <v>225.91563445921105</v>
      </c>
      <c r="J136" s="122">
        <v>1774.3879478418596</v>
      </c>
      <c r="K136" s="125">
        <f>Corrientes!K136*Constantes!$BA$7</f>
        <v>3347.9251862799615</v>
      </c>
      <c r="L136" s="125">
        <f>Corrientes!L136*Constantes!$BA$7</f>
        <v>1442.4848480716912</v>
      </c>
      <c r="M136" s="125">
        <f>Corrientes!M136*Constantes!$BA$7</f>
        <v>1905.4403382082698</v>
      </c>
      <c r="N136" s="125">
        <f>Corrientes!N136*Constantes!$BA$7</f>
        <v>488.44828289384179</v>
      </c>
      <c r="O136" s="125">
        <v>3836.3734691738027</v>
      </c>
      <c r="P136" s="125">
        <v>39.217256954078174</v>
      </c>
      <c r="Q136" s="125">
        <v>2370.092165429066</v>
      </c>
      <c r="R136" s="125">
        <v>286.17965835174289</v>
      </c>
      <c r="S136" s="125">
        <v>93.848278289125489</v>
      </c>
      <c r="T136" s="126" t="s">
        <v>260</v>
      </c>
      <c r="U136" s="126" t="s">
        <v>260</v>
      </c>
      <c r="V136" s="127">
        <v>2750.1201020699341</v>
      </c>
      <c r="W136" s="125">
        <v>4101.5042199949803</v>
      </c>
      <c r="X136" s="125">
        <f>Corrientes!X136*Constantes!$BA$7</f>
        <v>3321.6945385183376</v>
      </c>
      <c r="Y136" s="125">
        <f>Corrientes!Y136*Constantes!$BA$7</f>
        <v>2438.7263383418795</v>
      </c>
      <c r="Z136" s="125">
        <f>Corrientes!Z136*Constantes!$BA$7</f>
        <v>77688.972093646909</v>
      </c>
      <c r="AA136" s="125">
        <v>4524.5080499117939</v>
      </c>
      <c r="AB136" s="125">
        <v>3993.2747264965105</v>
      </c>
      <c r="AC136" s="126" t="s">
        <v>94</v>
      </c>
      <c r="AD136" s="125">
        <v>21.903022451439689</v>
      </c>
      <c r="AE136" s="125">
        <v>2.6672346301294438</v>
      </c>
      <c r="AF136" s="126" t="s">
        <v>260</v>
      </c>
      <c r="AG136" s="128" t="s">
        <v>94</v>
      </c>
      <c r="AH136" s="125">
        <v>250.50882082540062</v>
      </c>
      <c r="AI136" s="126" t="s">
        <v>260</v>
      </c>
      <c r="AJ136" s="126" t="s">
        <v>260</v>
      </c>
      <c r="AK136" s="126" t="s">
        <v>94</v>
      </c>
      <c r="AL136" s="126" t="s">
        <v>260</v>
      </c>
      <c r="AM136" s="126" t="s">
        <v>260</v>
      </c>
      <c r="AN136" s="128" t="s">
        <v>94</v>
      </c>
      <c r="AO136" s="132">
        <v>169632.92238344307</v>
      </c>
      <c r="AP136" s="132">
        <v>20657.003205575391</v>
      </c>
      <c r="AQ136" s="125">
        <v>87.267968386846505</v>
      </c>
      <c r="AR136" s="125">
        <v>12.732031613153492</v>
      </c>
      <c r="AS136" s="125">
        <v>60.782743045921826</v>
      </c>
      <c r="AT136" s="126" t="s">
        <v>94</v>
      </c>
      <c r="AU136" s="128" t="s">
        <v>94</v>
      </c>
      <c r="AV136" s="125">
        <f t="shared" si="1"/>
        <v>5.5570320077928059</v>
      </c>
      <c r="AW136" s="128" t="s">
        <v>94</v>
      </c>
      <c r="AX136" s="129">
        <v>55.339019909174688</v>
      </c>
      <c r="AZ136" s="149"/>
      <c r="BC136" s="150"/>
      <c r="BE136" s="98"/>
    </row>
    <row r="137" spans="1:57" ht="15" hidden="1" thickBot="1" x14ac:dyDescent="0.35">
      <c r="A137" s="120">
        <v>2007</v>
      </c>
      <c r="B137" s="121" t="s">
        <v>1</v>
      </c>
      <c r="C137" s="122">
        <v>1885.1752828505896</v>
      </c>
      <c r="D137" s="122">
        <v>1318.5792324071285</v>
      </c>
      <c r="E137" s="122">
        <v>68.38002298765683</v>
      </c>
      <c r="F137" s="123" t="s">
        <v>260</v>
      </c>
      <c r="G137" s="123" t="s">
        <v>260</v>
      </c>
      <c r="H137" s="122">
        <v>3272.1345382453746</v>
      </c>
      <c r="I137" s="122">
        <v>635.10989460370229</v>
      </c>
      <c r="J137" s="122">
        <v>3907.2444328490774</v>
      </c>
      <c r="K137" s="125">
        <f>Corrientes!K137*Constantes!$BA$7</f>
        <v>2808.5207791482558</v>
      </c>
      <c r="L137" s="125">
        <f>Corrientes!L137*Constantes!$BA$7</f>
        <v>1618.0734295423204</v>
      </c>
      <c r="M137" s="125">
        <f>Corrientes!M137*Constantes!$BA$7</f>
        <v>1131.7557789523482</v>
      </c>
      <c r="N137" s="125">
        <f>Corrientes!N137*Constantes!$BA$7</f>
        <v>545.12408190698807</v>
      </c>
      <c r="O137" s="125">
        <v>3353.6448671270664</v>
      </c>
      <c r="P137" s="125">
        <v>33.976563610553448</v>
      </c>
      <c r="Q137" s="125">
        <v>6959.9910113345504</v>
      </c>
      <c r="R137" s="125">
        <v>581.95875925639587</v>
      </c>
      <c r="S137" s="125">
        <v>50.628078868271402</v>
      </c>
      <c r="T137" s="126" t="s">
        <v>260</v>
      </c>
      <c r="U137" s="126" t="s">
        <v>260</v>
      </c>
      <c r="V137" s="127">
        <v>7592.5778494592168</v>
      </c>
      <c r="W137" s="125">
        <v>4045.6873438872071</v>
      </c>
      <c r="X137" s="125">
        <f>Corrientes!X137*Constantes!$BA$7</f>
        <v>3775.0332275678393</v>
      </c>
      <c r="Y137" s="125">
        <f>Corrientes!Y137*Constantes!$BA$7</f>
        <v>3944.3332401835114</v>
      </c>
      <c r="Z137" s="125">
        <f>Corrientes!Z137*Constantes!$BA$7</f>
        <v>18370.130213451164</v>
      </c>
      <c r="AA137" s="125">
        <v>11499.822282308294</v>
      </c>
      <c r="AB137" s="125">
        <v>3780.6188943485759</v>
      </c>
      <c r="AC137" s="126" t="s">
        <v>94</v>
      </c>
      <c r="AD137" s="125">
        <v>25.28673166125866</v>
      </c>
      <c r="AE137" s="125">
        <v>2.1445831972920404</v>
      </c>
      <c r="AF137" s="126" t="s">
        <v>260</v>
      </c>
      <c r="AG137" s="128" t="s">
        <v>94</v>
      </c>
      <c r="AH137" s="125">
        <v>771.50378400593547</v>
      </c>
      <c r="AI137" s="126" t="s">
        <v>260</v>
      </c>
      <c r="AJ137" s="126" t="s">
        <v>260</v>
      </c>
      <c r="AK137" s="126" t="s">
        <v>94</v>
      </c>
      <c r="AL137" s="126" t="s">
        <v>260</v>
      </c>
      <c r="AM137" s="126" t="s">
        <v>260</v>
      </c>
      <c r="AN137" s="128" t="s">
        <v>94</v>
      </c>
      <c r="AO137" s="132">
        <v>536226.44702378963</v>
      </c>
      <c r="AP137" s="132">
        <v>45477.693346692817</v>
      </c>
      <c r="AQ137" s="125">
        <v>83.745324729003599</v>
      </c>
      <c r="AR137" s="125">
        <v>16.254675270996398</v>
      </c>
      <c r="AS137" s="125">
        <v>66.023436389446559</v>
      </c>
      <c r="AT137" s="126" t="s">
        <v>94</v>
      </c>
      <c r="AU137" s="128" t="s">
        <v>94</v>
      </c>
      <c r="AV137" s="125">
        <f t="shared" si="1"/>
        <v>15.071581045638748</v>
      </c>
      <c r="AW137" s="128" t="s">
        <v>94</v>
      </c>
      <c r="AX137" s="129">
        <v>39.954501577020395</v>
      </c>
      <c r="AZ137" s="149"/>
      <c r="BC137" s="150"/>
      <c r="BE137" s="98"/>
    </row>
    <row r="138" spans="1:57" ht="15" hidden="1" thickBot="1" x14ac:dyDescent="0.35">
      <c r="A138" s="120">
        <v>2007</v>
      </c>
      <c r="B138" s="121" t="s">
        <v>2</v>
      </c>
      <c r="C138" s="122">
        <v>369.75441511702155</v>
      </c>
      <c r="D138" s="122">
        <v>599.01220453447604</v>
      </c>
      <c r="E138" s="123">
        <v>0</v>
      </c>
      <c r="F138" s="123" t="s">
        <v>260</v>
      </c>
      <c r="G138" s="123" t="s">
        <v>260</v>
      </c>
      <c r="H138" s="122">
        <v>968.76661965149776</v>
      </c>
      <c r="I138" s="122">
        <v>165.00248909940993</v>
      </c>
      <c r="J138" s="122">
        <v>1133.7691087509077</v>
      </c>
      <c r="K138" s="125">
        <f>Corrientes!K138*Constantes!$BA$7</f>
        <v>4797.2992950950666</v>
      </c>
      <c r="L138" s="125">
        <f>Corrientes!L138*Constantes!$BA$7</f>
        <v>1831.0112663019786</v>
      </c>
      <c r="M138" s="125">
        <f>Corrientes!M138*Constantes!$BA$7</f>
        <v>2966.2880287930875</v>
      </c>
      <c r="N138" s="125">
        <f>Corrientes!N138*Constantes!$BA$7</f>
        <v>817.08670446375129</v>
      </c>
      <c r="O138" s="125">
        <v>5614.3859995588173</v>
      </c>
      <c r="P138" s="125">
        <v>34.397465646367046</v>
      </c>
      <c r="Q138" s="125">
        <v>1760.2624959546438</v>
      </c>
      <c r="R138" s="125">
        <v>402.05166028537599</v>
      </c>
      <c r="S138" s="126">
        <v>0</v>
      </c>
      <c r="T138" s="126" t="s">
        <v>260</v>
      </c>
      <c r="U138" s="126" t="s">
        <v>260</v>
      </c>
      <c r="V138" s="127">
        <v>2162.3141562400201</v>
      </c>
      <c r="W138" s="125">
        <v>5650.1693399774231</v>
      </c>
      <c r="X138" s="125">
        <f>Corrientes!X138*Constantes!$BA$7</f>
        <v>5018.1238321193105</v>
      </c>
      <c r="Y138" s="125">
        <f>Corrientes!Y138*Constantes!$BA$7</f>
        <v>3770.1768593902475</v>
      </c>
      <c r="Z138" s="125">
        <f>Corrientes!Z138*Constantes!$BA$7</f>
        <v>0</v>
      </c>
      <c r="AA138" s="125">
        <v>3296.083264990928</v>
      </c>
      <c r="AB138" s="125">
        <v>5637.809425972142</v>
      </c>
      <c r="AC138" s="126" t="s">
        <v>94</v>
      </c>
      <c r="AD138" s="125">
        <v>20.693887438042957</v>
      </c>
      <c r="AE138" s="125">
        <v>2.7647293819768755</v>
      </c>
      <c r="AF138" s="126" t="s">
        <v>260</v>
      </c>
      <c r="AG138" s="128" t="s">
        <v>94</v>
      </c>
      <c r="AH138" s="125">
        <v>77.886087125484593</v>
      </c>
      <c r="AI138" s="126" t="s">
        <v>260</v>
      </c>
      <c r="AJ138" s="126" t="s">
        <v>260</v>
      </c>
      <c r="AK138" s="126" t="s">
        <v>94</v>
      </c>
      <c r="AL138" s="126" t="s">
        <v>260</v>
      </c>
      <c r="AM138" s="126" t="s">
        <v>260</v>
      </c>
      <c r="AN138" s="128" t="s">
        <v>94</v>
      </c>
      <c r="AO138" s="132">
        <v>119219.0196435832</v>
      </c>
      <c r="AP138" s="132">
        <v>15927.81092899692</v>
      </c>
      <c r="AQ138" s="125">
        <v>85.446552757007467</v>
      </c>
      <c r="AR138" s="125">
        <v>14.553447242992529</v>
      </c>
      <c r="AS138" s="125">
        <v>65.602534353632947</v>
      </c>
      <c r="AT138" s="126" t="s">
        <v>94</v>
      </c>
      <c r="AU138" s="128" t="s">
        <v>94</v>
      </c>
      <c r="AV138" s="125">
        <f t="shared" si="1"/>
        <v>0.72887604707150278</v>
      </c>
      <c r="AW138" s="128" t="s">
        <v>94</v>
      </c>
      <c r="AX138" s="129">
        <v>56.677726823582205</v>
      </c>
      <c r="AZ138" s="149"/>
      <c r="BC138" s="150"/>
      <c r="BE138" s="98"/>
    </row>
    <row r="139" spans="1:57" ht="15" hidden="1" thickBot="1" x14ac:dyDescent="0.35">
      <c r="A139" s="120">
        <v>2007</v>
      </c>
      <c r="B139" s="121" t="s">
        <v>3</v>
      </c>
      <c r="C139" s="122">
        <v>649.78230348314094</v>
      </c>
      <c r="D139" s="122">
        <v>1023.3285330717614</v>
      </c>
      <c r="E139" s="122">
        <v>100.78374784569452</v>
      </c>
      <c r="F139" s="123" t="s">
        <v>260</v>
      </c>
      <c r="G139" s="123" t="s">
        <v>260</v>
      </c>
      <c r="H139" s="122">
        <v>1773.8945844005968</v>
      </c>
      <c r="I139" s="122">
        <v>774.68006494320548</v>
      </c>
      <c r="J139" s="122">
        <v>2548.5746493438023</v>
      </c>
      <c r="K139" s="125">
        <f>Corrientes!K139*Constantes!$BA$7</f>
        <v>4079.8975696270991</v>
      </c>
      <c r="L139" s="125">
        <f>Corrientes!L139*Constantes!$BA$7</f>
        <v>1494.477329194485</v>
      </c>
      <c r="M139" s="125">
        <f>Corrientes!M139*Constantes!$BA$7</f>
        <v>2353.6210278359422</v>
      </c>
      <c r="N139" s="125">
        <f>Corrientes!N139*Constantes!$BA$7</f>
        <v>1781.7379578213927</v>
      </c>
      <c r="O139" s="125">
        <v>5861.6355274484922</v>
      </c>
      <c r="P139" s="125">
        <v>53.513873955152476</v>
      </c>
      <c r="Q139" s="125">
        <v>1418.5192850501871</v>
      </c>
      <c r="R139" s="125">
        <v>247.47741791395532</v>
      </c>
      <c r="S139" s="125">
        <v>547.88455114551425</v>
      </c>
      <c r="T139" s="126" t="s">
        <v>260</v>
      </c>
      <c r="U139" s="126" t="s">
        <v>260</v>
      </c>
      <c r="V139" s="127">
        <v>2213.8812541096568</v>
      </c>
      <c r="W139" s="125">
        <v>6138.3993670223754</v>
      </c>
      <c r="X139" s="125">
        <f>Corrientes!X139*Constantes!$BA$7</f>
        <v>3606.4171871350081</v>
      </c>
      <c r="Y139" s="125">
        <f>Corrientes!Y139*Constantes!$BA$7</f>
        <v>2842.672906728335</v>
      </c>
      <c r="Z139" s="125">
        <f>Corrientes!Z139*Constantes!$BA$7</f>
        <v>20993.353940743131</v>
      </c>
      <c r="AA139" s="125">
        <v>4762.4559034534586</v>
      </c>
      <c r="AB139" s="125">
        <v>5987.1216336079697</v>
      </c>
      <c r="AC139" s="126" t="s">
        <v>94</v>
      </c>
      <c r="AD139" s="125">
        <v>9.3563373618554184</v>
      </c>
      <c r="AE139" s="125">
        <v>0.51228340684386187</v>
      </c>
      <c r="AF139" s="126" t="s">
        <v>260</v>
      </c>
      <c r="AG139" s="128" t="s">
        <v>94</v>
      </c>
      <c r="AH139" s="125">
        <v>40.039532527724148</v>
      </c>
      <c r="AI139" s="126" t="s">
        <v>260</v>
      </c>
      <c r="AJ139" s="126" t="s">
        <v>260</v>
      </c>
      <c r="AK139" s="126" t="s">
        <v>94</v>
      </c>
      <c r="AL139" s="126" t="s">
        <v>260</v>
      </c>
      <c r="AM139" s="126" t="s">
        <v>260</v>
      </c>
      <c r="AN139" s="128" t="s">
        <v>94</v>
      </c>
      <c r="AO139" s="132">
        <v>929652.57898837258</v>
      </c>
      <c r="AP139" s="132">
        <v>50900.857026269478</v>
      </c>
      <c r="AQ139" s="125">
        <v>69.603399094365642</v>
      </c>
      <c r="AR139" s="125">
        <v>30.39660090563434</v>
      </c>
      <c r="AS139" s="125">
        <v>46.486126044847524</v>
      </c>
      <c r="AT139" s="126" t="s">
        <v>94</v>
      </c>
      <c r="AU139" s="128" t="s">
        <v>94</v>
      </c>
      <c r="AV139" s="125">
        <f t="shared" si="1"/>
        <v>6.5697121502703348</v>
      </c>
      <c r="AW139" s="128" t="s">
        <v>94</v>
      </c>
      <c r="AX139" s="129">
        <v>23.501366321961843</v>
      </c>
      <c r="AZ139" s="149"/>
      <c r="BC139" s="150"/>
      <c r="BE139" s="98"/>
    </row>
    <row r="140" spans="1:57" ht="15" hidden="1" thickBot="1" x14ac:dyDescent="0.35">
      <c r="A140" s="120">
        <v>2007</v>
      </c>
      <c r="B140" s="121" t="s">
        <v>4</v>
      </c>
      <c r="C140" s="122">
        <v>544.42400367554205</v>
      </c>
      <c r="D140" s="122">
        <v>1115.1002734848819</v>
      </c>
      <c r="E140" s="122">
        <v>239.41504066627911</v>
      </c>
      <c r="F140" s="123" t="s">
        <v>260</v>
      </c>
      <c r="G140" s="123" t="s">
        <v>260</v>
      </c>
      <c r="H140" s="122">
        <v>1898.9393178267032</v>
      </c>
      <c r="I140" s="122">
        <v>136.65987640277081</v>
      </c>
      <c r="J140" s="122">
        <v>2035.5991942294741</v>
      </c>
      <c r="K140" s="125">
        <f>Corrientes!K140*Constantes!$BA$7</f>
        <v>2589.8806186817005</v>
      </c>
      <c r="L140" s="125">
        <f>Corrientes!L140*Constantes!$BA$7</f>
        <v>742.51618375993678</v>
      </c>
      <c r="M140" s="125">
        <f>Corrientes!M140*Constantes!$BA$7</f>
        <v>1520.8366897634146</v>
      </c>
      <c r="N140" s="125">
        <f>Corrientes!N140*Constantes!$BA$7</f>
        <v>186.38445258590016</v>
      </c>
      <c r="O140" s="125">
        <v>2776.2650712676004</v>
      </c>
      <c r="P140" s="125">
        <v>20.202153512304815</v>
      </c>
      <c r="Q140" s="125">
        <v>7328.2532676750443</v>
      </c>
      <c r="R140" s="125">
        <v>656.39309912011754</v>
      </c>
      <c r="S140" s="125">
        <v>55.903959320422757</v>
      </c>
      <c r="T140" s="126" t="s">
        <v>260</v>
      </c>
      <c r="U140" s="126" t="s">
        <v>260</v>
      </c>
      <c r="V140" s="127">
        <v>8040.5503261155845</v>
      </c>
      <c r="W140" s="125">
        <v>4164.3534642126215</v>
      </c>
      <c r="X140" s="125">
        <f>Corrientes!X140*Constantes!$BA$7</f>
        <v>3953.008545321039</v>
      </c>
      <c r="Y140" s="125">
        <f>Corrientes!Y140*Constantes!$BA$7</f>
        <v>2404.5729095129536</v>
      </c>
      <c r="Z140" s="125">
        <f>Corrientes!Z140*Constantes!$BA$7</f>
        <v>31495.18834953395</v>
      </c>
      <c r="AA140" s="125">
        <v>10076.149520345058</v>
      </c>
      <c r="AB140" s="125">
        <v>3782.3114325930319</v>
      </c>
      <c r="AC140" s="126" t="s">
        <v>94</v>
      </c>
      <c r="AD140" s="125">
        <v>24.055628409394135</v>
      </c>
      <c r="AE140" s="125">
        <v>1.9265081160946496</v>
      </c>
      <c r="AF140" s="126" t="s">
        <v>260</v>
      </c>
      <c r="AG140" s="128" t="s">
        <v>94</v>
      </c>
      <c r="AH140" s="125">
        <v>809.49182105079046</v>
      </c>
      <c r="AI140" s="126" t="s">
        <v>260</v>
      </c>
      <c r="AJ140" s="126" t="s">
        <v>260</v>
      </c>
      <c r="AK140" s="126" t="s">
        <v>94</v>
      </c>
      <c r="AL140" s="126" t="s">
        <v>260</v>
      </c>
      <c r="AM140" s="126" t="s">
        <v>260</v>
      </c>
      <c r="AN140" s="128" t="s">
        <v>94</v>
      </c>
      <c r="AO140" s="132">
        <v>523026.58037958748</v>
      </c>
      <c r="AP140" s="132">
        <v>41886.868839436138</v>
      </c>
      <c r="AQ140" s="125">
        <v>93.286503709071269</v>
      </c>
      <c r="AR140" s="125">
        <v>6.7134962909287275</v>
      </c>
      <c r="AS140" s="125">
        <v>79.797846487695196</v>
      </c>
      <c r="AT140" s="126" t="s">
        <v>94</v>
      </c>
      <c r="AU140" s="128" t="s">
        <v>94</v>
      </c>
      <c r="AV140" s="125">
        <f t="shared" si="1"/>
        <v>1.1922432208026468</v>
      </c>
      <c r="AW140" s="128" t="s">
        <v>94</v>
      </c>
      <c r="AX140" s="129">
        <v>176.61013350637836</v>
      </c>
      <c r="AZ140" s="149"/>
      <c r="BC140" s="150"/>
      <c r="BE140" s="98"/>
    </row>
    <row r="141" spans="1:57" ht="15" hidden="1" thickBot="1" x14ac:dyDescent="0.35">
      <c r="A141" s="120">
        <v>2007</v>
      </c>
      <c r="B141" s="121" t="s">
        <v>5</v>
      </c>
      <c r="C141" s="122">
        <v>455.36501940652079</v>
      </c>
      <c r="D141" s="122">
        <v>730.44656823626121</v>
      </c>
      <c r="E141" s="123">
        <v>0</v>
      </c>
      <c r="F141" s="123" t="s">
        <v>260</v>
      </c>
      <c r="G141" s="123" t="s">
        <v>260</v>
      </c>
      <c r="H141" s="122">
        <v>1185.8115876427821</v>
      </c>
      <c r="I141" s="122">
        <v>17.013688710446683</v>
      </c>
      <c r="J141" s="122">
        <v>1202.8252763532287</v>
      </c>
      <c r="K141" s="125">
        <f>Corrientes!K141*Constantes!$BA$7</f>
        <v>4305.466515295846</v>
      </c>
      <c r="L141" s="125">
        <f>Corrientes!L141*Constantes!$BA$7</f>
        <v>1653.3476850138727</v>
      </c>
      <c r="M141" s="125">
        <f>Corrientes!M141*Constantes!$BA$7</f>
        <v>2652.1188302819737</v>
      </c>
      <c r="N141" s="125">
        <f>Corrientes!N141*Constantes!$BA$7</f>
        <v>61.773613791470062</v>
      </c>
      <c r="O141" s="125">
        <v>4367.2401290873158</v>
      </c>
      <c r="P141" s="125">
        <v>42.555091275498768</v>
      </c>
      <c r="Q141" s="125">
        <v>1394.1083280758553</v>
      </c>
      <c r="R141" s="125">
        <v>229.57960539161553</v>
      </c>
      <c r="S141" s="126">
        <v>0</v>
      </c>
      <c r="T141" s="126" t="s">
        <v>260</v>
      </c>
      <c r="U141" s="126" t="s">
        <v>260</v>
      </c>
      <c r="V141" s="127">
        <v>1623.6879334674707</v>
      </c>
      <c r="W141" s="125">
        <v>4751.4322394768642</v>
      </c>
      <c r="X141" s="125">
        <f>Corrientes!X141*Constantes!$BA$7</f>
        <v>4423.9851743779618</v>
      </c>
      <c r="Y141" s="125">
        <f>Corrientes!Y141*Constantes!$BA$7</f>
        <v>3251.0069018042927</v>
      </c>
      <c r="Z141" s="125">
        <f>Corrientes!Z141*Constantes!$BA$7</f>
        <v>0</v>
      </c>
      <c r="AA141" s="125">
        <v>2826.5132098206996</v>
      </c>
      <c r="AB141" s="125">
        <v>4579.9749327074951</v>
      </c>
      <c r="AC141" s="126" t="s">
        <v>94</v>
      </c>
      <c r="AD141" s="125">
        <v>13.795895725433327</v>
      </c>
      <c r="AE141" s="125">
        <v>3.3025194190738509</v>
      </c>
      <c r="AF141" s="126" t="s">
        <v>260</v>
      </c>
      <c r="AG141" s="128" t="s">
        <v>94</v>
      </c>
      <c r="AH141" s="125">
        <v>46.972172435351297</v>
      </c>
      <c r="AI141" s="126" t="s">
        <v>260</v>
      </c>
      <c r="AJ141" s="126" t="s">
        <v>260</v>
      </c>
      <c r="AK141" s="126" t="s">
        <v>94</v>
      </c>
      <c r="AL141" s="126" t="s">
        <v>260</v>
      </c>
      <c r="AM141" s="126" t="s">
        <v>260</v>
      </c>
      <c r="AN141" s="128" t="s">
        <v>94</v>
      </c>
      <c r="AO141" s="132">
        <v>85586.573495860284</v>
      </c>
      <c r="AP141" s="132">
        <v>20488.073163744641</v>
      </c>
      <c r="AQ141" s="125">
        <v>98.585522848170484</v>
      </c>
      <c r="AR141" s="125">
        <v>1.4144771518295183</v>
      </c>
      <c r="AS141" s="125">
        <v>57.444908724501232</v>
      </c>
      <c r="AT141" s="126" t="s">
        <v>94</v>
      </c>
      <c r="AU141" s="128" t="s">
        <v>94</v>
      </c>
      <c r="AV141" s="125">
        <f t="shared" si="1"/>
        <v>-15.064330561202643</v>
      </c>
      <c r="AW141" s="128" t="s">
        <v>94</v>
      </c>
      <c r="AX141" s="129">
        <v>13.523316740627054</v>
      </c>
      <c r="AZ141" s="149"/>
      <c r="BC141" s="150"/>
      <c r="BE141" s="98"/>
    </row>
    <row r="142" spans="1:57" ht="15" hidden="1" thickBot="1" x14ac:dyDescent="0.35">
      <c r="A142" s="120">
        <v>2007</v>
      </c>
      <c r="B142" s="121" t="s">
        <v>6</v>
      </c>
      <c r="C142" s="122">
        <v>4096.9792350790267</v>
      </c>
      <c r="D142" s="122">
        <v>2884.0207877894695</v>
      </c>
      <c r="E142" s="122">
        <v>1220.1292021556449</v>
      </c>
      <c r="F142" s="123" t="s">
        <v>260</v>
      </c>
      <c r="G142" s="123" t="s">
        <v>260</v>
      </c>
      <c r="H142" s="122">
        <v>8201.1292250241422</v>
      </c>
      <c r="I142" s="122">
        <v>348.98272623983138</v>
      </c>
      <c r="J142" s="122">
        <v>8550.1119512639743</v>
      </c>
      <c r="K142" s="125">
        <f>Corrientes!K142*Constantes!$BA$7</f>
        <v>2129.9061866616476</v>
      </c>
      <c r="L142" s="125">
        <f>Corrientes!L142*Constantes!$BA$7</f>
        <v>1064.0219389292013</v>
      </c>
      <c r="M142" s="125">
        <f>Corrientes!M142*Constantes!$BA$7</f>
        <v>749.00584417452694</v>
      </c>
      <c r="N142" s="125">
        <f>Corrientes!N142*Constantes!$BA$7</f>
        <v>90.6339172644944</v>
      </c>
      <c r="O142" s="125">
        <v>2220.5401039261419</v>
      </c>
      <c r="P142" s="125">
        <v>74.122303761944835</v>
      </c>
      <c r="Q142" s="125">
        <v>2320.8054816416966</v>
      </c>
      <c r="R142" s="125">
        <v>569.29961730262164</v>
      </c>
      <c r="S142" s="125">
        <v>94.923544887043136</v>
      </c>
      <c r="T142" s="126" t="s">
        <v>260</v>
      </c>
      <c r="U142" s="126" t="s">
        <v>260</v>
      </c>
      <c r="V142" s="127">
        <v>2985.0286438313615</v>
      </c>
      <c r="W142" s="125">
        <v>3564.0047851903132</v>
      </c>
      <c r="X142" s="125">
        <f>Corrientes!X142*Constantes!$BA$7</f>
        <v>3028.3410211384389</v>
      </c>
      <c r="Y142" s="125">
        <f>Corrientes!Y142*Constantes!$BA$7</f>
        <v>2113.4877111080564</v>
      </c>
      <c r="Z142" s="125">
        <f>Corrientes!Z142*Constantes!$BA$7</f>
        <v>9973.0557771635995</v>
      </c>
      <c r="AA142" s="125">
        <v>11535.140595095334</v>
      </c>
      <c r="AB142" s="125">
        <v>2460.5601849941859</v>
      </c>
      <c r="AC142" s="126" t="s">
        <v>94</v>
      </c>
      <c r="AD142" s="125">
        <v>20.612516591284297</v>
      </c>
      <c r="AE142" s="125">
        <v>4.1156099403176922</v>
      </c>
      <c r="AF142" s="126" t="s">
        <v>260</v>
      </c>
      <c r="AG142" s="128" t="s">
        <v>94</v>
      </c>
      <c r="AH142" s="125">
        <v>89.416906563680783</v>
      </c>
      <c r="AI142" s="126" t="s">
        <v>260</v>
      </c>
      <c r="AJ142" s="126" t="s">
        <v>260</v>
      </c>
      <c r="AK142" s="126" t="s">
        <v>94</v>
      </c>
      <c r="AL142" s="126" t="s">
        <v>260</v>
      </c>
      <c r="AM142" s="126" t="s">
        <v>260</v>
      </c>
      <c r="AN142" s="128" t="s">
        <v>94</v>
      </c>
      <c r="AO142" s="132">
        <v>280277.7902272467</v>
      </c>
      <c r="AP142" s="132">
        <v>55961.825641284384</v>
      </c>
      <c r="AQ142" s="125">
        <v>95.918384130768715</v>
      </c>
      <c r="AR142" s="125">
        <v>4.0816158692312889</v>
      </c>
      <c r="AS142" s="125">
        <v>25.877696238055179</v>
      </c>
      <c r="AT142" s="126" t="s">
        <v>94</v>
      </c>
      <c r="AU142" s="128" t="s">
        <v>94</v>
      </c>
      <c r="AV142" s="125">
        <f t="shared" si="1"/>
        <v>19.226594532523489</v>
      </c>
      <c r="AW142" s="128" t="s">
        <v>94</v>
      </c>
      <c r="AX142" s="129">
        <v>79.662399248755193</v>
      </c>
      <c r="AZ142" s="149"/>
      <c r="BC142" s="150"/>
      <c r="BE142" s="98"/>
    </row>
    <row r="143" spans="1:57" ht="15" hidden="1" thickBot="1" x14ac:dyDescent="0.35">
      <c r="A143" s="120">
        <v>2007</v>
      </c>
      <c r="B143" s="121" t="s">
        <v>7</v>
      </c>
      <c r="C143" s="122">
        <v>1396.4327856439038</v>
      </c>
      <c r="D143" s="122">
        <v>1699.7220153604892</v>
      </c>
      <c r="E143" s="122">
        <v>373.53742938041131</v>
      </c>
      <c r="F143" s="123" t="s">
        <v>260</v>
      </c>
      <c r="G143" s="123" t="s">
        <v>260</v>
      </c>
      <c r="H143" s="122">
        <v>3469.6922303848037</v>
      </c>
      <c r="I143" s="122">
        <v>1520.9858251216228</v>
      </c>
      <c r="J143" s="122">
        <v>4990.678055506427</v>
      </c>
      <c r="K143" s="125">
        <f>Corrientes!K143*Constantes!$BA$7</f>
        <v>2785.713266377797</v>
      </c>
      <c r="L143" s="125">
        <f>Corrientes!L143*Constantes!$BA$7</f>
        <v>1121.1545803708648</v>
      </c>
      <c r="M143" s="125">
        <f>Corrientes!M143*Constantes!$BA$7</f>
        <v>1364.6565323227517</v>
      </c>
      <c r="N143" s="125">
        <f>Corrientes!N143*Constantes!$BA$7</f>
        <v>1221.1545317793157</v>
      </c>
      <c r="O143" s="125">
        <v>4006.8677981571127</v>
      </c>
      <c r="P143" s="125">
        <v>35.224605857090211</v>
      </c>
      <c r="Q143" s="125">
        <v>8416.8429846707149</v>
      </c>
      <c r="R143" s="125">
        <v>664.98971408802242</v>
      </c>
      <c r="S143" s="125">
        <v>95.647935016166642</v>
      </c>
      <c r="T143" s="126" t="s">
        <v>260</v>
      </c>
      <c r="U143" s="126" t="s">
        <v>260</v>
      </c>
      <c r="V143" s="127">
        <v>9177.4806337749033</v>
      </c>
      <c r="W143" s="125">
        <v>4306.6281781363623</v>
      </c>
      <c r="X143" s="125">
        <f>Corrientes!X143*Constantes!$BA$7</f>
        <v>3903.4525513996091</v>
      </c>
      <c r="Y143" s="125">
        <f>Corrientes!Y143*Constantes!$BA$7</f>
        <v>2365.4676017985744</v>
      </c>
      <c r="Z143" s="125">
        <f>Corrientes!Z143*Constantes!$BA$7</f>
        <v>20136.407371824556</v>
      </c>
      <c r="AA143" s="125">
        <v>14168.158689281328</v>
      </c>
      <c r="AB143" s="125">
        <v>4196.0533282792494</v>
      </c>
      <c r="AC143" s="126" t="s">
        <v>94</v>
      </c>
      <c r="AD143" s="125">
        <v>25.884858557138056</v>
      </c>
      <c r="AE143" s="125">
        <v>2.8797245215368186</v>
      </c>
      <c r="AF143" s="126" t="s">
        <v>260</v>
      </c>
      <c r="AG143" s="128" t="s">
        <v>94</v>
      </c>
      <c r="AH143" s="125">
        <v>1157.9064952655376</v>
      </c>
      <c r="AI143" s="126" t="s">
        <v>260</v>
      </c>
      <c r="AJ143" s="126" t="s">
        <v>260</v>
      </c>
      <c r="AK143" s="126" t="s">
        <v>94</v>
      </c>
      <c r="AL143" s="126" t="s">
        <v>260</v>
      </c>
      <c r="AM143" s="126" t="s">
        <v>260</v>
      </c>
      <c r="AN143" s="128" t="s">
        <v>94</v>
      </c>
      <c r="AO143" s="132">
        <v>491997.01510755019</v>
      </c>
      <c r="AP143" s="132">
        <v>54735.314307422756</v>
      </c>
      <c r="AQ143" s="125">
        <v>69.523463381023845</v>
      </c>
      <c r="AR143" s="125">
        <v>30.476536618976148</v>
      </c>
      <c r="AS143" s="125">
        <v>64.775394142909789</v>
      </c>
      <c r="AT143" s="126" t="s">
        <v>94</v>
      </c>
      <c r="AU143" s="128" t="s">
        <v>94</v>
      </c>
      <c r="AV143" s="125">
        <f t="shared" si="1"/>
        <v>10.683315732654751</v>
      </c>
      <c r="AW143" s="128" t="s">
        <v>94</v>
      </c>
      <c r="AX143" s="129">
        <v>73.899111766363518</v>
      </c>
      <c r="AZ143" s="149"/>
      <c r="BC143" s="150"/>
      <c r="BE143" s="98"/>
    </row>
    <row r="144" spans="1:57" ht="15" hidden="1" thickBot="1" x14ac:dyDescent="0.35">
      <c r="A144" s="120">
        <v>2007</v>
      </c>
      <c r="B144" s="121" t="s">
        <v>272</v>
      </c>
      <c r="C144" s="122">
        <v>12517.988283590395</v>
      </c>
      <c r="D144" s="122">
        <v>3059.67690515509</v>
      </c>
      <c r="E144" s="122">
        <v>170.03473677766468</v>
      </c>
      <c r="F144" s="123" t="s">
        <v>260</v>
      </c>
      <c r="G144" s="123" t="s">
        <v>260</v>
      </c>
      <c r="H144" s="122">
        <v>15747.699925523151</v>
      </c>
      <c r="I144" s="122">
        <v>6143.0966871693317</v>
      </c>
      <c r="J144" s="122">
        <v>21890.79661269248</v>
      </c>
      <c r="K144" s="125">
        <f>Corrientes!K144*Constantes!$BA$7</f>
        <v>3947.6111648039118</v>
      </c>
      <c r="L144" s="125">
        <f>Corrientes!L144*Constantes!$BA$7</f>
        <v>3137.9916141972312</v>
      </c>
      <c r="M144" s="125">
        <f>Corrientes!M144*Constantes!$BA$7</f>
        <v>766.9954830614198</v>
      </c>
      <c r="N144" s="125">
        <f>Corrientes!N144*Constantes!$BA$7</f>
        <v>1539.9427969436597</v>
      </c>
      <c r="O144" s="125">
        <v>5487.5539617475706</v>
      </c>
      <c r="P144" s="125">
        <v>23.563670582117261</v>
      </c>
      <c r="Q144" s="125">
        <v>43328.182503020158</v>
      </c>
      <c r="R144" s="125">
        <v>24676.177140006224</v>
      </c>
      <c r="S144" s="125">
        <v>3005.4660662790457</v>
      </c>
      <c r="T144" s="126" t="s">
        <v>260</v>
      </c>
      <c r="U144" s="126" t="s">
        <v>260</v>
      </c>
      <c r="V144" s="127">
        <v>71009.825709305427</v>
      </c>
      <c r="W144" s="125">
        <v>14246.762662376665</v>
      </c>
      <c r="X144" s="125">
        <f>Corrientes!X144*Constantes!$BA$7</f>
        <v>5974.2903771723941</v>
      </c>
      <c r="Y144" s="125">
        <f>Corrientes!Y144*Constantes!$BA$7</f>
        <v>8137.5958582870171</v>
      </c>
      <c r="Z144" s="125">
        <f>Corrientes!Z144*Constantes!$BA$7</f>
        <v>42566.723313585899</v>
      </c>
      <c r="AA144" s="125">
        <v>92900.6223219979</v>
      </c>
      <c r="AB144" s="125">
        <v>10352.832224172185</v>
      </c>
      <c r="AC144" s="126" t="s">
        <v>94</v>
      </c>
      <c r="AD144" s="125">
        <v>8.9606861767892756</v>
      </c>
      <c r="AE144" s="125">
        <v>3.4096473834996095</v>
      </c>
      <c r="AF144" s="126" t="s">
        <v>260</v>
      </c>
      <c r="AG144" s="128" t="s">
        <v>94</v>
      </c>
      <c r="AH144" s="125">
        <v>16267.340505534139</v>
      </c>
      <c r="AI144" s="126" t="s">
        <v>260</v>
      </c>
      <c r="AJ144" s="126" t="s">
        <v>260</v>
      </c>
      <c r="AK144" s="126" t="s">
        <v>94</v>
      </c>
      <c r="AL144" s="126" t="s">
        <v>260</v>
      </c>
      <c r="AM144" s="126" t="s">
        <v>260</v>
      </c>
      <c r="AN144" s="128" t="s">
        <v>94</v>
      </c>
      <c r="AO144" s="132">
        <v>2724640.1716369311</v>
      </c>
      <c r="AP144" s="132">
        <v>1036757.9054675178</v>
      </c>
      <c r="AQ144" s="125">
        <v>71.937537057890765</v>
      </c>
      <c r="AR144" s="125">
        <v>28.062462942109239</v>
      </c>
      <c r="AS144" s="125">
        <v>76.43632941788276</v>
      </c>
      <c r="AT144" s="126" t="s">
        <v>94</v>
      </c>
      <c r="AU144" s="128" t="s">
        <v>94</v>
      </c>
      <c r="AV144" s="125">
        <f t="shared" si="1"/>
        <v>14.465762422932094</v>
      </c>
      <c r="AW144" s="128" t="s">
        <v>94</v>
      </c>
      <c r="AX144" s="129">
        <v>37.894800112219656</v>
      </c>
      <c r="AZ144" s="149"/>
      <c r="BC144" s="150"/>
      <c r="BE144" s="98"/>
    </row>
    <row r="145" spans="1:57" ht="15" hidden="1" thickBot="1" x14ac:dyDescent="0.35">
      <c r="A145" s="120">
        <v>2007</v>
      </c>
      <c r="B145" s="121" t="s">
        <v>8</v>
      </c>
      <c r="C145" s="122">
        <v>659.97771254794679</v>
      </c>
      <c r="D145" s="122">
        <v>1474.02638610651</v>
      </c>
      <c r="E145" s="122">
        <v>345.04866531592364</v>
      </c>
      <c r="F145" s="123" t="s">
        <v>260</v>
      </c>
      <c r="G145" s="123" t="s">
        <v>260</v>
      </c>
      <c r="H145" s="122">
        <v>2479.052763970381</v>
      </c>
      <c r="I145" s="122">
        <v>45.861535225660006</v>
      </c>
      <c r="J145" s="122">
        <v>2524.9142991960407</v>
      </c>
      <c r="K145" s="125">
        <f>Corrientes!K145*Constantes!$BA$7</f>
        <v>3221.5112373255661</v>
      </c>
      <c r="L145" s="125">
        <f>Corrientes!L145*Constantes!$BA$7</f>
        <v>857.63629086800529</v>
      </c>
      <c r="M145" s="125">
        <f>Corrientes!M145*Constantes!$BA$7</f>
        <v>1915.4866874843381</v>
      </c>
      <c r="N145" s="125">
        <f>Corrientes!N145*Constantes!$BA$7</f>
        <v>59.596735187614286</v>
      </c>
      <c r="O145" s="125">
        <v>3281.1079541276385</v>
      </c>
      <c r="P145" s="125">
        <v>42.429515970343218</v>
      </c>
      <c r="Q145" s="125">
        <v>2805.3283921979933</v>
      </c>
      <c r="R145" s="125">
        <v>543.27363819470668</v>
      </c>
      <c r="S145" s="125">
        <v>77.327655906802875</v>
      </c>
      <c r="T145" s="126" t="s">
        <v>260</v>
      </c>
      <c r="U145" s="126" t="s">
        <v>260</v>
      </c>
      <c r="V145" s="127">
        <v>3425.9296862995029</v>
      </c>
      <c r="W145" s="125">
        <v>4098.5707183048153</v>
      </c>
      <c r="X145" s="125">
        <f>Corrientes!X145*Constantes!$BA$7</f>
        <v>3854.1877850947544</v>
      </c>
      <c r="Y145" s="125">
        <f>Corrientes!Y145*Constantes!$BA$7</f>
        <v>1823.0536647227425</v>
      </c>
      <c r="Z145" s="125">
        <f>Corrientes!Z145*Constantes!$BA$7</f>
        <v>47411.193075906122</v>
      </c>
      <c r="AA145" s="125">
        <v>5950.843985495545</v>
      </c>
      <c r="AB145" s="125">
        <v>3706.7325180688749</v>
      </c>
      <c r="AC145" s="126" t="s">
        <v>94</v>
      </c>
      <c r="AD145" s="125">
        <v>17.892211138430643</v>
      </c>
      <c r="AE145" s="125">
        <v>3.4347480824464616</v>
      </c>
      <c r="AF145" s="126" t="s">
        <v>260</v>
      </c>
      <c r="AG145" s="128" t="s">
        <v>94</v>
      </c>
      <c r="AH145" s="125">
        <v>102.48988467520626</v>
      </c>
      <c r="AI145" s="126" t="s">
        <v>260</v>
      </c>
      <c r="AJ145" s="126" t="s">
        <v>260</v>
      </c>
      <c r="AK145" s="126" t="s">
        <v>94</v>
      </c>
      <c r="AL145" s="126" t="s">
        <v>260</v>
      </c>
      <c r="AM145" s="126" t="s">
        <v>260</v>
      </c>
      <c r="AN145" s="128" t="s">
        <v>94</v>
      </c>
      <c r="AO145" s="132">
        <v>173254.16137235161</v>
      </c>
      <c r="AP145" s="132">
        <v>33259.410698064792</v>
      </c>
      <c r="AQ145" s="125">
        <v>98.18363992630313</v>
      </c>
      <c r="AR145" s="125">
        <v>1.8163600736968697</v>
      </c>
      <c r="AS145" s="125">
        <v>57.570484029656775</v>
      </c>
      <c r="AT145" s="126" t="s">
        <v>94</v>
      </c>
      <c r="AU145" s="128" t="s">
        <v>94</v>
      </c>
      <c r="AV145" s="125">
        <f t="shared" si="1"/>
        <v>-27.161851563857496</v>
      </c>
      <c r="AW145" s="128" t="s">
        <v>94</v>
      </c>
      <c r="AX145" s="129">
        <v>92.574794782828491</v>
      </c>
      <c r="AZ145" s="149"/>
      <c r="BC145" s="150"/>
      <c r="BE145" s="98"/>
    </row>
    <row r="146" spans="1:57" ht="15" hidden="1" thickBot="1" x14ac:dyDescent="0.35">
      <c r="A146" s="120">
        <v>2007</v>
      </c>
      <c r="B146" s="121" t="s">
        <v>9</v>
      </c>
      <c r="C146" s="122">
        <v>5405.418088019147</v>
      </c>
      <c r="D146" s="122">
        <v>2124.5717327233206</v>
      </c>
      <c r="E146" s="123">
        <v>0</v>
      </c>
      <c r="F146" s="123" t="s">
        <v>260</v>
      </c>
      <c r="G146" s="123" t="s">
        <v>260</v>
      </c>
      <c r="H146" s="122">
        <v>7529.9898207424685</v>
      </c>
      <c r="I146" s="122">
        <v>925.04633637314362</v>
      </c>
      <c r="J146" s="122">
        <v>8455.0361571156118</v>
      </c>
      <c r="K146" s="125">
        <f>Corrientes!K146*Constantes!$BA$7</f>
        <v>2346.5295375624314</v>
      </c>
      <c r="L146" s="125">
        <f>Corrientes!L146*Constantes!$BA$7</f>
        <v>1684.4608702486289</v>
      </c>
      <c r="M146" s="125">
        <f>Corrientes!M146*Constantes!$BA$7</f>
        <v>662.06866731380296</v>
      </c>
      <c r="N146" s="125">
        <f>Corrientes!N146*Constantes!$BA$7</f>
        <v>288.26712964924906</v>
      </c>
      <c r="O146" s="125">
        <v>2634.7966672116809</v>
      </c>
      <c r="P146" s="125">
        <v>51.947590890693974</v>
      </c>
      <c r="Q146" s="125">
        <v>6522.5916594319942</v>
      </c>
      <c r="R146" s="125">
        <v>785.45918813998912</v>
      </c>
      <c r="S146" s="125">
        <v>513.00205381438218</v>
      </c>
      <c r="T146" s="126" t="s">
        <v>260</v>
      </c>
      <c r="U146" s="126" t="s">
        <v>260</v>
      </c>
      <c r="V146" s="127">
        <v>7821.0529013863661</v>
      </c>
      <c r="W146" s="125">
        <v>3607.4068733464969</v>
      </c>
      <c r="X146" s="125">
        <f>Corrientes!X146*Constantes!$BA$7</f>
        <v>2826.9516676860435</v>
      </c>
      <c r="Y146" s="125">
        <f>Corrientes!Y146*Constantes!$BA$7</f>
        <v>2091.4012134750992</v>
      </c>
      <c r="Z146" s="125">
        <f>Corrientes!Z146*Constantes!$BA$7</f>
        <v>15602.726780448982</v>
      </c>
      <c r="AA146" s="125">
        <v>16276.089058501979</v>
      </c>
      <c r="AB146" s="125">
        <v>3026.9585033155722</v>
      </c>
      <c r="AC146" s="126" t="s">
        <v>94</v>
      </c>
      <c r="AD146" s="125">
        <v>27.240501644522642</v>
      </c>
      <c r="AE146" s="125">
        <v>3.0273700383273261</v>
      </c>
      <c r="AF146" s="126" t="s">
        <v>260</v>
      </c>
      <c r="AG146" s="128" t="s">
        <v>94</v>
      </c>
      <c r="AH146" s="125">
        <v>460.61025476063156</v>
      </c>
      <c r="AI146" s="126" t="s">
        <v>260</v>
      </c>
      <c r="AJ146" s="126" t="s">
        <v>260</v>
      </c>
      <c r="AK146" s="126" t="s">
        <v>94</v>
      </c>
      <c r="AL146" s="126" t="s">
        <v>260</v>
      </c>
      <c r="AM146" s="126" t="s">
        <v>260</v>
      </c>
      <c r="AN146" s="128" t="s">
        <v>94</v>
      </c>
      <c r="AO146" s="132">
        <v>537631.30547116057</v>
      </c>
      <c r="AP146" s="132">
        <v>59749.593714896502</v>
      </c>
      <c r="AQ146" s="125">
        <v>89.059226723771729</v>
      </c>
      <c r="AR146" s="125">
        <v>10.940773276228285</v>
      </c>
      <c r="AS146" s="125">
        <v>48.052409109306033</v>
      </c>
      <c r="AT146" s="126" t="s">
        <v>94</v>
      </c>
      <c r="AU146" s="128" t="s">
        <v>94</v>
      </c>
      <c r="AV146" s="125">
        <f t="shared" si="1"/>
        <v>18.236772834191118</v>
      </c>
      <c r="AW146" s="128" t="s">
        <v>94</v>
      </c>
      <c r="AX146" s="129">
        <v>155.25010402119074</v>
      </c>
      <c r="AZ146" s="149"/>
      <c r="BC146" s="150"/>
      <c r="BE146" s="98"/>
    </row>
    <row r="147" spans="1:57" ht="15" hidden="1" thickBot="1" x14ac:dyDescent="0.35">
      <c r="A147" s="120">
        <v>2007</v>
      </c>
      <c r="B147" s="121" t="s">
        <v>10</v>
      </c>
      <c r="C147" s="122">
        <v>2213.8813107026358</v>
      </c>
      <c r="D147" s="122">
        <v>2892.434182988387</v>
      </c>
      <c r="E147" s="123">
        <v>0</v>
      </c>
      <c r="F147" s="123" t="s">
        <v>260</v>
      </c>
      <c r="G147" s="123" t="s">
        <v>260</v>
      </c>
      <c r="H147" s="122">
        <v>5106.3154936910223</v>
      </c>
      <c r="I147" s="122">
        <v>352.97564386173048</v>
      </c>
      <c r="J147" s="122">
        <v>5459.2911375527528</v>
      </c>
      <c r="K147" s="125">
        <f>Corrientes!K147*Constantes!$BA$7</f>
        <v>2006.3761151834794</v>
      </c>
      <c r="L147" s="125">
        <f>Corrientes!L147*Constantes!$BA$7</f>
        <v>869.87938546549117</v>
      </c>
      <c r="M147" s="125">
        <f>Corrientes!M147*Constantes!$BA$7</f>
        <v>1136.4967297179878</v>
      </c>
      <c r="N147" s="125">
        <f>Corrientes!N147*Constantes!$BA$7</f>
        <v>138.69137188265921</v>
      </c>
      <c r="O147" s="125">
        <v>2145.0674870661383</v>
      </c>
      <c r="P147" s="125">
        <v>60.247504299477541</v>
      </c>
      <c r="Q147" s="125">
        <v>2816.813371323331</v>
      </c>
      <c r="R147" s="125">
        <v>785.33496655144017</v>
      </c>
      <c r="S147" s="126">
        <v>0</v>
      </c>
      <c r="T147" s="126" t="s">
        <v>260</v>
      </c>
      <c r="U147" s="126" t="s">
        <v>260</v>
      </c>
      <c r="V147" s="127">
        <v>3602.1483378747716</v>
      </c>
      <c r="W147" s="125">
        <v>4475.8526854939282</v>
      </c>
      <c r="X147" s="125">
        <f>Corrientes!X147*Constantes!$BA$7</f>
        <v>3933.695826156455</v>
      </c>
      <c r="Y147" s="125">
        <f>Corrientes!Y147*Constantes!$BA$7</f>
        <v>1723.5865300488108</v>
      </c>
      <c r="Z147" s="125">
        <f>Corrientes!Z147*Constantes!$BA$7</f>
        <v>0</v>
      </c>
      <c r="AA147" s="125">
        <v>9061.4394754275236</v>
      </c>
      <c r="AB147" s="125">
        <v>2705.0365018709922</v>
      </c>
      <c r="AC147" s="126" t="s">
        <v>94</v>
      </c>
      <c r="AD147" s="125">
        <v>16.379144604934737</v>
      </c>
      <c r="AE147" s="125">
        <v>4.0324819161944303</v>
      </c>
      <c r="AF147" s="126" t="s">
        <v>260</v>
      </c>
      <c r="AG147" s="128" t="s">
        <v>94</v>
      </c>
      <c r="AH147" s="125">
        <v>76.075111802675877</v>
      </c>
      <c r="AI147" s="126" t="s">
        <v>260</v>
      </c>
      <c r="AJ147" s="126" t="s">
        <v>260</v>
      </c>
      <c r="AK147" s="126" t="s">
        <v>94</v>
      </c>
      <c r="AL147" s="126" t="s">
        <v>260</v>
      </c>
      <c r="AM147" s="126" t="s">
        <v>260</v>
      </c>
      <c r="AN147" s="128" t="s">
        <v>94</v>
      </c>
      <c r="AO147" s="132">
        <v>224711.22409841002</v>
      </c>
      <c r="AP147" s="132">
        <v>55323.032392653025</v>
      </c>
      <c r="AQ147" s="125">
        <v>93.534405200819549</v>
      </c>
      <c r="AR147" s="125">
        <v>6.465594799180459</v>
      </c>
      <c r="AS147" s="125">
        <v>39.752495700522459</v>
      </c>
      <c r="AT147" s="126" t="s">
        <v>94</v>
      </c>
      <c r="AU147" s="128" t="s">
        <v>94</v>
      </c>
      <c r="AV147" s="125">
        <f t="shared" si="1"/>
        <v>7.2064683399751361</v>
      </c>
      <c r="AW147" s="128" t="s">
        <v>94</v>
      </c>
      <c r="AX147" s="129">
        <v>155.18926656894016</v>
      </c>
      <c r="AZ147" s="149"/>
      <c r="BC147" s="150"/>
      <c r="BE147" s="98"/>
    </row>
    <row r="148" spans="1:57" ht="15" hidden="1" thickBot="1" x14ac:dyDescent="0.35">
      <c r="A148" s="120">
        <v>2007</v>
      </c>
      <c r="B148" s="121" t="s">
        <v>11</v>
      </c>
      <c r="C148" s="122">
        <v>1720.272708655318</v>
      </c>
      <c r="D148" s="122">
        <v>1931.279403880038</v>
      </c>
      <c r="E148" s="122">
        <v>526.33507666366722</v>
      </c>
      <c r="F148" s="123" t="s">
        <v>260</v>
      </c>
      <c r="G148" s="123" t="s">
        <v>260</v>
      </c>
      <c r="H148" s="122">
        <v>4177.8871891990239</v>
      </c>
      <c r="I148" s="122">
        <v>110.50104527703424</v>
      </c>
      <c r="J148" s="122">
        <v>4288.3882344760577</v>
      </c>
      <c r="K148" s="125">
        <f>Corrientes!K148*Constantes!$BA$7</f>
        <v>2376.7813195184772</v>
      </c>
      <c r="L148" s="125">
        <f>Corrientes!L148*Constantes!$BA$7</f>
        <v>978.65544311005954</v>
      </c>
      <c r="M148" s="125">
        <f>Corrientes!M148*Constantes!$BA$7</f>
        <v>1098.6962074466364</v>
      </c>
      <c r="N148" s="125">
        <f>Corrientes!N148*Constantes!$BA$7</f>
        <v>62.863549997402551</v>
      </c>
      <c r="O148" s="125">
        <v>2439.6448695158797</v>
      </c>
      <c r="P148" s="125">
        <v>58.544491896140613</v>
      </c>
      <c r="Q148" s="125">
        <v>2286.9208600099214</v>
      </c>
      <c r="R148" s="125">
        <v>427.64159049134571</v>
      </c>
      <c r="S148" s="125">
        <v>322.05649432105463</v>
      </c>
      <c r="T148" s="126" t="s">
        <v>260</v>
      </c>
      <c r="U148" s="126" t="s">
        <v>260</v>
      </c>
      <c r="V148" s="127">
        <v>3036.6189448223217</v>
      </c>
      <c r="W148" s="125">
        <v>3760.8029149227641</v>
      </c>
      <c r="X148" s="125">
        <f>Corrientes!X148*Constantes!$BA$7</f>
        <v>3245.4291508515771</v>
      </c>
      <c r="Y148" s="125">
        <f>Corrientes!Y148*Constantes!$BA$7</f>
        <v>1879.4375881344388</v>
      </c>
      <c r="Z148" s="125">
        <f>Corrientes!Z148*Constantes!$BA$7</f>
        <v>16539.466635222609</v>
      </c>
      <c r="AA148" s="125">
        <v>7325.007179298379</v>
      </c>
      <c r="AB148" s="125">
        <v>2855.4961246368762</v>
      </c>
      <c r="AC148" s="126" t="s">
        <v>94</v>
      </c>
      <c r="AD148" s="125">
        <v>16.129544650200632</v>
      </c>
      <c r="AE148" s="125">
        <v>3.334675445549693</v>
      </c>
      <c r="AF148" s="126" t="s">
        <v>260</v>
      </c>
      <c r="AG148" s="128" t="s">
        <v>94</v>
      </c>
      <c r="AH148" s="125">
        <v>93.802862423608147</v>
      </c>
      <c r="AI148" s="126" t="s">
        <v>260</v>
      </c>
      <c r="AJ148" s="126" t="s">
        <v>260</v>
      </c>
      <c r="AK148" s="126" t="s">
        <v>94</v>
      </c>
      <c r="AL148" s="126" t="s">
        <v>260</v>
      </c>
      <c r="AM148" s="126" t="s">
        <v>260</v>
      </c>
      <c r="AN148" s="128" t="s">
        <v>94</v>
      </c>
      <c r="AO148" s="132">
        <v>219661.7721545886</v>
      </c>
      <c r="AP148" s="132">
        <v>45413.601798159034</v>
      </c>
      <c r="AQ148" s="125">
        <v>97.423249966300347</v>
      </c>
      <c r="AR148" s="125">
        <v>2.5767500336996636</v>
      </c>
      <c r="AS148" s="125">
        <v>41.455508103859387</v>
      </c>
      <c r="AT148" s="126" t="s">
        <v>94</v>
      </c>
      <c r="AU148" s="128" t="s">
        <v>94</v>
      </c>
      <c r="AV148" s="125">
        <f t="shared" si="1"/>
        <v>3.1762655382895133</v>
      </c>
      <c r="AW148" s="128" t="s">
        <v>94</v>
      </c>
      <c r="AX148" s="129">
        <v>232.46202728627037</v>
      </c>
      <c r="AZ148" s="149"/>
      <c r="BC148" s="150"/>
      <c r="BE148" s="98"/>
    </row>
    <row r="149" spans="1:57" ht="15" hidden="1" thickBot="1" x14ac:dyDescent="0.35">
      <c r="A149" s="120">
        <v>2007</v>
      </c>
      <c r="B149" s="121" t="s">
        <v>12</v>
      </c>
      <c r="C149" s="122">
        <v>2968.4426990032148</v>
      </c>
      <c r="D149" s="122">
        <v>3627.9669037152453</v>
      </c>
      <c r="E149" s="123">
        <v>0</v>
      </c>
      <c r="F149" s="123" t="s">
        <v>260</v>
      </c>
      <c r="G149" s="123" t="s">
        <v>260</v>
      </c>
      <c r="H149" s="122">
        <v>6596.4096027184596</v>
      </c>
      <c r="I149" s="122">
        <v>2972.9017588435563</v>
      </c>
      <c r="J149" s="122">
        <v>9569.311361562015</v>
      </c>
      <c r="K149" s="125">
        <f>Corrientes!K149*Constantes!$BA$7</f>
        <v>1913.7573383129113</v>
      </c>
      <c r="L149" s="125">
        <f>Corrientes!L149*Constantes!$BA$7</f>
        <v>861.20773886412826</v>
      </c>
      <c r="M149" s="125">
        <f>Corrientes!M149*Constantes!$BA$7</f>
        <v>1052.5495994487831</v>
      </c>
      <c r="N149" s="125">
        <f>Corrientes!N149*Constantes!$BA$7</f>
        <v>862.50140602632393</v>
      </c>
      <c r="O149" s="125">
        <v>2776.2587443392354</v>
      </c>
      <c r="P149" s="125">
        <v>38.563368770767489</v>
      </c>
      <c r="Q149" s="125">
        <v>14162.055518516285</v>
      </c>
      <c r="R149" s="125">
        <v>964.28210711892439</v>
      </c>
      <c r="S149" s="125">
        <v>118.86195048807969</v>
      </c>
      <c r="T149" s="126" t="s">
        <v>260</v>
      </c>
      <c r="U149" s="126" t="s">
        <v>260</v>
      </c>
      <c r="V149" s="127">
        <v>15245.19957612329</v>
      </c>
      <c r="W149" s="125">
        <v>4171.2689318608518</v>
      </c>
      <c r="X149" s="125">
        <f>Corrientes!X149*Constantes!$BA$7</f>
        <v>3682.6360098387736</v>
      </c>
      <c r="Y149" s="125">
        <f>Corrientes!Y149*Constantes!$BA$7</f>
        <v>2745.7561636690234</v>
      </c>
      <c r="Z149" s="125">
        <f>Corrientes!Z149*Constantes!$BA$7</f>
        <v>23513.738968957405</v>
      </c>
      <c r="AA149" s="125">
        <v>24814.510937685303</v>
      </c>
      <c r="AB149" s="125">
        <v>3494.190494612702</v>
      </c>
      <c r="AC149" s="126" t="s">
        <v>94</v>
      </c>
      <c r="AD149" s="125">
        <v>32.326075552516485</v>
      </c>
      <c r="AE149" s="125">
        <v>2.4860309202373041</v>
      </c>
      <c r="AF149" s="126" t="s">
        <v>260</v>
      </c>
      <c r="AG149" s="128" t="s">
        <v>94</v>
      </c>
      <c r="AH149" s="125">
        <v>2430.5269586352406</v>
      </c>
      <c r="AI149" s="126" t="s">
        <v>260</v>
      </c>
      <c r="AJ149" s="126" t="s">
        <v>260</v>
      </c>
      <c r="AK149" s="126" t="s">
        <v>94</v>
      </c>
      <c r="AL149" s="126" t="s">
        <v>260</v>
      </c>
      <c r="AM149" s="126" t="s">
        <v>260</v>
      </c>
      <c r="AN149" s="128" t="s">
        <v>94</v>
      </c>
      <c r="AO149" s="132">
        <v>998157.77574144723</v>
      </c>
      <c r="AP149" s="132">
        <v>76763.140942896105</v>
      </c>
      <c r="AQ149" s="125">
        <v>68.93296030908661</v>
      </c>
      <c r="AR149" s="125">
        <v>31.067039690913393</v>
      </c>
      <c r="AS149" s="125">
        <v>61.436631229232532</v>
      </c>
      <c r="AT149" s="126" t="s">
        <v>94</v>
      </c>
      <c r="AU149" s="128" t="s">
        <v>94</v>
      </c>
      <c r="AV149" s="125">
        <f t="shared" si="1"/>
        <v>1.7696221609770246</v>
      </c>
      <c r="AW149" s="128" t="s">
        <v>94</v>
      </c>
      <c r="AX149" s="129">
        <v>85.289722099489111</v>
      </c>
      <c r="AZ149" s="149"/>
      <c r="BC149" s="150"/>
      <c r="BE149" s="98"/>
    </row>
    <row r="150" spans="1:57" ht="15" hidden="1" thickBot="1" x14ac:dyDescent="0.35">
      <c r="A150" s="120">
        <v>2007</v>
      </c>
      <c r="B150" s="121" t="s">
        <v>13</v>
      </c>
      <c r="C150" s="122">
        <v>9155.5086502612976</v>
      </c>
      <c r="D150" s="122">
        <v>6831.7332115349291</v>
      </c>
      <c r="E150" s="123">
        <v>0</v>
      </c>
      <c r="F150" s="123" t="s">
        <v>260</v>
      </c>
      <c r="G150" s="123" t="s">
        <v>260</v>
      </c>
      <c r="H150" s="122">
        <v>15987.241861796227</v>
      </c>
      <c r="I150" s="122">
        <v>4778.507398337706</v>
      </c>
      <c r="J150" s="122">
        <v>20765.749260133933</v>
      </c>
      <c r="K150" s="125">
        <f>Corrientes!K150*Constantes!$BA$7</f>
        <v>1984.2138869781252</v>
      </c>
      <c r="L150" s="125">
        <f>Corrientes!L150*Constantes!$BA$7</f>
        <v>1136.3115391159624</v>
      </c>
      <c r="M150" s="125">
        <f>Corrientes!M150*Constantes!$BA$7</f>
        <v>847.90234786216251</v>
      </c>
      <c r="N150" s="125">
        <f>Corrientes!N150*Constantes!$BA$7</f>
        <v>593.07170184664335</v>
      </c>
      <c r="O150" s="125">
        <v>2577.2855888247682</v>
      </c>
      <c r="P150" s="125">
        <v>57.38359798902826</v>
      </c>
      <c r="Q150" s="125">
        <v>14742.241927157926</v>
      </c>
      <c r="R150" s="125">
        <v>624.91141536979433</v>
      </c>
      <c r="S150" s="125">
        <v>54.701500002567194</v>
      </c>
      <c r="T150" s="126" t="s">
        <v>260</v>
      </c>
      <c r="U150" s="126" t="s">
        <v>260</v>
      </c>
      <c r="V150" s="127">
        <v>15421.854842530287</v>
      </c>
      <c r="W150" s="125">
        <v>2298.9958297370931</v>
      </c>
      <c r="X150" s="125">
        <f>Corrientes!X150*Constantes!$BA$7</f>
        <v>3392.7133407156034</v>
      </c>
      <c r="Y150" s="125">
        <f>Corrientes!Y150*Constantes!$BA$7</f>
        <v>689.12778832484503</v>
      </c>
      <c r="Z150" s="125">
        <f>Corrientes!Z150*Constantes!$BA$7</f>
        <v>2884.0354300926451</v>
      </c>
      <c r="AA150" s="125">
        <v>36187.60410266422</v>
      </c>
      <c r="AB150" s="125">
        <v>2450.8546458699939</v>
      </c>
      <c r="AC150" s="126" t="s">
        <v>94</v>
      </c>
      <c r="AD150" s="125">
        <v>31.835914651829999</v>
      </c>
      <c r="AE150" s="125">
        <v>2.8133202439677674</v>
      </c>
      <c r="AF150" s="126" t="s">
        <v>260</v>
      </c>
      <c r="AG150" s="128" t="s">
        <v>94</v>
      </c>
      <c r="AH150" s="125">
        <v>1890.6865335017271</v>
      </c>
      <c r="AI150" s="126" t="s">
        <v>260</v>
      </c>
      <c r="AJ150" s="126" t="s">
        <v>260</v>
      </c>
      <c r="AK150" s="126" t="s">
        <v>94</v>
      </c>
      <c r="AL150" s="126" t="s">
        <v>260</v>
      </c>
      <c r="AM150" s="126" t="s">
        <v>260</v>
      </c>
      <c r="AN150" s="128" t="s">
        <v>94</v>
      </c>
      <c r="AO150" s="132">
        <v>1286295.2299958221</v>
      </c>
      <c r="AP150" s="132">
        <v>113669.12023237276</v>
      </c>
      <c r="AQ150" s="125">
        <v>76.988514411509911</v>
      </c>
      <c r="AR150" s="125">
        <v>23.011485588490082</v>
      </c>
      <c r="AS150" s="125">
        <v>42.61640201097174</v>
      </c>
      <c r="AT150" s="126" t="s">
        <v>94</v>
      </c>
      <c r="AU150" s="128" t="s">
        <v>94</v>
      </c>
      <c r="AV150" s="125">
        <f t="shared" si="1"/>
        <v>16.65595698532907</v>
      </c>
      <c r="AW150" s="128" t="s">
        <v>94</v>
      </c>
      <c r="AX150" s="129">
        <v>474.58886201600842</v>
      </c>
      <c r="AZ150" s="149"/>
      <c r="BC150" s="150"/>
      <c r="BE150" s="98"/>
    </row>
    <row r="151" spans="1:57" ht="15" hidden="1" thickBot="1" x14ac:dyDescent="0.35">
      <c r="A151" s="120">
        <v>2007</v>
      </c>
      <c r="B151" s="121" t="s">
        <v>14</v>
      </c>
      <c r="C151" s="122">
        <v>1890.6113072846072</v>
      </c>
      <c r="D151" s="122">
        <v>2497.661370158678</v>
      </c>
      <c r="E151" s="122">
        <v>572.94760071850442</v>
      </c>
      <c r="F151" s="123" t="s">
        <v>260</v>
      </c>
      <c r="G151" s="123" t="s">
        <v>260</v>
      </c>
      <c r="H151" s="122">
        <v>4961.2202781617898</v>
      </c>
      <c r="I151" s="122">
        <v>429.9828420258645</v>
      </c>
      <c r="J151" s="122">
        <v>5391.2031201876543</v>
      </c>
      <c r="K151" s="125">
        <f>Corrientes!K151*Constantes!$BA$7</f>
        <v>1630.0971634617476</v>
      </c>
      <c r="L151" s="125">
        <f>Corrientes!L151*Constantes!$BA$7</f>
        <v>621.19397172891297</v>
      </c>
      <c r="M151" s="125">
        <f>Corrientes!M151*Constantes!$BA$7</f>
        <v>820.65106697745159</v>
      </c>
      <c r="N151" s="125">
        <f>Corrientes!N151*Constantes!$BA$7</f>
        <v>141.27851049243915</v>
      </c>
      <c r="O151" s="125">
        <v>1771.3756739541868</v>
      </c>
      <c r="P151" s="125">
        <v>53.363471684574179</v>
      </c>
      <c r="Q151" s="125">
        <v>3796.533335656964</v>
      </c>
      <c r="R151" s="125">
        <v>838.49388343333669</v>
      </c>
      <c r="S151" s="125">
        <v>76.56648034143484</v>
      </c>
      <c r="T151" s="126" t="s">
        <v>260</v>
      </c>
      <c r="U151" s="126" t="s">
        <v>260</v>
      </c>
      <c r="V151" s="127">
        <v>4711.5936994317353</v>
      </c>
      <c r="W151" s="125">
        <v>3779.1097146668376</v>
      </c>
      <c r="X151" s="125">
        <f>Corrientes!X151*Constantes!$BA$7</f>
        <v>2917.4658618816734</v>
      </c>
      <c r="Y151" s="125">
        <f>Corrientes!Y151*Constantes!$BA$7</f>
        <v>2218.5958142275254</v>
      </c>
      <c r="Z151" s="125">
        <f>Corrientes!Z151*Constantes!$BA$7</f>
        <v>26502.762319638226</v>
      </c>
      <c r="AA151" s="125">
        <v>10102.796819619389</v>
      </c>
      <c r="AB151" s="125">
        <v>2354.8221260346731</v>
      </c>
      <c r="AC151" s="126" t="s">
        <v>94</v>
      </c>
      <c r="AD151" s="125">
        <v>22.611945616101739</v>
      </c>
      <c r="AE151" s="125">
        <v>2.9071322158760053</v>
      </c>
      <c r="AF151" s="126" t="s">
        <v>260</v>
      </c>
      <c r="AG151" s="128" t="s">
        <v>94</v>
      </c>
      <c r="AH151" s="125">
        <v>207.27178499334229</v>
      </c>
      <c r="AI151" s="126" t="s">
        <v>260</v>
      </c>
      <c r="AJ151" s="126" t="s">
        <v>260</v>
      </c>
      <c r="AK151" s="126" t="s">
        <v>94</v>
      </c>
      <c r="AL151" s="126" t="s">
        <v>260</v>
      </c>
      <c r="AM151" s="126" t="s">
        <v>260</v>
      </c>
      <c r="AN151" s="128" t="s">
        <v>94</v>
      </c>
      <c r="AO151" s="132">
        <v>347517.62456648762</v>
      </c>
      <c r="AP151" s="132">
        <v>44679.024932844746</v>
      </c>
      <c r="AQ151" s="125">
        <v>92.0243620498035</v>
      </c>
      <c r="AR151" s="125">
        <v>7.9756379501965027</v>
      </c>
      <c r="AS151" s="125">
        <v>46.636528315425821</v>
      </c>
      <c r="AT151" s="126" t="s">
        <v>94</v>
      </c>
      <c r="AU151" s="128" t="s">
        <v>94</v>
      </c>
      <c r="AV151" s="125">
        <f t="shared" si="1"/>
        <v>7.9846609646786693</v>
      </c>
      <c r="AW151" s="128" t="s">
        <v>94</v>
      </c>
      <c r="AX151" s="129">
        <v>289.55755177612247</v>
      </c>
      <c r="AZ151" s="149"/>
      <c r="BC151" s="150"/>
      <c r="BE151" s="98"/>
    </row>
    <row r="152" spans="1:57" ht="15" hidden="1" thickBot="1" x14ac:dyDescent="0.35">
      <c r="A152" s="120">
        <v>2007</v>
      </c>
      <c r="B152" s="121" t="s">
        <v>15</v>
      </c>
      <c r="C152" s="122">
        <v>1490.6313886202797</v>
      </c>
      <c r="D152" s="122">
        <v>1047.2970744340291</v>
      </c>
      <c r="E152" s="123">
        <v>0</v>
      </c>
      <c r="F152" s="123" t="s">
        <v>260</v>
      </c>
      <c r="G152" s="123" t="s">
        <v>260</v>
      </c>
      <c r="H152" s="122">
        <v>2537.9284630543088</v>
      </c>
      <c r="I152" s="122">
        <v>251.72203280923537</v>
      </c>
      <c r="J152" s="122">
        <v>2789.6504958635442</v>
      </c>
      <c r="K152" s="125">
        <f>Corrientes!K152*Constantes!$BA$7</f>
        <v>2417.2727128643955</v>
      </c>
      <c r="L152" s="125">
        <f>Corrientes!L152*Constantes!$BA$7</f>
        <v>1419.7652270760079</v>
      </c>
      <c r="M152" s="125">
        <f>Corrientes!M152*Constantes!$BA$7</f>
        <v>997.50748578838761</v>
      </c>
      <c r="N152" s="125">
        <f>Corrientes!N152*Constantes!$BA$7</f>
        <v>239.75490641065406</v>
      </c>
      <c r="O152" s="125">
        <v>2657.0276192750493</v>
      </c>
      <c r="P152" s="125">
        <v>46.495501694260561</v>
      </c>
      <c r="Q152" s="125">
        <v>2678.9838595304309</v>
      </c>
      <c r="R152" s="125">
        <v>448.97912426744546</v>
      </c>
      <c r="S152" s="125">
        <v>82.21530852412711</v>
      </c>
      <c r="T152" s="126" t="s">
        <v>260</v>
      </c>
      <c r="U152" s="126" t="s">
        <v>260</v>
      </c>
      <c r="V152" s="127">
        <v>3210.1782923220035</v>
      </c>
      <c r="W152" s="125">
        <v>4737.5153367758394</v>
      </c>
      <c r="X152" s="125">
        <f>Corrientes!X152*Constantes!$BA$7</f>
        <v>4474.287073475336</v>
      </c>
      <c r="Y152" s="125">
        <f>Corrientes!Y152*Constantes!$BA$7</f>
        <v>2416.5036263634261</v>
      </c>
      <c r="Z152" s="125">
        <f>Corrientes!Z152*Constantes!$BA$7</f>
        <v>55067.185883541264</v>
      </c>
      <c r="AA152" s="125">
        <v>5999.8287881855476</v>
      </c>
      <c r="AB152" s="125">
        <v>3473.0838670567127</v>
      </c>
      <c r="AC152" s="126" t="s">
        <v>94</v>
      </c>
      <c r="AD152" s="125">
        <v>27.069544296848569</v>
      </c>
      <c r="AE152" s="125">
        <v>3.1558295022889675</v>
      </c>
      <c r="AF152" s="126" t="s">
        <v>260</v>
      </c>
      <c r="AG152" s="128" t="s">
        <v>94</v>
      </c>
      <c r="AH152" s="125">
        <v>242.88291692701071</v>
      </c>
      <c r="AI152" s="126" t="s">
        <v>260</v>
      </c>
      <c r="AJ152" s="126" t="s">
        <v>260</v>
      </c>
      <c r="AK152" s="126" t="s">
        <v>94</v>
      </c>
      <c r="AL152" s="126" t="s">
        <v>260</v>
      </c>
      <c r="AM152" s="126" t="s">
        <v>260</v>
      </c>
      <c r="AN152" s="128" t="s">
        <v>94</v>
      </c>
      <c r="AO152" s="132">
        <v>190118.91434039094</v>
      </c>
      <c r="AP152" s="132">
        <v>22164.498679366559</v>
      </c>
      <c r="AQ152" s="125">
        <v>90.976574550020317</v>
      </c>
      <c r="AR152" s="125">
        <v>9.0234254499796798</v>
      </c>
      <c r="AS152" s="125">
        <v>53.504498305739432</v>
      </c>
      <c r="AT152" s="126" t="s">
        <v>94</v>
      </c>
      <c r="AU152" s="128" t="s">
        <v>94</v>
      </c>
      <c r="AV152" s="125">
        <f t="shared" si="1"/>
        <v>7.4759775003199858</v>
      </c>
      <c r="AW152" s="128" t="s">
        <v>94</v>
      </c>
      <c r="AX152" s="129">
        <v>51.156798773063294</v>
      </c>
      <c r="AZ152" s="149"/>
      <c r="BC152" s="150"/>
      <c r="BE152" s="98"/>
    </row>
    <row r="153" spans="1:57" ht="15" hidden="1" thickBot="1" x14ac:dyDescent="0.35">
      <c r="A153" s="120">
        <v>2007</v>
      </c>
      <c r="B153" s="121" t="s">
        <v>16</v>
      </c>
      <c r="C153" s="122">
        <v>746.44778025881067</v>
      </c>
      <c r="D153" s="122">
        <v>916.02046366075422</v>
      </c>
      <c r="E153" s="122">
        <v>159.34800161883385</v>
      </c>
      <c r="F153" s="123" t="s">
        <v>260</v>
      </c>
      <c r="G153" s="123" t="s">
        <v>260</v>
      </c>
      <c r="H153" s="122">
        <v>1821.8162455383988</v>
      </c>
      <c r="I153" s="122">
        <v>161.4992422269047</v>
      </c>
      <c r="J153" s="122">
        <v>1983.3154877653035</v>
      </c>
      <c r="K153" s="125">
        <f>Corrientes!K153*Constantes!$BA$7</f>
        <v>3281.2924869165499</v>
      </c>
      <c r="L153" s="125">
        <f>Corrientes!L153*Constantes!$BA$7</f>
        <v>1344.434983076424</v>
      </c>
      <c r="M153" s="125">
        <f>Corrientes!M153*Constantes!$BA$7</f>
        <v>1649.8541346487823</v>
      </c>
      <c r="N153" s="125">
        <f>Corrientes!N153*Constantes!$BA$7</f>
        <v>290.87799137791205</v>
      </c>
      <c r="O153" s="125">
        <v>3572.1704782944621</v>
      </c>
      <c r="P153" s="125">
        <v>48.82278124899085</v>
      </c>
      <c r="Q153" s="125">
        <v>1756.0023179901832</v>
      </c>
      <c r="R153" s="125">
        <v>322.95688861436372</v>
      </c>
      <c r="S153" s="126">
        <v>0</v>
      </c>
      <c r="T153" s="126" t="s">
        <v>260</v>
      </c>
      <c r="U153" s="126" t="s">
        <v>260</v>
      </c>
      <c r="V153" s="127">
        <v>2078.9592066045466</v>
      </c>
      <c r="W153" s="125">
        <v>4324.9928884915216</v>
      </c>
      <c r="X153" s="125">
        <f>Corrientes!X153*Constantes!$BA$7</f>
        <v>4449.1798874789274</v>
      </c>
      <c r="Y153" s="125">
        <f>Corrientes!Y153*Constantes!$BA$7</f>
        <v>2152.0846596144638</v>
      </c>
      <c r="Z153" s="125">
        <f>Corrientes!Z153*Constantes!$BA$7</f>
        <v>0</v>
      </c>
      <c r="AA153" s="125">
        <v>4062.2746943698498</v>
      </c>
      <c r="AB153" s="125">
        <v>3921.5006635497411</v>
      </c>
      <c r="AC153" s="126" t="s">
        <v>94</v>
      </c>
      <c r="AD153" s="125">
        <v>23.876110598311918</v>
      </c>
      <c r="AE153" s="125">
        <v>4.0737159382379264</v>
      </c>
      <c r="AF153" s="126" t="s">
        <v>260</v>
      </c>
      <c r="AG153" s="128" t="s">
        <v>94</v>
      </c>
      <c r="AH153" s="125">
        <v>40.647907050230202</v>
      </c>
      <c r="AI153" s="126" t="s">
        <v>260</v>
      </c>
      <c r="AJ153" s="126" t="s">
        <v>260</v>
      </c>
      <c r="AK153" s="126" t="s">
        <v>94</v>
      </c>
      <c r="AL153" s="126" t="s">
        <v>260</v>
      </c>
      <c r="AM153" s="126" t="s">
        <v>260</v>
      </c>
      <c r="AN153" s="128" t="s">
        <v>94</v>
      </c>
      <c r="AO153" s="132">
        <v>99719.144779814334</v>
      </c>
      <c r="AP153" s="132">
        <v>17013.971675340872</v>
      </c>
      <c r="AQ153" s="125">
        <v>91.857107796356004</v>
      </c>
      <c r="AR153" s="125">
        <v>8.1428922036439921</v>
      </c>
      <c r="AS153" s="125">
        <v>51.177218751009157</v>
      </c>
      <c r="AT153" s="126" t="s">
        <v>94</v>
      </c>
      <c r="AU153" s="128" t="s">
        <v>94</v>
      </c>
      <c r="AV153" s="125">
        <f t="shared" si="1"/>
        <v>7.2782373775345466</v>
      </c>
      <c r="AW153" s="128" t="s">
        <v>94</v>
      </c>
      <c r="AX153" s="129">
        <v>34.401881458352328</v>
      </c>
      <c r="AZ153" s="149"/>
      <c r="BC153" s="150"/>
      <c r="BE153" s="98"/>
    </row>
    <row r="154" spans="1:57" ht="15" hidden="1" thickBot="1" x14ac:dyDescent="0.35">
      <c r="A154" s="120">
        <v>2007</v>
      </c>
      <c r="B154" s="121" t="s">
        <v>17</v>
      </c>
      <c r="C154" s="122">
        <v>1139.2030392447082</v>
      </c>
      <c r="D154" s="122">
        <v>1769.1157600815777</v>
      </c>
      <c r="E154" s="123">
        <v>0</v>
      </c>
      <c r="F154" s="123" t="s">
        <v>260</v>
      </c>
      <c r="G154" s="123" t="s">
        <v>260</v>
      </c>
      <c r="H154" s="122">
        <v>2908.3187993262859</v>
      </c>
      <c r="I154" s="122">
        <v>272.56098244177417</v>
      </c>
      <c r="J154" s="122">
        <v>3180.8797817680597</v>
      </c>
      <c r="K154" s="125">
        <f>Corrientes!K154*Constantes!$BA$7</f>
        <v>2124.9388448016939</v>
      </c>
      <c r="L154" s="125">
        <f>Corrientes!L154*Constantes!$BA$7</f>
        <v>832.34918770527975</v>
      </c>
      <c r="M154" s="125">
        <f>Corrientes!M154*Constantes!$BA$7</f>
        <v>1292.5896570964139</v>
      </c>
      <c r="N154" s="125">
        <f>Corrientes!N154*Constantes!$BA$7</f>
        <v>199.14440579966842</v>
      </c>
      <c r="O154" s="125">
        <v>2324.0832506013621</v>
      </c>
      <c r="P154" s="125">
        <v>18.118617151291605</v>
      </c>
      <c r="Q154" s="125">
        <v>13051.920571512181</v>
      </c>
      <c r="R154" s="125">
        <v>836.36513853435406</v>
      </c>
      <c r="S154" s="125">
        <v>486.69848614526802</v>
      </c>
      <c r="T154" s="126" t="s">
        <v>260</v>
      </c>
      <c r="U154" s="126" t="s">
        <v>260</v>
      </c>
      <c r="V154" s="127">
        <v>14374.984196191803</v>
      </c>
      <c r="W154" s="125">
        <v>4609.5148816762048</v>
      </c>
      <c r="X154" s="125">
        <f>Corrientes!X154*Constantes!$BA$7</f>
        <v>3897.8968704082313</v>
      </c>
      <c r="Y154" s="125">
        <f>Corrientes!Y154*Constantes!$BA$7</f>
        <v>3846.5772522517673</v>
      </c>
      <c r="Z154" s="125">
        <f>Corrientes!Z154*Constantes!$BA$7</f>
        <v>20307.02574979213</v>
      </c>
      <c r="AA154" s="125">
        <v>17555.86397795986</v>
      </c>
      <c r="AB154" s="125">
        <v>3912.4265696649236</v>
      </c>
      <c r="AC154" s="126" t="s">
        <v>94</v>
      </c>
      <c r="AD154" s="125">
        <v>27.684528648337505</v>
      </c>
      <c r="AE154" s="125">
        <v>1.5260787199368797</v>
      </c>
      <c r="AF154" s="126" t="s">
        <v>260</v>
      </c>
      <c r="AG154" s="128" t="s">
        <v>94</v>
      </c>
      <c r="AH154" s="125">
        <v>5369.1315330312946</v>
      </c>
      <c r="AI154" s="126" t="s">
        <v>260</v>
      </c>
      <c r="AJ154" s="126" t="s">
        <v>260</v>
      </c>
      <c r="AK154" s="126" t="s">
        <v>94</v>
      </c>
      <c r="AL154" s="126" t="s">
        <v>260</v>
      </c>
      <c r="AM154" s="126" t="s">
        <v>260</v>
      </c>
      <c r="AN154" s="128" t="s">
        <v>94</v>
      </c>
      <c r="AO154" s="132">
        <v>1150390.4581466145</v>
      </c>
      <c r="AP154" s="132">
        <v>63413.989094642282</v>
      </c>
      <c r="AQ154" s="125">
        <v>91.431270555900298</v>
      </c>
      <c r="AR154" s="125">
        <v>8.5687294440997057</v>
      </c>
      <c r="AS154" s="125">
        <v>81.881382848708412</v>
      </c>
      <c r="AT154" s="126" t="s">
        <v>94</v>
      </c>
      <c r="AU154" s="128" t="s">
        <v>94</v>
      </c>
      <c r="AV154" s="125">
        <f t="shared" si="1"/>
        <v>-0.32421656437684465</v>
      </c>
      <c r="AW154" s="128" t="s">
        <v>94</v>
      </c>
      <c r="AX154" s="129">
        <v>143.30813659173813</v>
      </c>
      <c r="AZ154" s="149"/>
      <c r="BC154" s="150"/>
      <c r="BE154" s="98"/>
    </row>
    <row r="155" spans="1:57" ht="15" hidden="1" thickBot="1" x14ac:dyDescent="0.35">
      <c r="A155" s="120">
        <v>2007</v>
      </c>
      <c r="B155" s="121" t="s">
        <v>18</v>
      </c>
      <c r="C155" s="122">
        <v>2983.332255142454</v>
      </c>
      <c r="D155" s="122">
        <v>2869.3128385193204</v>
      </c>
      <c r="E155" s="122">
        <v>1079.6416596291813</v>
      </c>
      <c r="F155" s="123" t="s">
        <v>260</v>
      </c>
      <c r="G155" s="123" t="s">
        <v>260</v>
      </c>
      <c r="H155" s="122">
        <v>6932.2867532909568</v>
      </c>
      <c r="I155" s="122">
        <v>68.965760318627773</v>
      </c>
      <c r="J155" s="122">
        <v>7001.2525136095846</v>
      </c>
      <c r="K155" s="125">
        <f>Corrientes!K155*Constantes!$BA$7</f>
        <v>2369.8513343163854</v>
      </c>
      <c r="L155" s="125">
        <f>Corrientes!L155*Constantes!$BA$7</f>
        <v>1019.873265081266</v>
      </c>
      <c r="M155" s="125">
        <f>Corrientes!M155*Constantes!$BA$7</f>
        <v>980.89491980522359</v>
      </c>
      <c r="N155" s="125">
        <f>Corrientes!N155*Constantes!$BA$7</f>
        <v>23.576433712245823</v>
      </c>
      <c r="O155" s="125">
        <v>2393.4277680286309</v>
      </c>
      <c r="P155" s="125">
        <v>69.433407681144061</v>
      </c>
      <c r="Q155" s="125">
        <v>2015.3593095744222</v>
      </c>
      <c r="R155" s="125">
        <v>705.96345521391106</v>
      </c>
      <c r="S155" s="125">
        <v>360.83089080686045</v>
      </c>
      <c r="T155" s="126" t="s">
        <v>260</v>
      </c>
      <c r="U155" s="126" t="s">
        <v>260</v>
      </c>
      <c r="V155" s="127">
        <v>3082.1536555951939</v>
      </c>
      <c r="W155" s="125">
        <v>3633.0171464617492</v>
      </c>
      <c r="X155" s="125">
        <f>Corrientes!X155*Constantes!$BA$7</f>
        <v>2825.8259819914419</v>
      </c>
      <c r="Y155" s="125">
        <f>Corrientes!Y155*Constantes!$BA$7</f>
        <v>2085.8229240080336</v>
      </c>
      <c r="Z155" s="125">
        <f>Corrientes!Z155*Constantes!$BA$7</f>
        <v>13396.854934538518</v>
      </c>
      <c r="AA155" s="125">
        <v>10083.406169204778</v>
      </c>
      <c r="AB155" s="125">
        <v>2672.1117734615314</v>
      </c>
      <c r="AC155" s="126" t="s">
        <v>94</v>
      </c>
      <c r="AD155" s="125">
        <v>19.206993432346703</v>
      </c>
      <c r="AE155" s="125">
        <v>4.1051395508116215</v>
      </c>
      <c r="AF155" s="126" t="s">
        <v>260</v>
      </c>
      <c r="AG155" s="128" t="s">
        <v>94</v>
      </c>
      <c r="AH155" s="125">
        <v>47.523953979019581</v>
      </c>
      <c r="AI155" s="126" t="s">
        <v>260</v>
      </c>
      <c r="AJ155" s="126" t="s">
        <v>260</v>
      </c>
      <c r="AK155" s="126" t="s">
        <v>94</v>
      </c>
      <c r="AL155" s="126" t="s">
        <v>260</v>
      </c>
      <c r="AM155" s="126" t="s">
        <v>260</v>
      </c>
      <c r="AN155" s="128" t="s">
        <v>94</v>
      </c>
      <c r="AO155" s="132">
        <v>245628.82806776208</v>
      </c>
      <c r="AP155" s="132">
        <v>52498.618301306888</v>
      </c>
      <c r="AQ155" s="125">
        <v>99.014951107897247</v>
      </c>
      <c r="AR155" s="125">
        <v>0.98504889210275881</v>
      </c>
      <c r="AS155" s="125">
        <v>30.566592318855939</v>
      </c>
      <c r="AT155" s="126" t="s">
        <v>94</v>
      </c>
      <c r="AU155" s="128" t="s">
        <v>94</v>
      </c>
      <c r="AV155" s="125">
        <f t="shared" si="1"/>
        <v>5.1020418823777058</v>
      </c>
      <c r="AW155" s="128" t="s">
        <v>94</v>
      </c>
      <c r="AX155" s="129">
        <v>63.850745408822803</v>
      </c>
      <c r="AZ155" s="149"/>
      <c r="BC155" s="150"/>
      <c r="BE155" s="98"/>
    </row>
    <row r="156" spans="1:57" ht="15" hidden="1" thickBot="1" x14ac:dyDescent="0.35">
      <c r="A156" s="120">
        <v>2007</v>
      </c>
      <c r="B156" s="121" t="s">
        <v>19</v>
      </c>
      <c r="C156" s="122">
        <v>3989.0567215485335</v>
      </c>
      <c r="D156" s="122">
        <v>2264.8824221909163</v>
      </c>
      <c r="E156" s="122">
        <v>706.58003571834854</v>
      </c>
      <c r="F156" s="123" t="s">
        <v>260</v>
      </c>
      <c r="G156" s="123" t="s">
        <v>260</v>
      </c>
      <c r="H156" s="122">
        <v>6960.5191794577977</v>
      </c>
      <c r="I156" s="122">
        <v>320.14945241666885</v>
      </c>
      <c r="J156" s="122">
        <v>7280.6686318744678</v>
      </c>
      <c r="K156" s="125">
        <f>Corrientes!K156*Constantes!$BA$7</f>
        <v>1722.557554610479</v>
      </c>
      <c r="L156" s="125">
        <f>Corrientes!L156*Constantes!$BA$7</f>
        <v>987.19357196116448</v>
      </c>
      <c r="M156" s="125">
        <f>Corrientes!M156*Constantes!$BA$7</f>
        <v>560.50277659795904</v>
      </c>
      <c r="N156" s="125">
        <f>Corrientes!N156*Constantes!$BA$7</f>
        <v>79.229126972637587</v>
      </c>
      <c r="O156" s="125">
        <v>1801.7866815831164</v>
      </c>
      <c r="P156" s="125">
        <v>51.404057009454505</v>
      </c>
      <c r="Q156" s="125">
        <v>5980.7017195698727</v>
      </c>
      <c r="R156" s="125">
        <v>729.71029358158182</v>
      </c>
      <c r="S156" s="125">
        <v>172.5263841534447</v>
      </c>
      <c r="T156" s="126" t="s">
        <v>260</v>
      </c>
      <c r="U156" s="126" t="s">
        <v>260</v>
      </c>
      <c r="V156" s="127">
        <v>6882.9383973048989</v>
      </c>
      <c r="W156" s="125">
        <v>4274.4877911170215</v>
      </c>
      <c r="X156" s="125">
        <f>Corrientes!X156*Constantes!$BA$7</f>
        <v>3831.9875235193463</v>
      </c>
      <c r="Y156" s="125">
        <f>Corrientes!Y156*Constantes!$BA$7</f>
        <v>2330.6577414356861</v>
      </c>
      <c r="Z156" s="125">
        <f>Corrientes!Z156*Constantes!$BA$7</f>
        <v>11793.450280500698</v>
      </c>
      <c r="AA156" s="125">
        <v>14163.607029179368</v>
      </c>
      <c r="AB156" s="125">
        <v>2506.3708656172375</v>
      </c>
      <c r="AC156" s="126" t="s">
        <v>94</v>
      </c>
      <c r="AD156" s="125">
        <v>27.488311220090832</v>
      </c>
      <c r="AE156" s="125">
        <v>2.8133192345194686</v>
      </c>
      <c r="AF156" s="126" t="s">
        <v>260</v>
      </c>
      <c r="AG156" s="128" t="s">
        <v>94</v>
      </c>
      <c r="AH156" s="125">
        <v>526.27225845715725</v>
      </c>
      <c r="AI156" s="126" t="s">
        <v>260</v>
      </c>
      <c r="AJ156" s="126" t="s">
        <v>260</v>
      </c>
      <c r="AK156" s="126" t="s">
        <v>94</v>
      </c>
      <c r="AL156" s="126" t="s">
        <v>260</v>
      </c>
      <c r="AM156" s="126" t="s">
        <v>260</v>
      </c>
      <c r="AN156" s="128" t="s">
        <v>94</v>
      </c>
      <c r="AO156" s="132">
        <v>503448.27047679835</v>
      </c>
      <c r="AP156" s="132">
        <v>51525.926477532666</v>
      </c>
      <c r="AQ156" s="125">
        <v>95.602746552492874</v>
      </c>
      <c r="AR156" s="125">
        <v>4.3972534475071106</v>
      </c>
      <c r="AS156" s="125">
        <v>48.595942990545488</v>
      </c>
      <c r="AT156" s="126" t="s">
        <v>94</v>
      </c>
      <c r="AU156" s="128" t="s">
        <v>94</v>
      </c>
      <c r="AV156" s="125">
        <f t="shared" si="1"/>
        <v>7.7302623055419684</v>
      </c>
      <c r="AW156" s="128" t="s">
        <v>94</v>
      </c>
      <c r="AX156" s="129">
        <v>128.94993193080686</v>
      </c>
      <c r="AZ156" s="149"/>
      <c r="BC156" s="150"/>
      <c r="BE156" s="98"/>
    </row>
    <row r="157" spans="1:57" ht="15" hidden="1" thickBot="1" x14ac:dyDescent="0.35">
      <c r="A157" s="120">
        <v>2007</v>
      </c>
      <c r="B157" s="121" t="s">
        <v>20</v>
      </c>
      <c r="C157" s="122">
        <v>648.62913664985297</v>
      </c>
      <c r="D157" s="122">
        <v>1209.0482968992089</v>
      </c>
      <c r="E157" s="123">
        <v>0</v>
      </c>
      <c r="F157" s="123" t="s">
        <v>260</v>
      </c>
      <c r="G157" s="123" t="s">
        <v>260</v>
      </c>
      <c r="H157" s="122">
        <v>1857.677433549062</v>
      </c>
      <c r="I157" s="122">
        <v>87.446056075655363</v>
      </c>
      <c r="J157" s="122">
        <v>1945.1234896247172</v>
      </c>
      <c r="K157" s="125">
        <f>Corrientes!K157*Constantes!$BA$7</f>
        <v>2178.7487418990099</v>
      </c>
      <c r="L157" s="125">
        <f>Corrientes!L157*Constantes!$BA$7</f>
        <v>760.73482398664487</v>
      </c>
      <c r="M157" s="125">
        <f>Corrientes!M157*Constantes!$BA$7</f>
        <v>1418.0139179123646</v>
      </c>
      <c r="N157" s="125">
        <f>Corrientes!N157*Constantes!$BA$7</f>
        <v>102.55977771925309</v>
      </c>
      <c r="O157" s="125">
        <v>2281.3085030247084</v>
      </c>
      <c r="P157" s="125">
        <v>39.462278849501025</v>
      </c>
      <c r="Q157" s="125">
        <v>2619.0234569693635</v>
      </c>
      <c r="R157" s="125">
        <v>272.5938063695001</v>
      </c>
      <c r="S157" s="125">
        <v>92.329605702013822</v>
      </c>
      <c r="T157" s="126" t="s">
        <v>260</v>
      </c>
      <c r="U157" s="126" t="s">
        <v>260</v>
      </c>
      <c r="V157" s="127">
        <v>2983.9468690408776</v>
      </c>
      <c r="W157" s="125">
        <v>3336.4009265172308</v>
      </c>
      <c r="X157" s="125">
        <f>Corrientes!X157*Constantes!$BA$7</f>
        <v>2472.0081861241861</v>
      </c>
      <c r="Y157" s="125">
        <f>Corrientes!Y157*Constantes!$BA$7</f>
        <v>2360.7940482518825</v>
      </c>
      <c r="Z157" s="125">
        <f>Corrientes!Z157*Constantes!$BA$7</f>
        <v>29236.733914507229</v>
      </c>
      <c r="AA157" s="125">
        <v>4929.0703586655945</v>
      </c>
      <c r="AB157" s="125">
        <v>2821.4548623268715</v>
      </c>
      <c r="AC157" s="126" t="s">
        <v>94</v>
      </c>
      <c r="AD157" s="125">
        <v>19.769465853312525</v>
      </c>
      <c r="AE157" s="125">
        <v>1.6797603607013596</v>
      </c>
      <c r="AF157" s="126" t="s">
        <v>260</v>
      </c>
      <c r="AG157" s="128" t="s">
        <v>94</v>
      </c>
      <c r="AH157" s="125">
        <v>478.36630187098274</v>
      </c>
      <c r="AI157" s="126" t="s">
        <v>260</v>
      </c>
      <c r="AJ157" s="126" t="s">
        <v>260</v>
      </c>
      <c r="AK157" s="126" t="s">
        <v>94</v>
      </c>
      <c r="AL157" s="126" t="s">
        <v>260</v>
      </c>
      <c r="AM157" s="126" t="s">
        <v>260</v>
      </c>
      <c r="AN157" s="128" t="s">
        <v>94</v>
      </c>
      <c r="AO157" s="132">
        <v>293438.90199954069</v>
      </c>
      <c r="AP157" s="132">
        <v>24932.744239216208</v>
      </c>
      <c r="AQ157" s="125">
        <v>95.504344246414561</v>
      </c>
      <c r="AR157" s="125">
        <v>4.4956557535854325</v>
      </c>
      <c r="AS157" s="125">
        <v>60.537721150498982</v>
      </c>
      <c r="AT157" s="126" t="s">
        <v>94</v>
      </c>
      <c r="AU157" s="128" t="s">
        <v>94</v>
      </c>
      <c r="AV157" s="125">
        <f t="shared" si="1"/>
        <v>4.7447298749687228</v>
      </c>
      <c r="AW157" s="128" t="s">
        <v>94</v>
      </c>
      <c r="AX157" s="129">
        <v>1260.1374670625612</v>
      </c>
      <c r="AZ157" s="149"/>
      <c r="BC157" s="150"/>
      <c r="BE157" s="98"/>
    </row>
    <row r="158" spans="1:57" ht="15" hidden="1" thickBot="1" x14ac:dyDescent="0.35">
      <c r="A158" s="120">
        <v>2007</v>
      </c>
      <c r="B158" s="121" t="s">
        <v>21</v>
      </c>
      <c r="C158" s="122">
        <v>467.09043380245066</v>
      </c>
      <c r="D158" s="122">
        <v>975.57707531781409</v>
      </c>
      <c r="E158" s="123">
        <v>0</v>
      </c>
      <c r="F158" s="123" t="s">
        <v>260</v>
      </c>
      <c r="G158" s="123" t="s">
        <v>260</v>
      </c>
      <c r="H158" s="122">
        <v>1442.6675091202646</v>
      </c>
      <c r="I158" s="122">
        <v>244.39663762847411</v>
      </c>
      <c r="J158" s="122">
        <v>1687.0641467487387</v>
      </c>
      <c r="K158" s="125">
        <f>Corrientes!K158*Constantes!$BA$7</f>
        <v>2679.8843634044879</v>
      </c>
      <c r="L158" s="125">
        <f>Corrientes!L158*Constantes!$BA$7</f>
        <v>867.66239755847823</v>
      </c>
      <c r="M158" s="125">
        <f>Corrientes!M158*Constantes!$BA$7</f>
        <v>1812.2219658460097</v>
      </c>
      <c r="N158" s="125">
        <f>Corrientes!N158*Constantes!$BA$7</f>
        <v>453.98868658833976</v>
      </c>
      <c r="O158" s="125">
        <v>3133.8730499928274</v>
      </c>
      <c r="P158" s="125">
        <v>39.800229064548951</v>
      </c>
      <c r="Q158" s="125">
        <v>2266.7463119489385</v>
      </c>
      <c r="R158" s="125">
        <v>285.01978525046275</v>
      </c>
      <c r="S158" s="126">
        <v>0</v>
      </c>
      <c r="T158" s="126" t="s">
        <v>260</v>
      </c>
      <c r="U158" s="126" t="s">
        <v>260</v>
      </c>
      <c r="V158" s="127">
        <v>2551.766097199401</v>
      </c>
      <c r="W158" s="125">
        <v>3753.3589128373123</v>
      </c>
      <c r="X158" s="125">
        <f>Corrientes!X158*Constantes!$BA$7</f>
        <v>3221.9748665636689</v>
      </c>
      <c r="Y158" s="125">
        <f>Corrientes!Y158*Constantes!$BA$7</f>
        <v>2557.2862817885657</v>
      </c>
      <c r="Z158" s="125">
        <f>Corrientes!Z158*Constantes!$BA$7</f>
        <v>0</v>
      </c>
      <c r="AA158" s="125">
        <v>4238.8302439481404</v>
      </c>
      <c r="AB158" s="125">
        <v>3479.6019714004005</v>
      </c>
      <c r="AC158" s="126" t="s">
        <v>94</v>
      </c>
      <c r="AD158" s="125">
        <v>26.299026518376767</v>
      </c>
      <c r="AE158" s="125">
        <v>1.8871147851844823</v>
      </c>
      <c r="AF158" s="126" t="s">
        <v>260</v>
      </c>
      <c r="AG158" s="128" t="s">
        <v>94</v>
      </c>
      <c r="AH158" s="125">
        <v>235.04478935797923</v>
      </c>
      <c r="AI158" s="126" t="s">
        <v>260</v>
      </c>
      <c r="AJ158" s="126" t="s">
        <v>260</v>
      </c>
      <c r="AK158" s="126" t="s">
        <v>94</v>
      </c>
      <c r="AL158" s="126" t="s">
        <v>260</v>
      </c>
      <c r="AM158" s="126" t="s">
        <v>260</v>
      </c>
      <c r="AN158" s="128" t="s">
        <v>94</v>
      </c>
      <c r="AO158" s="132">
        <v>224619.62977698553</v>
      </c>
      <c r="AP158" s="132">
        <v>16117.821855444743</v>
      </c>
      <c r="AQ158" s="125">
        <v>85.513494664712766</v>
      </c>
      <c r="AR158" s="125">
        <v>14.486505335287234</v>
      </c>
      <c r="AS158" s="125">
        <v>60.199770935451049</v>
      </c>
      <c r="AT158" s="126" t="s">
        <v>94</v>
      </c>
      <c r="AU158" s="128" t="s">
        <v>94</v>
      </c>
      <c r="AV158" s="125">
        <f t="shared" si="1"/>
        <v>-6.3133775502453808</v>
      </c>
      <c r="AW158" s="128" t="s">
        <v>94</v>
      </c>
      <c r="AX158" s="129">
        <v>108.76632899320943</v>
      </c>
      <c r="AZ158" s="149"/>
      <c r="BC158" s="150"/>
      <c r="BE158" s="98"/>
    </row>
    <row r="159" spans="1:57" ht="15" hidden="1" thickBot="1" x14ac:dyDescent="0.35">
      <c r="A159" s="120">
        <v>2007</v>
      </c>
      <c r="B159" s="121" t="s">
        <v>22</v>
      </c>
      <c r="C159" s="122">
        <v>1636.9224279405989</v>
      </c>
      <c r="D159" s="122">
        <v>1492.4295739298711</v>
      </c>
      <c r="E159" s="122">
        <v>450.8319783945941</v>
      </c>
      <c r="F159" s="123" t="s">
        <v>260</v>
      </c>
      <c r="G159" s="123" t="s">
        <v>260</v>
      </c>
      <c r="H159" s="122">
        <v>3580.1839802650647</v>
      </c>
      <c r="I159" s="122">
        <v>207.2045808309725</v>
      </c>
      <c r="J159" s="122">
        <v>3787.3885610960369</v>
      </c>
      <c r="K159" s="125">
        <f>Corrientes!K159*Constantes!$BA$7</f>
        <v>2491.6062102286064</v>
      </c>
      <c r="L159" s="125">
        <f>Corrientes!L159*Constantes!$BA$7</f>
        <v>1139.2057250692806</v>
      </c>
      <c r="M159" s="125">
        <f>Corrientes!M159*Constantes!$BA$7</f>
        <v>1038.6468447515906</v>
      </c>
      <c r="N159" s="125">
        <f>Corrientes!N159*Constantes!$BA$7</f>
        <v>144.20270668549369</v>
      </c>
      <c r="O159" s="125">
        <v>2635.8089169140999</v>
      </c>
      <c r="P159" s="125">
        <v>48.498004246286968</v>
      </c>
      <c r="Q159" s="125">
        <v>3365.300920658362</v>
      </c>
      <c r="R159" s="125">
        <v>544.36404341446348</v>
      </c>
      <c r="S159" s="125">
        <v>112.3164065557029</v>
      </c>
      <c r="T159" s="126" t="s">
        <v>260</v>
      </c>
      <c r="U159" s="126" t="s">
        <v>260</v>
      </c>
      <c r="V159" s="127">
        <v>4021.9813706285281</v>
      </c>
      <c r="W159" s="125">
        <v>3696.0048324232912</v>
      </c>
      <c r="X159" s="125">
        <f>Corrientes!X159*Constantes!$BA$7</f>
        <v>3005.0442015944172</v>
      </c>
      <c r="Y159" s="125">
        <f>Corrientes!Y159*Constantes!$BA$7</f>
        <v>2109.5129796105571</v>
      </c>
      <c r="Z159" s="125">
        <f>Corrientes!Z159*Constantes!$BA$7</f>
        <v>20638.810465950552</v>
      </c>
      <c r="AA159" s="125">
        <v>7809.3699317245646</v>
      </c>
      <c r="AB159" s="125">
        <v>3092.7034158020056</v>
      </c>
      <c r="AC159" s="126" t="s">
        <v>94</v>
      </c>
      <c r="AD159" s="125">
        <v>22.392641067770136</v>
      </c>
      <c r="AE159" s="125">
        <v>2.6434847746041124</v>
      </c>
      <c r="AF159" s="126" t="s">
        <v>260</v>
      </c>
      <c r="AG159" s="128" t="s">
        <v>94</v>
      </c>
      <c r="AH159" s="125">
        <v>297.59417921842743</v>
      </c>
      <c r="AI159" s="126" t="s">
        <v>260</v>
      </c>
      <c r="AJ159" s="126" t="s">
        <v>260</v>
      </c>
      <c r="AK159" s="126" t="s">
        <v>94</v>
      </c>
      <c r="AL159" s="126" t="s">
        <v>260</v>
      </c>
      <c r="AM159" s="126" t="s">
        <v>260</v>
      </c>
      <c r="AN159" s="128" t="s">
        <v>94</v>
      </c>
      <c r="AO159" s="132">
        <v>295419.51619124011</v>
      </c>
      <c r="AP159" s="132">
        <v>34874.715796541917</v>
      </c>
      <c r="AQ159" s="125">
        <v>94.529091021730054</v>
      </c>
      <c r="AR159" s="125">
        <v>5.4709089782699598</v>
      </c>
      <c r="AS159" s="125">
        <v>51.50199575371304</v>
      </c>
      <c r="AT159" s="126" t="s">
        <v>94</v>
      </c>
      <c r="AU159" s="128" t="s">
        <v>94</v>
      </c>
      <c r="AV159" s="125">
        <f t="shared" si="1"/>
        <v>7.1958528401796062</v>
      </c>
      <c r="AW159" s="128" t="s">
        <v>94</v>
      </c>
      <c r="AX159" s="129">
        <v>173.73478573407826</v>
      </c>
      <c r="AZ159" s="149"/>
      <c r="BC159" s="150"/>
      <c r="BE159" s="98"/>
    </row>
    <row r="160" spans="1:57" ht="15" hidden="1" thickBot="1" x14ac:dyDescent="0.35">
      <c r="A160" s="120">
        <v>2007</v>
      </c>
      <c r="B160" s="121" t="s">
        <v>23</v>
      </c>
      <c r="C160" s="122">
        <v>1451.2738156357955</v>
      </c>
      <c r="D160" s="122">
        <v>1429.4340899137342</v>
      </c>
      <c r="E160" s="122">
        <v>244.56995362616476</v>
      </c>
      <c r="F160" s="123" t="s">
        <v>260</v>
      </c>
      <c r="G160" s="123" t="s">
        <v>260</v>
      </c>
      <c r="H160" s="122">
        <v>3125.2778591756942</v>
      </c>
      <c r="I160" s="122">
        <v>630.92866384472052</v>
      </c>
      <c r="J160" s="122">
        <v>3756.2065230204148</v>
      </c>
      <c r="K160" s="125">
        <f>Corrientes!K160*Constantes!$BA$7</f>
        <v>2553.3628755055774</v>
      </c>
      <c r="L160" s="125">
        <f>Corrientes!L160*Constantes!$BA$7</f>
        <v>1185.6957525098717</v>
      </c>
      <c r="M160" s="125">
        <f>Corrientes!M160*Constantes!$BA$7</f>
        <v>1167.8526206724218</v>
      </c>
      <c r="N160" s="125">
        <f>Corrientes!N160*Constantes!$BA$7</f>
        <v>515.47091168986583</v>
      </c>
      <c r="O160" s="125">
        <v>3068.8337871954432</v>
      </c>
      <c r="P160" s="125">
        <v>37.60094466470688</v>
      </c>
      <c r="Q160" s="125">
        <v>5259.7965860832128</v>
      </c>
      <c r="R160" s="125">
        <v>875.68311058189636</v>
      </c>
      <c r="S160" s="125">
        <v>97.973764963952007</v>
      </c>
      <c r="T160" s="126" t="s">
        <v>260</v>
      </c>
      <c r="U160" s="126" t="s">
        <v>260</v>
      </c>
      <c r="V160" s="127">
        <v>6233.4534616290603</v>
      </c>
      <c r="W160" s="125">
        <v>4074.7677993403327</v>
      </c>
      <c r="X160" s="125">
        <f>Corrientes!X160*Constantes!$BA$7</f>
        <v>3627.6785932361267</v>
      </c>
      <c r="Y160" s="125">
        <f>Corrientes!Y160*Constantes!$BA$7</f>
        <v>2690.7832231696866</v>
      </c>
      <c r="Z160" s="125">
        <f>Corrientes!Z160*Constantes!$BA$7</f>
        <v>23489.274745613042</v>
      </c>
      <c r="AA160" s="125">
        <v>9989.6599846494755</v>
      </c>
      <c r="AB160" s="125">
        <v>3627.6515566203357</v>
      </c>
      <c r="AC160" s="126" t="s">
        <v>94</v>
      </c>
      <c r="AD160" s="125">
        <v>23.015461355168672</v>
      </c>
      <c r="AE160" s="125">
        <v>3.0338830037660682</v>
      </c>
      <c r="AF160" s="126" t="s">
        <v>260</v>
      </c>
      <c r="AG160" s="128" t="s">
        <v>94</v>
      </c>
      <c r="AH160" s="125">
        <v>276.75381476141769</v>
      </c>
      <c r="AI160" s="126" t="s">
        <v>260</v>
      </c>
      <c r="AJ160" s="126" t="s">
        <v>260</v>
      </c>
      <c r="AK160" s="126" t="s">
        <v>94</v>
      </c>
      <c r="AL160" s="126" t="s">
        <v>260</v>
      </c>
      <c r="AM160" s="126" t="s">
        <v>260</v>
      </c>
      <c r="AN160" s="128" t="s">
        <v>94</v>
      </c>
      <c r="AO160" s="132">
        <v>329269.78305521177</v>
      </c>
      <c r="AP160" s="132">
        <v>43404.126602076823</v>
      </c>
      <c r="AQ160" s="125">
        <v>83.203035829420202</v>
      </c>
      <c r="AR160" s="125">
        <v>16.796964170579805</v>
      </c>
      <c r="AS160" s="125">
        <v>62.39905533529312</v>
      </c>
      <c r="AT160" s="126" t="s">
        <v>94</v>
      </c>
      <c r="AU160" s="128" t="s">
        <v>94</v>
      </c>
      <c r="AV160" s="125">
        <f t="shared" si="1"/>
        <v>8.042949712544889</v>
      </c>
      <c r="AW160" s="128" t="s">
        <v>94</v>
      </c>
      <c r="AX160" s="129">
        <v>144.57709265972812</v>
      </c>
      <c r="AZ160" s="149"/>
      <c r="BC160" s="150"/>
      <c r="BE160" s="98"/>
    </row>
    <row r="161" spans="1:57" ht="15" hidden="1" thickBot="1" x14ac:dyDescent="0.35">
      <c r="A161" s="120">
        <v>2007</v>
      </c>
      <c r="B161" s="121" t="s">
        <v>24</v>
      </c>
      <c r="C161" s="122">
        <v>1021.0566503810531</v>
      </c>
      <c r="D161" s="122">
        <v>1753.7296854425053</v>
      </c>
      <c r="E161" s="123">
        <v>0</v>
      </c>
      <c r="F161" s="123" t="s">
        <v>260</v>
      </c>
      <c r="G161" s="123" t="s">
        <v>260</v>
      </c>
      <c r="H161" s="122">
        <v>2774.7863358235586</v>
      </c>
      <c r="I161" s="122">
        <v>751.26288067726489</v>
      </c>
      <c r="J161" s="122">
        <v>3526.0492165008236</v>
      </c>
      <c r="K161" s="125">
        <f>Corrientes!K161*Constantes!$BA$7</f>
        <v>2864.0856627009098</v>
      </c>
      <c r="L161" s="125">
        <f>Corrientes!L161*Constantes!$BA$7</f>
        <v>1053.9167197873014</v>
      </c>
      <c r="M161" s="125">
        <f>Corrientes!M161*Constantes!$BA$7</f>
        <v>1810.1689429136086</v>
      </c>
      <c r="N161" s="125">
        <f>Corrientes!N161*Constantes!$BA$7</f>
        <v>775.44033487843956</v>
      </c>
      <c r="O161" s="125">
        <v>3639.5259975793492</v>
      </c>
      <c r="P161" s="125">
        <v>34.409255567573673</v>
      </c>
      <c r="Q161" s="125">
        <v>5986.7873040667455</v>
      </c>
      <c r="R161" s="125">
        <v>624.00338102434227</v>
      </c>
      <c r="S161" s="125">
        <v>110.54603669521029</v>
      </c>
      <c r="T161" s="126" t="s">
        <v>260</v>
      </c>
      <c r="U161" s="126" t="s">
        <v>260</v>
      </c>
      <c r="V161" s="127">
        <v>6721.3367217862988</v>
      </c>
      <c r="W161" s="125">
        <v>4156.0565394393143</v>
      </c>
      <c r="X161" s="125">
        <f>Corrientes!X161*Constantes!$BA$7</f>
        <v>4211.9866861221435</v>
      </c>
      <c r="Y161" s="125">
        <f>Corrientes!Y161*Constantes!$BA$7</f>
        <v>2741.3898464757176</v>
      </c>
      <c r="Z161" s="125">
        <f>Corrientes!Z161*Constantes!$BA$7</f>
        <v>22746.098085434216</v>
      </c>
      <c r="AA161" s="125">
        <v>10247.385938287123</v>
      </c>
      <c r="AB161" s="125">
        <v>3962.5476355100504</v>
      </c>
      <c r="AC161" s="126" t="s">
        <v>94</v>
      </c>
      <c r="AD161" s="125">
        <v>19.303811606486068</v>
      </c>
      <c r="AE161" s="125">
        <v>2.1344025047871114</v>
      </c>
      <c r="AF161" s="126" t="s">
        <v>260</v>
      </c>
      <c r="AG161" s="128" t="s">
        <v>94</v>
      </c>
      <c r="AH161" s="125">
        <v>726.9651096606085</v>
      </c>
      <c r="AI161" s="126" t="s">
        <v>260</v>
      </c>
      <c r="AJ161" s="126" t="s">
        <v>260</v>
      </c>
      <c r="AK161" s="126" t="s">
        <v>94</v>
      </c>
      <c r="AL161" s="126" t="s">
        <v>260</v>
      </c>
      <c r="AM161" s="126" t="s">
        <v>260</v>
      </c>
      <c r="AN161" s="128" t="s">
        <v>94</v>
      </c>
      <c r="AO161" s="132">
        <v>480105.59935644444</v>
      </c>
      <c r="AP161" s="132">
        <v>53084.780079619122</v>
      </c>
      <c r="AQ161" s="125">
        <v>78.693919609471536</v>
      </c>
      <c r="AR161" s="125">
        <v>21.306080390528471</v>
      </c>
      <c r="AS161" s="125">
        <v>65.590744432426334</v>
      </c>
      <c r="AT161" s="126" t="s">
        <v>94</v>
      </c>
      <c r="AU161" s="128" t="s">
        <v>94</v>
      </c>
      <c r="AV161" s="125">
        <f t="shared" si="1"/>
        <v>-11.914530370891397</v>
      </c>
      <c r="AW161" s="128" t="s">
        <v>94</v>
      </c>
      <c r="AX161" s="129">
        <v>170.65740102732724</v>
      </c>
      <c r="AZ161" s="149"/>
      <c r="BC161" s="150"/>
      <c r="BE161" s="98"/>
    </row>
    <row r="162" spans="1:57" ht="15" hidden="1" thickBot="1" x14ac:dyDescent="0.35">
      <c r="A162" s="120">
        <v>2007</v>
      </c>
      <c r="B162" s="121" t="s">
        <v>25</v>
      </c>
      <c r="C162" s="122">
        <v>4052.1316196622247</v>
      </c>
      <c r="D162" s="122">
        <v>1444.2122144776417</v>
      </c>
      <c r="E162" s="123">
        <v>0</v>
      </c>
      <c r="F162" s="123" t="s">
        <v>260</v>
      </c>
      <c r="G162" s="123" t="s">
        <v>260</v>
      </c>
      <c r="H162" s="122">
        <v>5496.343834139866</v>
      </c>
      <c r="I162" s="122">
        <v>2575.4073896615396</v>
      </c>
      <c r="J162" s="122">
        <v>8071.7512238014051</v>
      </c>
      <c r="K162" s="125">
        <f>Corrientes!K162*Constantes!$BA$7</f>
        <v>3774.4740611376187</v>
      </c>
      <c r="L162" s="125">
        <f>Corrientes!L162*Constantes!$BA$7</f>
        <v>2782.6981266582507</v>
      </c>
      <c r="M162" s="125">
        <f>Corrientes!M162*Constantes!$BA$7</f>
        <v>991.77593447936795</v>
      </c>
      <c r="N162" s="125">
        <f>Corrientes!N162*Constantes!$BA$7</f>
        <v>1768.5953940435847</v>
      </c>
      <c r="O162" s="125">
        <v>5543.069455181203</v>
      </c>
      <c r="P162" s="125">
        <v>67.715634690600311</v>
      </c>
      <c r="Q162" s="125">
        <v>1996.5254491821061</v>
      </c>
      <c r="R162" s="125">
        <v>330.32062553828757</v>
      </c>
      <c r="S162" s="125">
        <v>1521.4729491869687</v>
      </c>
      <c r="T162" s="126" t="s">
        <v>260</v>
      </c>
      <c r="U162" s="126" t="s">
        <v>260</v>
      </c>
      <c r="V162" s="127">
        <v>3848.3190239073624</v>
      </c>
      <c r="W162" s="125">
        <v>5357.7162872034733</v>
      </c>
      <c r="X162" s="125">
        <f>Corrientes!X162*Constantes!$BA$7</f>
        <v>3165.1842872871175</v>
      </c>
      <c r="Y162" s="125">
        <f>Corrientes!Y162*Constantes!$BA$7</f>
        <v>2124.6446317209484</v>
      </c>
      <c r="Z162" s="125">
        <f>Corrientes!Z162*Constantes!$BA$7</f>
        <v>14113.325564793224</v>
      </c>
      <c r="AA162" s="125">
        <v>11920.070247708769</v>
      </c>
      <c r="AB162" s="125">
        <v>5481.8429956572136</v>
      </c>
      <c r="AC162" s="126" t="s">
        <v>94</v>
      </c>
      <c r="AD162" s="125">
        <v>21.940024634967589</v>
      </c>
      <c r="AE162" s="125">
        <v>2.4686161327295943</v>
      </c>
      <c r="AF162" s="126" t="s">
        <v>260</v>
      </c>
      <c r="AG162" s="128" t="s">
        <v>94</v>
      </c>
      <c r="AH162" s="125">
        <v>114.48759618881405</v>
      </c>
      <c r="AI162" s="126" t="s">
        <v>260</v>
      </c>
      <c r="AJ162" s="126" t="s">
        <v>260</v>
      </c>
      <c r="AK162" s="126" t="s">
        <v>94</v>
      </c>
      <c r="AL162" s="126" t="s">
        <v>260</v>
      </c>
      <c r="AM162" s="126" t="s">
        <v>260</v>
      </c>
      <c r="AN162" s="128" t="s">
        <v>94</v>
      </c>
      <c r="AO162" s="132">
        <v>482864.47170417412</v>
      </c>
      <c r="AP162" s="132">
        <v>54330.250061391394</v>
      </c>
      <c r="AQ162" s="125">
        <v>68.093573274813508</v>
      </c>
      <c r="AR162" s="125">
        <v>31.906426725186492</v>
      </c>
      <c r="AS162" s="125">
        <v>32.284365309399682</v>
      </c>
      <c r="AT162" s="126" t="s">
        <v>94</v>
      </c>
      <c r="AU162" s="128" t="s">
        <v>94</v>
      </c>
      <c r="AV162" s="125">
        <f t="shared" si="1"/>
        <v>-12.583112797407736</v>
      </c>
      <c r="AW162" s="128" t="s">
        <v>94</v>
      </c>
      <c r="AX162" s="129">
        <v>41.984491727931299</v>
      </c>
      <c r="AZ162" s="149"/>
      <c r="BC162" s="150"/>
      <c r="BE162" s="98"/>
    </row>
    <row r="163" spans="1:57" ht="15" hidden="1" thickBot="1" x14ac:dyDescent="0.35">
      <c r="A163" s="120">
        <v>2007</v>
      </c>
      <c r="B163" s="121" t="s">
        <v>26</v>
      </c>
      <c r="C163" s="122">
        <v>1808.0734187811049</v>
      </c>
      <c r="D163" s="122">
        <v>2128.0642269298464</v>
      </c>
      <c r="E163" s="122">
        <v>251.42973007353822</v>
      </c>
      <c r="F163" s="123" t="s">
        <v>260</v>
      </c>
      <c r="G163" s="123" t="s">
        <v>260</v>
      </c>
      <c r="H163" s="122">
        <v>4187.5673757844897</v>
      </c>
      <c r="I163" s="122">
        <v>512.12358930037283</v>
      </c>
      <c r="J163" s="122">
        <v>4699.6909650848629</v>
      </c>
      <c r="K163" s="125">
        <f>Corrientes!K163*Constantes!$BA$7</f>
        <v>3138.0097925196219</v>
      </c>
      <c r="L163" s="125">
        <f>Corrientes!L163*Constantes!$BA$7</f>
        <v>1354.9040730757508</v>
      </c>
      <c r="M163" s="125">
        <f>Corrientes!M163*Constantes!$BA$7</f>
        <v>1594.6934780877491</v>
      </c>
      <c r="N163" s="125">
        <f>Corrientes!N163*Constantes!$BA$7</f>
        <v>383.76668217876869</v>
      </c>
      <c r="O163" s="125">
        <v>3521.7764746983903</v>
      </c>
      <c r="P163" s="125">
        <v>36.39897041495437</v>
      </c>
      <c r="Q163" s="125">
        <v>5507.3157413190602</v>
      </c>
      <c r="R163" s="125">
        <v>911.05386383795133</v>
      </c>
      <c r="S163" s="125">
        <v>1793.543553467114</v>
      </c>
      <c r="T163" s="126" t="s">
        <v>260</v>
      </c>
      <c r="U163" s="126" t="s">
        <v>260</v>
      </c>
      <c r="V163" s="127">
        <v>8211.9131586241256</v>
      </c>
      <c r="W163" s="125">
        <v>4438.6800347142425</v>
      </c>
      <c r="X163" s="125">
        <f>Corrientes!X163*Constantes!$BA$7</f>
        <v>2960.4831440705898</v>
      </c>
      <c r="Y163" s="125">
        <f>Corrientes!Y163*Constantes!$BA$7</f>
        <v>2587.397941103829</v>
      </c>
      <c r="Z163" s="125">
        <f>Corrientes!Z163*Constantes!$BA$7</f>
        <v>18715.497469186848</v>
      </c>
      <c r="AA163" s="125">
        <v>12911.604123708987</v>
      </c>
      <c r="AB163" s="125">
        <v>4054.4567808751985</v>
      </c>
      <c r="AC163" s="126" t="s">
        <v>94</v>
      </c>
      <c r="AD163" s="125">
        <v>14.416557870392314</v>
      </c>
      <c r="AE163" s="125">
        <v>2.380085649997052</v>
      </c>
      <c r="AF163" s="126" t="s">
        <v>260</v>
      </c>
      <c r="AG163" s="128" t="s">
        <v>94</v>
      </c>
      <c r="AH163" s="125">
        <v>789.98139159646837</v>
      </c>
      <c r="AI163" s="126" t="s">
        <v>260</v>
      </c>
      <c r="AJ163" s="126" t="s">
        <v>260</v>
      </c>
      <c r="AK163" s="126" t="s">
        <v>94</v>
      </c>
      <c r="AL163" s="126" t="s">
        <v>260</v>
      </c>
      <c r="AM163" s="126" t="s">
        <v>260</v>
      </c>
      <c r="AN163" s="128" t="s">
        <v>94</v>
      </c>
      <c r="AO163" s="132">
        <v>542484.85232978826</v>
      </c>
      <c r="AP163" s="132">
        <v>89560.935694822911</v>
      </c>
      <c r="AQ163" s="125">
        <v>89.103036920830263</v>
      </c>
      <c r="AR163" s="125">
        <v>10.896963079169725</v>
      </c>
      <c r="AS163" s="125">
        <v>63.60102958504563</v>
      </c>
      <c r="AT163" s="126" t="s">
        <v>94</v>
      </c>
      <c r="AU163" s="128" t="s">
        <v>94</v>
      </c>
      <c r="AV163" s="125">
        <f t="shared" si="1"/>
        <v>8.935296574526653</v>
      </c>
      <c r="AW163" s="128" t="s">
        <v>94</v>
      </c>
      <c r="AX163" s="129">
        <v>686.39003777414246</v>
      </c>
      <c r="AZ163" s="149"/>
      <c r="BC163" s="150"/>
      <c r="BE163" s="98"/>
    </row>
    <row r="164" spans="1:57" ht="15" hidden="1" thickBot="1" x14ac:dyDescent="0.35">
      <c r="A164" s="120">
        <v>2007</v>
      </c>
      <c r="B164" s="121" t="s">
        <v>27</v>
      </c>
      <c r="C164" s="122">
        <v>732.47961440802931</v>
      </c>
      <c r="D164" s="122">
        <v>898.42231096136049</v>
      </c>
      <c r="E164" s="123">
        <v>0</v>
      </c>
      <c r="F164" s="123" t="s">
        <v>260</v>
      </c>
      <c r="G164" s="123" t="s">
        <v>260</v>
      </c>
      <c r="H164" s="122">
        <v>1630.90192536939</v>
      </c>
      <c r="I164" s="122">
        <v>129.86970931936776</v>
      </c>
      <c r="J164" s="122">
        <v>1760.7716346887578</v>
      </c>
      <c r="K164" s="125">
        <f>Corrientes!K164*Constantes!$BA$7</f>
        <v>2106.9750434008565</v>
      </c>
      <c r="L164" s="125">
        <f>Corrientes!L164*Constantes!$BA$7</f>
        <v>946.29618332693315</v>
      </c>
      <c r="M164" s="125">
        <f>Corrientes!M164*Constantes!$BA$7</f>
        <v>1160.6788600739235</v>
      </c>
      <c r="N164" s="125">
        <f>Corrientes!N164*Constantes!$BA$7</f>
        <v>167.77970040574661</v>
      </c>
      <c r="O164" s="125">
        <v>2274.7547438066035</v>
      </c>
      <c r="P164" s="125">
        <v>53.854261790305777</v>
      </c>
      <c r="Q164" s="125">
        <v>1315.5807595352446</v>
      </c>
      <c r="R164" s="125">
        <v>193.15975979035528</v>
      </c>
      <c r="S164" s="126">
        <v>0</v>
      </c>
      <c r="T164" s="126" t="s">
        <v>260</v>
      </c>
      <c r="U164" s="126" t="s">
        <v>260</v>
      </c>
      <c r="V164" s="127">
        <v>1508.7405193256</v>
      </c>
      <c r="W164" s="125">
        <v>4233.8013652796635</v>
      </c>
      <c r="X164" s="125">
        <f>Corrientes!X164*Constantes!$BA$7</f>
        <v>4360.7328085149047</v>
      </c>
      <c r="Y164" s="125">
        <f>Corrientes!Y164*Constantes!$BA$7</f>
        <v>1823.0014042522464</v>
      </c>
      <c r="Z164" s="125">
        <f>Corrientes!Z164*Constantes!$BA$7</f>
        <v>0</v>
      </c>
      <c r="AA164" s="125">
        <v>3269.5121540143577</v>
      </c>
      <c r="AB164" s="125">
        <v>2892.336953582439</v>
      </c>
      <c r="AC164" s="126" t="s">
        <v>94</v>
      </c>
      <c r="AD164" s="125">
        <v>24.669819051380866</v>
      </c>
      <c r="AE164" s="125">
        <v>3.8639611745880633</v>
      </c>
      <c r="AF164" s="126" t="s">
        <v>260</v>
      </c>
      <c r="AG164" s="128" t="s">
        <v>94</v>
      </c>
      <c r="AH164" s="125">
        <v>14.572692050726456</v>
      </c>
      <c r="AI164" s="126" t="s">
        <v>260</v>
      </c>
      <c r="AJ164" s="126" t="s">
        <v>260</v>
      </c>
      <c r="AK164" s="126" t="s">
        <v>94</v>
      </c>
      <c r="AL164" s="126" t="s">
        <v>260</v>
      </c>
      <c r="AM164" s="126" t="s">
        <v>260</v>
      </c>
      <c r="AN164" s="128" t="s">
        <v>94</v>
      </c>
      <c r="AO164" s="132">
        <v>84615.553994610731</v>
      </c>
      <c r="AP164" s="132">
        <v>13253.085266676691</v>
      </c>
      <c r="AQ164" s="125">
        <v>92.624272974369887</v>
      </c>
      <c r="AR164" s="125">
        <v>7.3757270256301091</v>
      </c>
      <c r="AS164" s="125">
        <v>46.145738209694215</v>
      </c>
      <c r="AT164" s="126" t="s">
        <v>94</v>
      </c>
      <c r="AU164" s="128" t="s">
        <v>94</v>
      </c>
      <c r="AV164" s="125">
        <f t="shared" si="1"/>
        <v>-23.475593951232565</v>
      </c>
      <c r="AW164" s="128" t="s">
        <v>94</v>
      </c>
      <c r="AX164" s="129">
        <v>76.918064222464494</v>
      </c>
      <c r="AZ164" s="149"/>
      <c r="BC164" s="150"/>
      <c r="BE164" s="98"/>
    </row>
    <row r="165" spans="1:57" ht="15" hidden="1" thickBot="1" x14ac:dyDescent="0.35">
      <c r="A165" s="120">
        <v>2007</v>
      </c>
      <c r="B165" s="121" t="s">
        <v>28</v>
      </c>
      <c r="C165" s="122">
        <v>4734.9293756599054</v>
      </c>
      <c r="D165" s="122">
        <v>4338.8144744853034</v>
      </c>
      <c r="E165" s="122">
        <v>958.58177932548972</v>
      </c>
      <c r="F165" s="123" t="s">
        <v>260</v>
      </c>
      <c r="G165" s="123" t="s">
        <v>260</v>
      </c>
      <c r="H165" s="122">
        <v>10032.325629470699</v>
      </c>
      <c r="I165" s="122">
        <v>1136.1733765673619</v>
      </c>
      <c r="J165" s="122">
        <v>11168.499006038061</v>
      </c>
      <c r="K165" s="125">
        <f>Corrientes!K165*Constantes!$BA$7</f>
        <v>2043.4836496001055</v>
      </c>
      <c r="L165" s="125">
        <f>Corrientes!L165*Constantes!$BA$7</f>
        <v>964.45740683984764</v>
      </c>
      <c r="M165" s="125">
        <f>Corrientes!M165*Constantes!$BA$7</f>
        <v>883.77279254309587</v>
      </c>
      <c r="N165" s="125">
        <f>Corrientes!N165*Constantes!$BA$7</f>
        <v>231.42706924364882</v>
      </c>
      <c r="O165" s="125">
        <v>2274.9107188437542</v>
      </c>
      <c r="P165" s="125">
        <v>45.674260470325109</v>
      </c>
      <c r="Q165" s="125">
        <v>9359.3755611275992</v>
      </c>
      <c r="R165" s="125">
        <v>1056.861570822507</v>
      </c>
      <c r="S165" s="125">
        <v>2867.7648790656608</v>
      </c>
      <c r="T165" s="126" t="s">
        <v>260</v>
      </c>
      <c r="U165" s="126" t="s">
        <v>260</v>
      </c>
      <c r="V165" s="127">
        <v>13284.002011015767</v>
      </c>
      <c r="W165" s="125">
        <v>5117.3859003079779</v>
      </c>
      <c r="X165" s="125">
        <f>Corrientes!X165*Constantes!$BA$7</f>
        <v>3885.8963115266856</v>
      </c>
      <c r="Y165" s="125">
        <f>Corrientes!Y165*Constantes!$BA$7</f>
        <v>2352.8268137673026</v>
      </c>
      <c r="Z165" s="125">
        <f>Corrientes!Z165*Constantes!$BA$7</f>
        <v>13170.83476809375</v>
      </c>
      <c r="AA165" s="125">
        <v>24452.501017053826</v>
      </c>
      <c r="AB165" s="125">
        <v>3258.0398089150344</v>
      </c>
      <c r="AC165" s="126" t="s">
        <v>94</v>
      </c>
      <c r="AD165" s="125">
        <v>15.877054914951552</v>
      </c>
      <c r="AE165" s="125">
        <v>3.246926014176617</v>
      </c>
      <c r="AF165" s="126" t="s">
        <v>260</v>
      </c>
      <c r="AG165" s="128" t="s">
        <v>94</v>
      </c>
      <c r="AH165" s="125">
        <v>311.77072041728951</v>
      </c>
      <c r="AI165" s="126" t="s">
        <v>260</v>
      </c>
      <c r="AJ165" s="126" t="s">
        <v>260</v>
      </c>
      <c r="AK165" s="126" t="s">
        <v>94</v>
      </c>
      <c r="AL165" s="126" t="s">
        <v>260</v>
      </c>
      <c r="AM165" s="126" t="s">
        <v>260</v>
      </c>
      <c r="AN165" s="128" t="s">
        <v>94</v>
      </c>
      <c r="AO165" s="132">
        <v>753096.95725403528</v>
      </c>
      <c r="AP165" s="132">
        <v>154011.56667932609</v>
      </c>
      <c r="AQ165" s="125">
        <v>89.826982337079414</v>
      </c>
      <c r="AR165" s="125">
        <v>10.173017662920584</v>
      </c>
      <c r="AS165" s="125">
        <v>54.325739529674898</v>
      </c>
      <c r="AT165" s="126" t="s">
        <v>94</v>
      </c>
      <c r="AU165" s="128" t="s">
        <v>94</v>
      </c>
      <c r="AV165" s="125">
        <f t="shared" ref="AV165:AV228" si="2">((AA165/AA132)-1)*100</f>
        <v>15.656120422453679</v>
      </c>
      <c r="AW165" s="128" t="s">
        <v>94</v>
      </c>
      <c r="AX165" s="129">
        <v>381.57561312963435</v>
      </c>
      <c r="AZ165" s="149"/>
      <c r="BC165" s="150"/>
      <c r="BE165" s="98"/>
    </row>
    <row r="166" spans="1:57" ht="15" hidden="1" thickBot="1" x14ac:dyDescent="0.35">
      <c r="A166" s="120">
        <v>2007</v>
      </c>
      <c r="B166" s="121" t="s">
        <v>29</v>
      </c>
      <c r="C166" s="122">
        <v>891.16791167255121</v>
      </c>
      <c r="D166" s="122">
        <v>1297.254821127997</v>
      </c>
      <c r="E166" s="122">
        <v>338.86262828161381</v>
      </c>
      <c r="F166" s="123" t="s">
        <v>260</v>
      </c>
      <c r="G166" s="123" t="s">
        <v>260</v>
      </c>
      <c r="H166" s="122">
        <v>2527.2853610821626</v>
      </c>
      <c r="I166" s="122">
        <v>235.01465359674808</v>
      </c>
      <c r="J166" s="122">
        <v>2762.3000146789104</v>
      </c>
      <c r="K166" s="125">
        <f>Corrientes!K166*Constantes!$BA$7</f>
        <v>2687.6464757013591</v>
      </c>
      <c r="L166" s="125">
        <f>Corrientes!L166*Constantes!$BA$7</f>
        <v>947.71422885118625</v>
      </c>
      <c r="M166" s="125">
        <f>Corrientes!M166*Constantes!$BA$7</f>
        <v>1379.568133373883</v>
      </c>
      <c r="N166" s="125">
        <f>Corrientes!N166*Constantes!$BA$7</f>
        <v>249.92678516011131</v>
      </c>
      <c r="O166" s="125">
        <v>2937.5732608614708</v>
      </c>
      <c r="P166" s="125">
        <v>36.120154439633289</v>
      </c>
      <c r="Q166" s="125">
        <v>4216.7079070380069</v>
      </c>
      <c r="R166" s="125">
        <v>550.76980268911109</v>
      </c>
      <c r="S166" s="125">
        <v>117.75329403264774</v>
      </c>
      <c r="T166" s="126" t="s">
        <v>260</v>
      </c>
      <c r="U166" s="126" t="s">
        <v>260</v>
      </c>
      <c r="V166" s="127">
        <v>4885.2310037597654</v>
      </c>
      <c r="W166" s="125">
        <v>5097.814986512316</v>
      </c>
      <c r="X166" s="125">
        <f>Corrientes!X166*Constantes!$BA$7</f>
        <v>4839.853574288356</v>
      </c>
      <c r="Y166" s="125">
        <f>Corrientes!Y166*Constantes!$BA$7</f>
        <v>3678.3707069237771</v>
      </c>
      <c r="Z166" s="125">
        <f>Corrientes!Z166*Constantes!$BA$7</f>
        <v>26737.805184524921</v>
      </c>
      <c r="AA166" s="125">
        <v>7647.5310184386763</v>
      </c>
      <c r="AB166" s="125">
        <v>4027.914303837907</v>
      </c>
      <c r="AC166" s="126" t="s">
        <v>94</v>
      </c>
      <c r="AD166" s="125">
        <v>21.825165971501598</v>
      </c>
      <c r="AE166" s="125">
        <v>3.6690451772196888</v>
      </c>
      <c r="AF166" s="126" t="s">
        <v>260</v>
      </c>
      <c r="AG166" s="128" t="s">
        <v>94</v>
      </c>
      <c r="AH166" s="125">
        <v>311.77072041728951</v>
      </c>
      <c r="AI166" s="126" t="s">
        <v>260</v>
      </c>
      <c r="AJ166" s="126" t="s">
        <v>260</v>
      </c>
      <c r="AK166" s="126" t="s">
        <v>94</v>
      </c>
      <c r="AL166" s="126" t="s">
        <v>260</v>
      </c>
      <c r="AM166" s="126" t="s">
        <v>260</v>
      </c>
      <c r="AN166" s="128" t="s">
        <v>94</v>
      </c>
      <c r="AO166" s="132">
        <v>208433.81994641406</v>
      </c>
      <c r="AP166" s="132">
        <v>35039.967294748218</v>
      </c>
      <c r="AQ166" s="125">
        <v>91.49206630894993</v>
      </c>
      <c r="AR166" s="125">
        <v>8.50793369105007</v>
      </c>
      <c r="AS166" s="125">
        <v>63.879845560366711</v>
      </c>
      <c r="AT166" s="126" t="s">
        <v>94</v>
      </c>
      <c r="AU166" s="128" t="s">
        <v>94</v>
      </c>
      <c r="AV166" s="125">
        <f t="shared" si="2"/>
        <v>5.9142039245641653</v>
      </c>
      <c r="AW166" s="128" t="s">
        <v>94</v>
      </c>
      <c r="AX166" s="129">
        <v>35.769450791967103</v>
      </c>
      <c r="AZ166" s="149"/>
      <c r="BC166" s="150"/>
      <c r="BE166" s="98"/>
    </row>
    <row r="167" spans="1:57" ht="15" hidden="1" thickBot="1" x14ac:dyDescent="0.35">
      <c r="A167" s="134">
        <v>2007</v>
      </c>
      <c r="B167" s="135" t="s">
        <v>30</v>
      </c>
      <c r="C167" s="137">
        <v>799.86379904356738</v>
      </c>
      <c r="D167" s="137">
        <v>1021.0618427868616</v>
      </c>
      <c r="E167" s="137">
        <v>385.53740461317261</v>
      </c>
      <c r="F167" s="138" t="s">
        <v>260</v>
      </c>
      <c r="G167" s="138" t="s">
        <v>260</v>
      </c>
      <c r="H167" s="137">
        <v>2206.4630464436018</v>
      </c>
      <c r="I167" s="137">
        <v>187.23631417785273</v>
      </c>
      <c r="J167" s="137">
        <v>2393.6993606214542</v>
      </c>
      <c r="K167" s="140">
        <f>Corrientes!K167*Constantes!$BA$7</f>
        <v>2378.9384640237899</v>
      </c>
      <c r="L167" s="140">
        <f>Corrientes!L167*Constantes!$BA$7</f>
        <v>862.38777512813215</v>
      </c>
      <c r="M167" s="140">
        <f>Corrientes!M167*Constantes!$BA$7</f>
        <v>1100.8764891249064</v>
      </c>
      <c r="N167" s="140">
        <f>Corrientes!N167*Constantes!$BA$7</f>
        <v>201.87225450146335</v>
      </c>
      <c r="O167" s="140">
        <v>2580.8107185252529</v>
      </c>
      <c r="P167" s="140">
        <v>53.984417918930561</v>
      </c>
      <c r="Q167" s="140">
        <v>1690.2982940068705</v>
      </c>
      <c r="R167" s="140">
        <v>350.0584172850904</v>
      </c>
      <c r="S167" s="142">
        <v>0</v>
      </c>
      <c r="T167" s="142" t="s">
        <v>260</v>
      </c>
      <c r="U167" s="142" t="s">
        <v>260</v>
      </c>
      <c r="V167" s="141">
        <v>2040.3567112919611</v>
      </c>
      <c r="W167" s="140">
        <v>3832.3179052380151</v>
      </c>
      <c r="X167" s="140">
        <f>Corrientes!X167*Constantes!$BA$7</f>
        <v>2750.4918996961496</v>
      </c>
      <c r="Y167" s="140">
        <f>Corrientes!Y167*Constantes!$BA$7</f>
        <v>2478.7986013772061</v>
      </c>
      <c r="Z167" s="140">
        <f>Corrientes!Z167*Constantes!$BA$7</f>
        <v>0</v>
      </c>
      <c r="AA167" s="140">
        <v>4434.0560719134146</v>
      </c>
      <c r="AB167" s="140">
        <v>3037.2181734270844</v>
      </c>
      <c r="AC167" s="142" t="s">
        <v>94</v>
      </c>
      <c r="AD167" s="140">
        <v>20.872442890442887</v>
      </c>
      <c r="AE167" s="140">
        <v>3.4923684329292519</v>
      </c>
      <c r="AF167" s="142" t="s">
        <v>260</v>
      </c>
      <c r="AG167" s="143" t="s">
        <v>94</v>
      </c>
      <c r="AH167" s="140">
        <v>19.213316315423814</v>
      </c>
      <c r="AI167" s="142" t="s">
        <v>260</v>
      </c>
      <c r="AJ167" s="142" t="s">
        <v>260</v>
      </c>
      <c r="AK167" s="142" t="s">
        <v>94</v>
      </c>
      <c r="AL167" s="142" t="s">
        <v>260</v>
      </c>
      <c r="AM167" s="142" t="s">
        <v>260</v>
      </c>
      <c r="AN167" s="143" t="s">
        <v>94</v>
      </c>
      <c r="AO167" s="136">
        <v>126964.15504461295</v>
      </c>
      <c r="AP167" s="136">
        <v>21243.589431228906</v>
      </c>
      <c r="AQ167" s="140">
        <v>92.177951949268916</v>
      </c>
      <c r="AR167" s="140">
        <v>7.8220480507310786</v>
      </c>
      <c r="AS167" s="140">
        <v>46.015582081069446</v>
      </c>
      <c r="AT167" s="142" t="s">
        <v>94</v>
      </c>
      <c r="AU167" s="143" t="s">
        <v>94</v>
      </c>
      <c r="AV167" s="140">
        <f t="shared" si="2"/>
        <v>14.233337282552071</v>
      </c>
      <c r="AW167" s="143" t="s">
        <v>94</v>
      </c>
      <c r="AX167" s="129">
        <v>34.061616173090222</v>
      </c>
      <c r="AZ167" s="149"/>
      <c r="BC167" s="150"/>
      <c r="BE167" s="98"/>
    </row>
    <row r="168" spans="1:57" ht="15" thickBot="1" x14ac:dyDescent="0.35">
      <c r="A168" s="111">
        <v>2008</v>
      </c>
      <c r="B168" s="112" t="s">
        <v>206</v>
      </c>
      <c r="C168" s="113">
        <v>92626.272825233842</v>
      </c>
      <c r="D168" s="113">
        <v>64386.826770311185</v>
      </c>
      <c r="E168" s="113">
        <v>8460.9543382383745</v>
      </c>
      <c r="F168" s="114">
        <v>4422.6158916982222</v>
      </c>
      <c r="G168" s="114">
        <v>1409.9576514015105</v>
      </c>
      <c r="H168" s="113">
        <v>171306.62747688312</v>
      </c>
      <c r="I168" s="113">
        <v>32824.080457358585</v>
      </c>
      <c r="J168" s="113">
        <v>204130.70793424168</v>
      </c>
      <c r="K168" s="116">
        <f>Corrientes!K168*Constantes!$BA$8</f>
        <v>2711.7314118337445</v>
      </c>
      <c r="L168" s="116">
        <f>Corrientes!L168*Constantes!$BA$8</f>
        <v>1517.9272375944868</v>
      </c>
      <c r="M168" s="116">
        <f>Corrientes!M168*Constantes!$BA$8</f>
        <v>1055.1489886820505</v>
      </c>
      <c r="N168" s="116">
        <f>Corrientes!N168*Constantes!$BA$8</f>
        <v>537.90964761397549</v>
      </c>
      <c r="O168" s="116">
        <v>3345.2232492549456</v>
      </c>
      <c r="P168" s="116">
        <v>45.334827993600108</v>
      </c>
      <c r="Q168" s="116">
        <v>188338.8567933235</v>
      </c>
      <c r="R168" s="116">
        <v>42506.262192356015</v>
      </c>
      <c r="S168" s="116">
        <v>13668.155441423516</v>
      </c>
      <c r="T168" s="117" t="s">
        <v>260</v>
      </c>
      <c r="U168" s="117">
        <v>1629.4982462329995</v>
      </c>
      <c r="V168" s="118">
        <v>246142.77267333603</v>
      </c>
      <c r="W168" s="116">
        <v>4895.6878130855648</v>
      </c>
      <c r="X168" s="116">
        <f>Corrientes!X168*Constantes!$BA$8</f>
        <v>3850.7461206998387</v>
      </c>
      <c r="Y168" s="116">
        <f>Corrientes!Y168*Constantes!$BA$8</f>
        <v>3763.6321644112563</v>
      </c>
      <c r="Z168" s="116">
        <f>Corrientes!Z168*Constantes!$BA$8</f>
        <v>18783.298392998415</v>
      </c>
      <c r="AA168" s="116">
        <v>450273.48060757772</v>
      </c>
      <c r="AB168" s="116">
        <v>4045.619634988765</v>
      </c>
      <c r="AC168" s="116">
        <v>49.591085311478103</v>
      </c>
      <c r="AD168" s="116">
        <v>15.209171726320452</v>
      </c>
      <c r="AE168" s="116">
        <v>2.744375766130335</v>
      </c>
      <c r="AF168" s="117">
        <v>398813.25853996078</v>
      </c>
      <c r="AG168" s="117">
        <v>17188.742738919442</v>
      </c>
      <c r="AH168" s="116">
        <v>35620.742460580193</v>
      </c>
      <c r="AI168" s="117">
        <v>457699.14749572304</v>
      </c>
      <c r="AJ168" s="117">
        <v>4112.3407867048627</v>
      </c>
      <c r="AK168" s="117">
        <v>2.7896345280447257</v>
      </c>
      <c r="AL168" s="117">
        <v>907972.6281033007</v>
      </c>
      <c r="AM168" s="117">
        <v>8157.9574440495462</v>
      </c>
      <c r="AN168" s="117">
        <v>5.5340102941750606</v>
      </c>
      <c r="AO168" s="148">
        <v>16407136.594216429</v>
      </c>
      <c r="AP168" s="148">
        <v>2960539.1308698412</v>
      </c>
      <c r="AQ168" s="116">
        <v>83.920067299265682</v>
      </c>
      <c r="AR168" s="116">
        <v>16.079932700734314</v>
      </c>
      <c r="AS168" s="116">
        <v>54.665172006399899</v>
      </c>
      <c r="AT168" s="117">
        <v>50.40891468852189</v>
      </c>
      <c r="AU168" s="117">
        <v>44.592716758655286</v>
      </c>
      <c r="AV168" s="116">
        <f t="shared" si="2"/>
        <v>5.5023429358281417</v>
      </c>
      <c r="AW168" s="125">
        <f>((AI168/AI135)-1)*100</f>
        <v>-13.199352469271098</v>
      </c>
      <c r="AX168" s="119">
        <v>6076.4037562625808</v>
      </c>
      <c r="AZ168" s="149"/>
      <c r="BC168" s="150"/>
      <c r="BE168" s="98"/>
    </row>
    <row r="169" spans="1:57" ht="15" hidden="1" thickBot="1" x14ac:dyDescent="0.35">
      <c r="A169" s="120">
        <v>2008</v>
      </c>
      <c r="B169" s="121" t="s">
        <v>0</v>
      </c>
      <c r="C169" s="122">
        <v>852.62360100770024</v>
      </c>
      <c r="D169" s="122">
        <v>892.68677370775413</v>
      </c>
      <c r="E169" s="123">
        <v>0</v>
      </c>
      <c r="F169" s="123" t="s">
        <v>260</v>
      </c>
      <c r="G169" s="123" t="s">
        <v>260</v>
      </c>
      <c r="H169" s="122">
        <v>1745.3103747154544</v>
      </c>
      <c r="I169" s="122">
        <v>241.12510941425114</v>
      </c>
      <c r="J169" s="122">
        <v>1986.4354841297054</v>
      </c>
      <c r="K169" s="125">
        <f>Corrientes!K169*Constantes!$BA$8</f>
        <v>3746.0809969359598</v>
      </c>
      <c r="L169" s="125">
        <f>Corrientes!L169*Constantes!$BA$8</f>
        <v>1830.0453120235331</v>
      </c>
      <c r="M169" s="125">
        <f>Corrientes!M169*Constantes!$BA$8</f>
        <v>1916.0356849124262</v>
      </c>
      <c r="N169" s="125">
        <f>Corrientes!N169*Constantes!$BA$8</f>
        <v>517.54358614186037</v>
      </c>
      <c r="O169" s="125">
        <v>4263.6245545718957</v>
      </c>
      <c r="P169" s="125">
        <v>42.04157441639483</v>
      </c>
      <c r="Q169" s="125">
        <v>2303.3449963038561</v>
      </c>
      <c r="R169" s="125">
        <v>332.23552886245267</v>
      </c>
      <c r="S169" s="125">
        <v>102.9152324679974</v>
      </c>
      <c r="T169" s="126" t="s">
        <v>260</v>
      </c>
      <c r="U169" s="126">
        <v>0</v>
      </c>
      <c r="V169" s="127">
        <v>2738.4957576343063</v>
      </c>
      <c r="W169" s="125">
        <v>3979.7470130187507</v>
      </c>
      <c r="X169" s="125">
        <f>Corrientes!X169*Constantes!$BA$8</f>
        <v>3289.2711225885478</v>
      </c>
      <c r="Y169" s="125">
        <f>Corrientes!Y169*Constantes!$BA$8</f>
        <v>2739.9286545308937</v>
      </c>
      <c r="Z169" s="125">
        <f>Corrientes!Z169*Constantes!$BA$8</f>
        <v>82530.258595025982</v>
      </c>
      <c r="AA169" s="125">
        <v>4724.9312417640112</v>
      </c>
      <c r="AB169" s="125">
        <v>4094.3554626117188</v>
      </c>
      <c r="AC169" s="126" t="s">
        <v>94</v>
      </c>
      <c r="AD169" s="125">
        <v>22.727009946403136</v>
      </c>
      <c r="AE169" s="125">
        <v>2.8157995435297982</v>
      </c>
      <c r="AF169" s="126" t="s">
        <v>260</v>
      </c>
      <c r="AG169" s="128" t="s">
        <v>94</v>
      </c>
      <c r="AH169" s="125">
        <v>249.43038006951284</v>
      </c>
      <c r="AI169" s="126" t="s">
        <v>260</v>
      </c>
      <c r="AJ169" s="126" t="s">
        <v>260</v>
      </c>
      <c r="AK169" s="126" t="s">
        <v>94</v>
      </c>
      <c r="AL169" s="126" t="s">
        <v>260</v>
      </c>
      <c r="AM169" s="126" t="s">
        <v>260</v>
      </c>
      <c r="AN169" s="128" t="s">
        <v>94</v>
      </c>
      <c r="AO169" s="132">
        <v>167800.69634648017</v>
      </c>
      <c r="AP169" s="132">
        <v>20789.937844471257</v>
      </c>
      <c r="AQ169" s="125">
        <v>87.861417532022571</v>
      </c>
      <c r="AR169" s="125">
        <v>12.138582467977436</v>
      </c>
      <c r="AS169" s="125">
        <v>57.95842558360517</v>
      </c>
      <c r="AT169" s="126" t="s">
        <v>94</v>
      </c>
      <c r="AU169" s="128" t="s">
        <v>94</v>
      </c>
      <c r="AV169" s="125">
        <f t="shared" si="2"/>
        <v>4.4297234006716923</v>
      </c>
      <c r="AW169" s="128" t="s">
        <v>94</v>
      </c>
      <c r="AX169" s="129">
        <v>44.199153659088374</v>
      </c>
      <c r="AZ169" s="149"/>
      <c r="BC169" s="150"/>
      <c r="BE169" s="98"/>
    </row>
    <row r="170" spans="1:57" ht="15" hidden="1" thickBot="1" x14ac:dyDescent="0.35">
      <c r="A170" s="120">
        <v>2008</v>
      </c>
      <c r="B170" s="121" t="s">
        <v>1</v>
      </c>
      <c r="C170" s="122">
        <v>2250.8666425840474</v>
      </c>
      <c r="D170" s="122">
        <v>1298.4081766868899</v>
      </c>
      <c r="E170" s="122">
        <v>69.844490718170846</v>
      </c>
      <c r="F170" s="123" t="s">
        <v>260</v>
      </c>
      <c r="G170" s="123" t="s">
        <v>260</v>
      </c>
      <c r="H170" s="122">
        <v>3619.1193099891079</v>
      </c>
      <c r="I170" s="122">
        <v>2940.7072840545065</v>
      </c>
      <c r="J170" s="122">
        <v>6559.8265940436149</v>
      </c>
      <c r="K170" s="125">
        <f>Corrientes!K170*Constantes!$BA$8</f>
        <v>3070.9592294506301</v>
      </c>
      <c r="L170" s="125">
        <f>Corrientes!L170*Constantes!$BA$8</f>
        <v>1909.9452375685385</v>
      </c>
      <c r="M170" s="125">
        <f>Corrientes!M170*Constantes!$BA$8</f>
        <v>1101.7483073258416</v>
      </c>
      <c r="N170" s="125">
        <f>Corrientes!N170*Constantes!$BA$8</f>
        <v>2495.3010391655366</v>
      </c>
      <c r="O170" s="125">
        <v>5566.2602686161663</v>
      </c>
      <c r="P170" s="125">
        <v>46.426868110256009</v>
      </c>
      <c r="Q170" s="125">
        <v>6832.3249613054595</v>
      </c>
      <c r="R170" s="125">
        <v>667.79874400520009</v>
      </c>
      <c r="S170" s="125">
        <v>69.425342494168191</v>
      </c>
      <c r="T170" s="126" t="s">
        <v>260</v>
      </c>
      <c r="U170" s="126" t="s">
        <v>260</v>
      </c>
      <c r="V170" s="127">
        <v>7569.5490478048278</v>
      </c>
      <c r="W170" s="125">
        <v>3927.7220023156924</v>
      </c>
      <c r="X170" s="125">
        <f>Corrientes!X170*Constantes!$BA$8</f>
        <v>3853.5261365756573</v>
      </c>
      <c r="Y170" s="125">
        <f>Corrientes!Y170*Constantes!$BA$8</f>
        <v>4394.9452375183455</v>
      </c>
      <c r="Z170" s="125">
        <f>Corrientes!Z170*Constantes!$BA$8</f>
        <v>24991.124007979906</v>
      </c>
      <c r="AA170" s="125">
        <v>14129.375641848443</v>
      </c>
      <c r="AB170" s="125">
        <v>4549.4847205093729</v>
      </c>
      <c r="AC170" s="126" t="s">
        <v>94</v>
      </c>
      <c r="AD170" s="125">
        <v>24.044044536252095</v>
      </c>
      <c r="AE170" s="125">
        <v>2.6894393668688976</v>
      </c>
      <c r="AF170" s="126" t="s">
        <v>260</v>
      </c>
      <c r="AG170" s="128" t="s">
        <v>94</v>
      </c>
      <c r="AH170" s="125">
        <v>739.18037716462788</v>
      </c>
      <c r="AI170" s="126" t="s">
        <v>260</v>
      </c>
      <c r="AJ170" s="126" t="s">
        <v>260</v>
      </c>
      <c r="AK170" s="126" t="s">
        <v>94</v>
      </c>
      <c r="AL170" s="126" t="s">
        <v>260</v>
      </c>
      <c r="AM170" s="126" t="s">
        <v>260</v>
      </c>
      <c r="AN170" s="128" t="s">
        <v>94</v>
      </c>
      <c r="AO170" s="132">
        <v>525365.09340599715</v>
      </c>
      <c r="AP170" s="132">
        <v>58764.554443180561</v>
      </c>
      <c r="AQ170" s="125">
        <v>55.170960056707955</v>
      </c>
      <c r="AR170" s="125">
        <v>44.829039943292052</v>
      </c>
      <c r="AS170" s="125">
        <v>53.573131889743983</v>
      </c>
      <c r="AT170" s="126" t="s">
        <v>94</v>
      </c>
      <c r="AU170" s="128" t="s">
        <v>94</v>
      </c>
      <c r="AV170" s="125">
        <f t="shared" si="2"/>
        <v>22.866034752428654</v>
      </c>
      <c r="AW170" s="128" t="s">
        <v>94</v>
      </c>
      <c r="AX170" s="129">
        <v>43.962751935791559</v>
      </c>
      <c r="AZ170" s="149"/>
      <c r="BC170" s="150"/>
      <c r="BE170" s="98"/>
    </row>
    <row r="171" spans="1:57" ht="15" hidden="1" thickBot="1" x14ac:dyDescent="0.35">
      <c r="A171" s="120">
        <v>2008</v>
      </c>
      <c r="B171" s="121" t="s">
        <v>2</v>
      </c>
      <c r="C171" s="122">
        <v>446.76306631770728</v>
      </c>
      <c r="D171" s="122">
        <v>617.91253518134067</v>
      </c>
      <c r="E171" s="123">
        <v>0</v>
      </c>
      <c r="F171" s="123" t="s">
        <v>260</v>
      </c>
      <c r="G171" s="123" t="s">
        <v>260</v>
      </c>
      <c r="H171" s="122">
        <v>1064.6756014990481</v>
      </c>
      <c r="I171" s="122">
        <v>253.34282859007499</v>
      </c>
      <c r="J171" s="122">
        <v>1318.0184300891231</v>
      </c>
      <c r="K171" s="125">
        <f>Corrientes!K171*Constantes!$BA$8</f>
        <v>5122.1048956217819</v>
      </c>
      <c r="L171" s="125">
        <f>Corrientes!L171*Constantes!$BA$8</f>
        <v>2149.3563729148477</v>
      </c>
      <c r="M171" s="125">
        <f>Corrientes!M171*Constantes!$BA$8</f>
        <v>2972.7485227069346</v>
      </c>
      <c r="N171" s="125">
        <f>Corrientes!N171*Constantes!$BA$8</f>
        <v>1218.8205879469976</v>
      </c>
      <c r="O171" s="125">
        <v>6340.9254835687798</v>
      </c>
      <c r="P171" s="125">
        <v>36.824589941144851</v>
      </c>
      <c r="Q171" s="125">
        <v>1722.8588382191076</v>
      </c>
      <c r="R171" s="125">
        <v>538.30292676157194</v>
      </c>
      <c r="S171" s="126">
        <v>0</v>
      </c>
      <c r="T171" s="126" t="s">
        <v>260</v>
      </c>
      <c r="U171" s="126" t="s">
        <v>260</v>
      </c>
      <c r="V171" s="127">
        <v>2261.1617649806794</v>
      </c>
      <c r="W171" s="125">
        <v>5688.6862489576415</v>
      </c>
      <c r="X171" s="125">
        <f>Corrientes!X171*Constantes!$BA$8</f>
        <v>5060.2368438309022</v>
      </c>
      <c r="Y171" s="125">
        <f>Corrientes!Y171*Constantes!$BA$8</f>
        <v>4892.1953119661548</v>
      </c>
      <c r="Z171" s="125">
        <f>Corrientes!Z171*Constantes!$BA$8</f>
        <v>0</v>
      </c>
      <c r="AA171" s="125">
        <v>3579.1801950698023</v>
      </c>
      <c r="AB171" s="125">
        <v>5912.648192958045</v>
      </c>
      <c r="AC171" s="126" t="s">
        <v>94</v>
      </c>
      <c r="AD171" s="125">
        <v>17.640891744344366</v>
      </c>
      <c r="AE171" s="125">
        <v>2.9227174419321438</v>
      </c>
      <c r="AF171" s="126" t="s">
        <v>260</v>
      </c>
      <c r="AG171" s="128" t="s">
        <v>94</v>
      </c>
      <c r="AH171" s="125">
        <v>71.890029674472771</v>
      </c>
      <c r="AI171" s="126" t="s">
        <v>260</v>
      </c>
      <c r="AJ171" s="126" t="s">
        <v>260</v>
      </c>
      <c r="AK171" s="126" t="s">
        <v>94</v>
      </c>
      <c r="AL171" s="126" t="s">
        <v>260</v>
      </c>
      <c r="AM171" s="126" t="s">
        <v>260</v>
      </c>
      <c r="AN171" s="128" t="s">
        <v>94</v>
      </c>
      <c r="AO171" s="132">
        <v>122460.6985170515</v>
      </c>
      <c r="AP171" s="132">
        <v>20289.111496969988</v>
      </c>
      <c r="AQ171" s="125">
        <v>80.778506369372678</v>
      </c>
      <c r="AR171" s="125">
        <v>19.221493630627322</v>
      </c>
      <c r="AS171" s="125">
        <v>63.175410058855149</v>
      </c>
      <c r="AT171" s="126" t="s">
        <v>94</v>
      </c>
      <c r="AU171" s="128" t="s">
        <v>94</v>
      </c>
      <c r="AV171" s="125">
        <f t="shared" si="2"/>
        <v>8.5888889120540277</v>
      </c>
      <c r="AW171" s="128" t="s">
        <v>94</v>
      </c>
      <c r="AX171" s="129">
        <v>52.077573112846729</v>
      </c>
      <c r="AZ171" s="149"/>
      <c r="BC171" s="150"/>
      <c r="BE171" s="98"/>
    </row>
    <row r="172" spans="1:57" ht="15" hidden="1" thickBot="1" x14ac:dyDescent="0.35">
      <c r="A172" s="120">
        <v>2008</v>
      </c>
      <c r="B172" s="121" t="s">
        <v>3</v>
      </c>
      <c r="C172" s="122">
        <v>991.75246973177673</v>
      </c>
      <c r="D172" s="122">
        <v>1000.8898346100561</v>
      </c>
      <c r="E172" s="122">
        <v>113.98228617716757</v>
      </c>
      <c r="F172" s="123" t="s">
        <v>260</v>
      </c>
      <c r="G172" s="123" t="s">
        <v>260</v>
      </c>
      <c r="H172" s="122">
        <v>2106.6245905190003</v>
      </c>
      <c r="I172" s="122">
        <v>1001.9050339206634</v>
      </c>
      <c r="J172" s="122">
        <v>3108.5296244396641</v>
      </c>
      <c r="K172" s="125">
        <f>Corrientes!K172*Constantes!$BA$8</f>
        <v>4771.9705850137516</v>
      </c>
      <c r="L172" s="125">
        <f>Corrientes!L172*Constantes!$BA$8</f>
        <v>2246.5386735131692</v>
      </c>
      <c r="M172" s="125">
        <f>Corrientes!M172*Constantes!$BA$8</f>
        <v>2267.2368257230728</v>
      </c>
      <c r="N172" s="125">
        <f>Corrientes!N172*Constantes!$BA$8</f>
        <v>2269.5364766765201</v>
      </c>
      <c r="O172" s="125">
        <v>7041.5070616902713</v>
      </c>
      <c r="P172" s="125">
        <v>57.417039853074414</v>
      </c>
      <c r="Q172" s="125">
        <v>1417.827702499884</v>
      </c>
      <c r="R172" s="125">
        <v>282.37999913863905</v>
      </c>
      <c r="S172" s="125">
        <v>605.21231743206886</v>
      </c>
      <c r="T172" s="126" t="s">
        <v>260</v>
      </c>
      <c r="U172" s="126" t="s">
        <v>260</v>
      </c>
      <c r="V172" s="127">
        <v>2305.4200190705919</v>
      </c>
      <c r="W172" s="125">
        <v>6261.6995558414474</v>
      </c>
      <c r="X172" s="125">
        <f>Corrientes!X172*Constantes!$BA$8</f>
        <v>3416.4687600901302</v>
      </c>
      <c r="Y172" s="125">
        <f>Corrientes!Y172*Constantes!$BA$8</f>
        <v>3146.7861185994361</v>
      </c>
      <c r="Z172" s="125">
        <f>Corrientes!Z172*Constantes!$BA$8</f>
        <v>22302.108465639863</v>
      </c>
      <c r="AA172" s="125">
        <v>5413.9496435102565</v>
      </c>
      <c r="AB172" s="125">
        <v>6686.8934231065023</v>
      </c>
      <c r="AC172" s="126" t="s">
        <v>94</v>
      </c>
      <c r="AD172" s="125">
        <v>7.7816789983468677</v>
      </c>
      <c r="AE172" s="125">
        <v>0.55076925444458469</v>
      </c>
      <c r="AF172" s="126" t="s">
        <v>260</v>
      </c>
      <c r="AG172" s="128" t="s">
        <v>94</v>
      </c>
      <c r="AH172" s="125">
        <v>32.989993296026299</v>
      </c>
      <c r="AI172" s="126" t="s">
        <v>260</v>
      </c>
      <c r="AJ172" s="126" t="s">
        <v>260</v>
      </c>
      <c r="AK172" s="126" t="s">
        <v>94</v>
      </c>
      <c r="AL172" s="126" t="s">
        <v>260</v>
      </c>
      <c r="AM172" s="126" t="s">
        <v>260</v>
      </c>
      <c r="AN172" s="128" t="s">
        <v>94</v>
      </c>
      <c r="AO172" s="132">
        <v>982979.64162321936</v>
      </c>
      <c r="AP172" s="132">
        <v>69573.027166250249</v>
      </c>
      <c r="AQ172" s="125">
        <v>67.769165651710182</v>
      </c>
      <c r="AR172" s="125">
        <v>32.230834348289811</v>
      </c>
      <c r="AS172" s="125">
        <v>42.582960146925586</v>
      </c>
      <c r="AT172" s="126" t="s">
        <v>94</v>
      </c>
      <c r="AU172" s="128" t="s">
        <v>94</v>
      </c>
      <c r="AV172" s="125">
        <f t="shared" si="2"/>
        <v>13.679785246607157</v>
      </c>
      <c r="AW172" s="128" t="s">
        <v>94</v>
      </c>
      <c r="AX172" s="129">
        <v>24.221879940939115</v>
      </c>
      <c r="AZ172" s="149"/>
      <c r="BC172" s="150"/>
      <c r="BE172" s="98"/>
    </row>
    <row r="173" spans="1:57" ht="15" hidden="1" thickBot="1" x14ac:dyDescent="0.35">
      <c r="A173" s="120">
        <v>2008</v>
      </c>
      <c r="B173" s="121" t="s">
        <v>4</v>
      </c>
      <c r="C173" s="122">
        <v>1159.410125770368</v>
      </c>
      <c r="D173" s="122">
        <v>1064.6019583779423</v>
      </c>
      <c r="E173" s="122">
        <v>227.60000902262183</v>
      </c>
      <c r="F173" s="123" t="s">
        <v>260</v>
      </c>
      <c r="G173" s="123" t="s">
        <v>260</v>
      </c>
      <c r="H173" s="122">
        <v>2451.612093170932</v>
      </c>
      <c r="I173" s="122">
        <v>117.37611181600275</v>
      </c>
      <c r="J173" s="122">
        <v>2568.9882049869348</v>
      </c>
      <c r="K173" s="125">
        <f>Corrientes!K173*Constantes!$BA$8</f>
        <v>3324.6570642795486</v>
      </c>
      <c r="L173" s="125">
        <f>Corrientes!L173*Constantes!$BA$8</f>
        <v>1572.2883223561173</v>
      </c>
      <c r="M173" s="125">
        <f>Corrientes!M173*Constantes!$BA$8</f>
        <v>1443.7179647735938</v>
      </c>
      <c r="N173" s="125">
        <f>Corrientes!N173*Constantes!$BA$8</f>
        <v>159.17498547741565</v>
      </c>
      <c r="O173" s="125">
        <v>3483.8320497569644</v>
      </c>
      <c r="P173" s="125">
        <v>24.709328852582829</v>
      </c>
      <c r="Q173" s="125">
        <v>7037.332004508623</v>
      </c>
      <c r="R173" s="125">
        <v>738.44474281331259</v>
      </c>
      <c r="S173" s="125">
        <v>52.070268565216772</v>
      </c>
      <c r="T173" s="126" t="s">
        <v>260</v>
      </c>
      <c r="U173" s="126" t="s">
        <v>260</v>
      </c>
      <c r="V173" s="127">
        <v>7827.8470158871532</v>
      </c>
      <c r="W173" s="125">
        <v>3980.5944849723783</v>
      </c>
      <c r="X173" s="125">
        <f>Corrientes!X173*Constantes!$BA$8</f>
        <v>3883.5315593150822</v>
      </c>
      <c r="Y173" s="125">
        <f>Corrientes!Y173*Constantes!$BA$8</f>
        <v>2628.7872598878371</v>
      </c>
      <c r="Z173" s="125">
        <f>Corrientes!Z173*Constantes!$BA$8</f>
        <v>29302.345844241288</v>
      </c>
      <c r="AA173" s="125">
        <v>10396.835220874087</v>
      </c>
      <c r="AB173" s="125">
        <v>3845.11853074501</v>
      </c>
      <c r="AC173" s="126" t="s">
        <v>94</v>
      </c>
      <c r="AD173" s="125">
        <v>22.897694071673431</v>
      </c>
      <c r="AE173" s="125">
        <v>1.9510909369620479</v>
      </c>
      <c r="AF173" s="126" t="s">
        <v>260</v>
      </c>
      <c r="AG173" s="128" t="s">
        <v>94</v>
      </c>
      <c r="AH173" s="125">
        <v>925.3533747587087</v>
      </c>
      <c r="AI173" s="126" t="s">
        <v>260</v>
      </c>
      <c r="AJ173" s="126" t="s">
        <v>260</v>
      </c>
      <c r="AK173" s="126" t="s">
        <v>94</v>
      </c>
      <c r="AL173" s="126" t="s">
        <v>260</v>
      </c>
      <c r="AM173" s="126" t="s">
        <v>260</v>
      </c>
      <c r="AN173" s="128" t="s">
        <v>94</v>
      </c>
      <c r="AO173" s="132">
        <v>532872.91862789902</v>
      </c>
      <c r="AP173" s="132">
        <v>45405.599307643541</v>
      </c>
      <c r="AQ173" s="125">
        <v>95.431037340375809</v>
      </c>
      <c r="AR173" s="125">
        <v>4.568962659624189</v>
      </c>
      <c r="AS173" s="125">
        <v>75.290671147417171</v>
      </c>
      <c r="AT173" s="126" t="s">
        <v>94</v>
      </c>
      <c r="AU173" s="128" t="s">
        <v>94</v>
      </c>
      <c r="AV173" s="125">
        <f t="shared" si="2"/>
        <v>3.1826214952598963</v>
      </c>
      <c r="AW173" s="128" t="s">
        <v>94</v>
      </c>
      <c r="AX173" s="129">
        <v>155.00807872588857</v>
      </c>
      <c r="AZ173" s="149"/>
      <c r="BC173" s="150"/>
      <c r="BE173" s="98"/>
    </row>
    <row r="174" spans="1:57" ht="15" hidden="1" thickBot="1" x14ac:dyDescent="0.35">
      <c r="A174" s="120">
        <v>2008</v>
      </c>
      <c r="B174" s="121" t="s">
        <v>5</v>
      </c>
      <c r="C174" s="122">
        <v>613.37139088676588</v>
      </c>
      <c r="D174" s="122">
        <v>773.55770327051846</v>
      </c>
      <c r="E174" s="123">
        <v>0</v>
      </c>
      <c r="F174" s="123" t="s">
        <v>260</v>
      </c>
      <c r="G174" s="123" t="s">
        <v>260</v>
      </c>
      <c r="H174" s="122">
        <v>1386.9290941572845</v>
      </c>
      <c r="I174" s="122">
        <v>26.609006106409232</v>
      </c>
      <c r="J174" s="122">
        <v>1413.5381002636937</v>
      </c>
      <c r="K174" s="125">
        <f>Corrientes!K174*Constantes!$BA$8</f>
        <v>4953.7427999445817</v>
      </c>
      <c r="L174" s="125">
        <f>Corrientes!L174*Constantes!$BA$8</f>
        <v>2190.7998931578632</v>
      </c>
      <c r="M174" s="125">
        <f>Corrientes!M174*Constantes!$BA$8</f>
        <v>2762.9429067867195</v>
      </c>
      <c r="N174" s="125">
        <f>Corrientes!N174*Constantes!$BA$8</f>
        <v>95.040310978116807</v>
      </c>
      <c r="O174" s="125">
        <v>5048.7830160503117</v>
      </c>
      <c r="P174" s="125">
        <v>47.069879685721702</v>
      </c>
      <c r="Q174" s="125">
        <v>1337.0301090155704</v>
      </c>
      <c r="R174" s="125">
        <v>252.49470420525847</v>
      </c>
      <c r="S174" s="126">
        <v>0</v>
      </c>
      <c r="T174" s="126" t="s">
        <v>260</v>
      </c>
      <c r="U174" s="126" t="s">
        <v>260</v>
      </c>
      <c r="V174" s="127">
        <v>1589.5248132208292</v>
      </c>
      <c r="W174" s="125">
        <v>4533.3394553256394</v>
      </c>
      <c r="X174" s="125">
        <f>Corrientes!X174*Constantes!$BA$8</f>
        <v>4126.5597211643317</v>
      </c>
      <c r="Y174" s="125">
        <f>Corrientes!Y174*Constantes!$BA$8</f>
        <v>3462.9111584230527</v>
      </c>
      <c r="Z174" s="125">
        <f>Corrientes!Z174*Constantes!$BA$8</f>
        <v>0</v>
      </c>
      <c r="AA174" s="125">
        <v>3003.0629134845226</v>
      </c>
      <c r="AB174" s="125">
        <v>4762.1857601807187</v>
      </c>
      <c r="AC174" s="126" t="s">
        <v>94</v>
      </c>
      <c r="AD174" s="125">
        <v>10.637910687906359</v>
      </c>
      <c r="AE174" s="125">
        <v>3.4473216154812638</v>
      </c>
      <c r="AF174" s="126" t="s">
        <v>260</v>
      </c>
      <c r="AG174" s="128" t="s">
        <v>94</v>
      </c>
      <c r="AH174" s="125">
        <v>73.430625174609261</v>
      </c>
      <c r="AI174" s="126" t="s">
        <v>260</v>
      </c>
      <c r="AJ174" s="126" t="s">
        <v>260</v>
      </c>
      <c r="AK174" s="126" t="s">
        <v>94</v>
      </c>
      <c r="AL174" s="126" t="s">
        <v>260</v>
      </c>
      <c r="AM174" s="126" t="s">
        <v>260</v>
      </c>
      <c r="AN174" s="128" t="s">
        <v>94</v>
      </c>
      <c r="AO174" s="132">
        <v>87112.931384131385</v>
      </c>
      <c r="AP174" s="132">
        <v>28229.818820518347</v>
      </c>
      <c r="AQ174" s="125">
        <v>98.117560035951954</v>
      </c>
      <c r="AR174" s="125">
        <v>1.8824399640480411</v>
      </c>
      <c r="AS174" s="125">
        <v>52.930120314278298</v>
      </c>
      <c r="AT174" s="126" t="s">
        <v>94</v>
      </c>
      <c r="AU174" s="128" t="s">
        <v>94</v>
      </c>
      <c r="AV174" s="125">
        <f t="shared" si="2"/>
        <v>6.2462012578042181</v>
      </c>
      <c r="AW174" s="128" t="s">
        <v>94</v>
      </c>
      <c r="AX174" s="129">
        <v>12.00655134433962</v>
      </c>
      <c r="AZ174" s="149"/>
      <c r="BC174" s="150"/>
      <c r="BE174" s="98"/>
    </row>
    <row r="175" spans="1:57" ht="15" hidden="1" thickBot="1" x14ac:dyDescent="0.35">
      <c r="A175" s="120">
        <v>2008</v>
      </c>
      <c r="B175" s="121" t="s">
        <v>6</v>
      </c>
      <c r="C175" s="122">
        <v>5189.6539860585008</v>
      </c>
      <c r="D175" s="122">
        <v>2888.2101642877865</v>
      </c>
      <c r="E175" s="122">
        <v>1240.6531107261694</v>
      </c>
      <c r="F175" s="123" t="s">
        <v>260</v>
      </c>
      <c r="G175" s="123" t="s">
        <v>260</v>
      </c>
      <c r="H175" s="122">
        <v>9318.5172610724567</v>
      </c>
      <c r="I175" s="122">
        <v>283.77755831518522</v>
      </c>
      <c r="J175" s="122">
        <v>9602.2948193876418</v>
      </c>
      <c r="K175" s="125">
        <f>Corrientes!K175*Constantes!$BA$8</f>
        <v>2382.3903270485125</v>
      </c>
      <c r="L175" s="125">
        <f>Corrientes!L175*Constantes!$BA$8</f>
        <v>1326.7970762648556</v>
      </c>
      <c r="M175" s="125">
        <f>Corrientes!M175*Constantes!$BA$8</f>
        <v>738.40545283172094</v>
      </c>
      <c r="N175" s="125">
        <f>Corrientes!N175*Constantes!$BA$8</f>
        <v>72.551124929260951</v>
      </c>
      <c r="O175" s="125">
        <v>2454.9414519777733</v>
      </c>
      <c r="P175" s="125">
        <v>76.14284673335402</v>
      </c>
      <c r="Q175" s="125">
        <v>2282.7647653813433</v>
      </c>
      <c r="R175" s="125">
        <v>623.90717820631141</v>
      </c>
      <c r="S175" s="125">
        <v>101.9287201080824</v>
      </c>
      <c r="T175" s="126" t="s">
        <v>260</v>
      </c>
      <c r="U175" s="126" t="s">
        <v>260</v>
      </c>
      <c r="V175" s="127">
        <v>3008.6006636957372</v>
      </c>
      <c r="W175" s="125">
        <v>3536.7631954949798</v>
      </c>
      <c r="X175" s="125">
        <f>Corrientes!X175*Constantes!$BA$8</f>
        <v>2869.3918416673387</v>
      </c>
      <c r="Y175" s="125">
        <f>Corrientes!Y175*Constantes!$BA$8</f>
        <v>2239.1156266376383</v>
      </c>
      <c r="Z175" s="125">
        <f>Corrientes!Z175*Constantes!$BA$8</f>
        <v>10345.992702809826</v>
      </c>
      <c r="AA175" s="125">
        <v>12610.895483083379</v>
      </c>
      <c r="AB175" s="125">
        <v>2648.1905980335018</v>
      </c>
      <c r="AC175" s="126" t="s">
        <v>94</v>
      </c>
      <c r="AD175" s="125">
        <v>17.328338491747754</v>
      </c>
      <c r="AE175" s="125">
        <v>4.3329188512754433</v>
      </c>
      <c r="AF175" s="126" t="s">
        <v>260</v>
      </c>
      <c r="AG175" s="128" t="s">
        <v>94</v>
      </c>
      <c r="AH175" s="125">
        <v>83.07262804615317</v>
      </c>
      <c r="AI175" s="126" t="s">
        <v>260</v>
      </c>
      <c r="AJ175" s="126" t="s">
        <v>260</v>
      </c>
      <c r="AK175" s="126" t="s">
        <v>94</v>
      </c>
      <c r="AL175" s="126" t="s">
        <v>260</v>
      </c>
      <c r="AM175" s="126" t="s">
        <v>260</v>
      </c>
      <c r="AN175" s="128" t="s">
        <v>94</v>
      </c>
      <c r="AO175" s="132">
        <v>291048.50369794539</v>
      </c>
      <c r="AP175" s="132">
        <v>72776.137706965063</v>
      </c>
      <c r="AQ175" s="125">
        <v>97.044690215694899</v>
      </c>
      <c r="AR175" s="125">
        <v>2.9553097843051055</v>
      </c>
      <c r="AS175" s="125">
        <v>23.857153266645984</v>
      </c>
      <c r="AT175" s="126" t="s">
        <v>94</v>
      </c>
      <c r="AU175" s="128" t="s">
        <v>94</v>
      </c>
      <c r="AV175" s="125">
        <f t="shared" si="2"/>
        <v>9.3258931620256789</v>
      </c>
      <c r="AW175" s="128" t="s">
        <v>94</v>
      </c>
      <c r="AX175" s="129">
        <v>41.323685282066371</v>
      </c>
      <c r="AZ175" s="149"/>
      <c r="BC175" s="150"/>
      <c r="BE175" s="98"/>
    </row>
    <row r="176" spans="1:57" ht="15" hidden="1" thickBot="1" x14ac:dyDescent="0.35">
      <c r="A176" s="120">
        <v>2008</v>
      </c>
      <c r="B176" s="121" t="s">
        <v>7</v>
      </c>
      <c r="C176" s="122">
        <v>1645.2613670514781</v>
      </c>
      <c r="D176" s="122">
        <v>1794.5710353612801</v>
      </c>
      <c r="E176" s="122">
        <v>370.53141274692319</v>
      </c>
      <c r="F176" s="123" t="s">
        <v>260</v>
      </c>
      <c r="G176" s="123" t="s">
        <v>260</v>
      </c>
      <c r="H176" s="122">
        <v>3810.3638151596811</v>
      </c>
      <c r="I176" s="122">
        <v>1504.7512880565507</v>
      </c>
      <c r="J176" s="122">
        <v>5315.1151032162325</v>
      </c>
      <c r="K176" s="125">
        <f>Corrientes!K176*Constantes!$BA$8</f>
        <v>3042.9622166938702</v>
      </c>
      <c r="L176" s="125">
        <f>Corrientes!L176*Constantes!$BA$8</f>
        <v>1313.9081776404985</v>
      </c>
      <c r="M176" s="125">
        <f>Corrientes!M176*Constantes!$BA$8</f>
        <v>1433.1471010856028</v>
      </c>
      <c r="N176" s="125">
        <f>Corrientes!N176*Constantes!$BA$8</f>
        <v>1201.6966193254777</v>
      </c>
      <c r="O176" s="125">
        <v>4244.6588360193482</v>
      </c>
      <c r="P176" s="125">
        <v>37.405516339432495</v>
      </c>
      <c r="Q176" s="125">
        <v>8005.9633630653043</v>
      </c>
      <c r="R176" s="125">
        <v>760.71723820675163</v>
      </c>
      <c r="S176" s="125">
        <v>127.64617297376608</v>
      </c>
      <c r="T176" s="126" t="s">
        <v>260</v>
      </c>
      <c r="U176" s="126" t="s">
        <v>260</v>
      </c>
      <c r="V176" s="127">
        <v>8894.3267742458211</v>
      </c>
      <c r="W176" s="125">
        <v>4081.2244757309691</v>
      </c>
      <c r="X176" s="125">
        <f>Corrientes!X176*Constantes!$BA$8</f>
        <v>3971.9547569487477</v>
      </c>
      <c r="Y176" s="125">
        <f>Corrientes!Y176*Constantes!$BA$8</f>
        <v>2630.4192192487953</v>
      </c>
      <c r="Z176" s="125">
        <f>Corrientes!Z176*Constantes!$BA$8</f>
        <v>26665.170873984978</v>
      </c>
      <c r="AA176" s="125">
        <v>14209.441877462055</v>
      </c>
      <c r="AB176" s="125">
        <v>4140.8630286436155</v>
      </c>
      <c r="AC176" s="126" t="s">
        <v>94</v>
      </c>
      <c r="AD176" s="125">
        <v>22.147220801964025</v>
      </c>
      <c r="AE176" s="125">
        <v>2.8920800472127581</v>
      </c>
      <c r="AF176" s="126" t="s">
        <v>260</v>
      </c>
      <c r="AG176" s="128" t="s">
        <v>94</v>
      </c>
      <c r="AH176" s="125">
        <v>1095.4962105539555</v>
      </c>
      <c r="AI176" s="126" t="s">
        <v>260</v>
      </c>
      <c r="AJ176" s="126" t="s">
        <v>260</v>
      </c>
      <c r="AK176" s="126" t="s">
        <v>94</v>
      </c>
      <c r="AL176" s="126" t="s">
        <v>260</v>
      </c>
      <c r="AM176" s="126" t="s">
        <v>260</v>
      </c>
      <c r="AN176" s="128" t="s">
        <v>94</v>
      </c>
      <c r="AO176" s="132">
        <v>491322.56526427768</v>
      </c>
      <c r="AP176" s="132">
        <v>64159.029272882646</v>
      </c>
      <c r="AQ176" s="125">
        <v>71.689205993939623</v>
      </c>
      <c r="AR176" s="125">
        <v>28.310794006060373</v>
      </c>
      <c r="AS176" s="125">
        <v>62.594483660567505</v>
      </c>
      <c r="AT176" s="126" t="s">
        <v>94</v>
      </c>
      <c r="AU176" s="128" t="s">
        <v>94</v>
      </c>
      <c r="AV176" s="125">
        <f t="shared" si="2"/>
        <v>0.29138005217261842</v>
      </c>
      <c r="AW176" s="128" t="s">
        <v>94</v>
      </c>
      <c r="AX176" s="129">
        <v>75.000970105093216</v>
      </c>
      <c r="AZ176" s="149"/>
      <c r="BC176" s="150"/>
      <c r="BE176" s="98"/>
    </row>
    <row r="177" spans="1:57" ht="15" hidden="1" thickBot="1" x14ac:dyDescent="0.35">
      <c r="A177" s="120">
        <v>2008</v>
      </c>
      <c r="B177" s="121" t="s">
        <v>272</v>
      </c>
      <c r="C177" s="122">
        <v>10059.454687404988</v>
      </c>
      <c r="D177" s="122">
        <v>3188.3965255889511</v>
      </c>
      <c r="E177" s="122">
        <v>460.83926162552768</v>
      </c>
      <c r="F177" s="123" t="s">
        <v>260</v>
      </c>
      <c r="G177" s="123" t="s">
        <v>260</v>
      </c>
      <c r="H177" s="122">
        <v>13708.690474619467</v>
      </c>
      <c r="I177" s="122">
        <v>5928.3836062293803</v>
      </c>
      <c r="J177" s="122">
        <v>19637.074080848848</v>
      </c>
      <c r="K177" s="125">
        <f>Corrientes!K177*Constantes!$BA$8</f>
        <v>3498.69736353189</v>
      </c>
      <c r="L177" s="125">
        <f>Corrientes!L177*Constantes!$BA$8</f>
        <v>2567.3486215589319</v>
      </c>
      <c r="M177" s="125">
        <f>Corrientes!M177*Constantes!$BA$8</f>
        <v>813.73450940666578</v>
      </c>
      <c r="N177" s="125">
        <f>Corrientes!N177*Constantes!$BA$8</f>
        <v>1513.0270926695623</v>
      </c>
      <c r="O177" s="125">
        <v>5011.7244562014521</v>
      </c>
      <c r="P177" s="125">
        <v>22.46277383128859</v>
      </c>
      <c r="Q177" s="125">
        <v>43496.234384458425</v>
      </c>
      <c r="R177" s="125">
        <v>21296.017357008081</v>
      </c>
      <c r="S177" s="125">
        <v>2991.1959188429023</v>
      </c>
      <c r="T177" s="126" t="s">
        <v>260</v>
      </c>
      <c r="U177" s="126" t="s">
        <v>260</v>
      </c>
      <c r="V177" s="127">
        <v>67783.447660309394</v>
      </c>
      <c r="W177" s="125">
        <v>13419.292084269464</v>
      </c>
      <c r="X177" s="125">
        <f>Corrientes!X177*Constantes!$BA$8</f>
        <v>6003.9102483278239</v>
      </c>
      <c r="Y177" s="125">
        <f>Corrientes!Y177*Constantes!$BA$8</f>
        <v>6847.3474128931939</v>
      </c>
      <c r="Z177" s="125">
        <f>Corrientes!Z177*Constantes!$BA$8</f>
        <v>42141.390798012151</v>
      </c>
      <c r="AA177" s="125">
        <v>87420.521741158242</v>
      </c>
      <c r="AB177" s="125">
        <v>9746.5066854547531</v>
      </c>
      <c r="AC177" s="126" t="s">
        <v>94</v>
      </c>
      <c r="AD177" s="125">
        <v>9.7595048350668492</v>
      </c>
      <c r="AE177" s="125">
        <v>3.2072243674174841</v>
      </c>
      <c r="AF177" s="126" t="s">
        <v>260</v>
      </c>
      <c r="AG177" s="128" t="s">
        <v>94</v>
      </c>
      <c r="AH177" s="125">
        <v>17754.566279331641</v>
      </c>
      <c r="AI177" s="126" t="s">
        <v>260</v>
      </c>
      <c r="AJ177" s="126" t="s">
        <v>260</v>
      </c>
      <c r="AK177" s="126" t="s">
        <v>94</v>
      </c>
      <c r="AL177" s="126" t="s">
        <v>260</v>
      </c>
      <c r="AM177" s="126" t="s">
        <v>260</v>
      </c>
      <c r="AN177" s="128" t="s">
        <v>94</v>
      </c>
      <c r="AO177" s="132">
        <v>2725737.6387281213</v>
      </c>
      <c r="AP177" s="132">
        <v>895747.51197466312</v>
      </c>
      <c r="AQ177" s="125">
        <v>69.810249827335184</v>
      </c>
      <c r="AR177" s="125">
        <v>30.189750172664802</v>
      </c>
      <c r="AS177" s="125">
        <v>77.537226168711399</v>
      </c>
      <c r="AT177" s="126" t="s">
        <v>94</v>
      </c>
      <c r="AU177" s="128" t="s">
        <v>94</v>
      </c>
      <c r="AV177" s="125">
        <f t="shared" si="2"/>
        <v>-5.8988846832967123</v>
      </c>
      <c r="AW177" s="128" t="s">
        <v>94</v>
      </c>
      <c r="AX177" s="129">
        <v>35.359322927270696</v>
      </c>
      <c r="AZ177" s="149"/>
      <c r="BC177" s="150"/>
      <c r="BE177" s="98"/>
    </row>
    <row r="178" spans="1:57" ht="15" hidden="1" thickBot="1" x14ac:dyDescent="0.35">
      <c r="A178" s="120">
        <v>2008</v>
      </c>
      <c r="B178" s="121" t="s">
        <v>8</v>
      </c>
      <c r="C178" s="122">
        <v>1003.7811339339418</v>
      </c>
      <c r="D178" s="122">
        <v>1450.1034438476572</v>
      </c>
      <c r="E178" s="122">
        <v>337.18867620534843</v>
      </c>
      <c r="F178" s="123" t="s">
        <v>260</v>
      </c>
      <c r="G178" s="123" t="s">
        <v>260</v>
      </c>
      <c r="H178" s="122">
        <v>2791.0732539869473</v>
      </c>
      <c r="I178" s="122">
        <v>31.188559040521866</v>
      </c>
      <c r="J178" s="122">
        <v>2822.2618130274695</v>
      </c>
      <c r="K178" s="125">
        <f>Corrientes!K178*Constantes!$BA$8</f>
        <v>3620.2240225417531</v>
      </c>
      <c r="L178" s="125">
        <f>Corrientes!L178*Constantes!$BA$8</f>
        <v>1301.9767823187524</v>
      </c>
      <c r="M178" s="125">
        <f>Corrientes!M178*Constantes!$BA$8</f>
        <v>1880.8891221643175</v>
      </c>
      <c r="N178" s="125">
        <f>Corrientes!N178*Constantes!$BA$8</f>
        <v>40.453818439079576</v>
      </c>
      <c r="O178" s="125">
        <v>3660.6778065280077</v>
      </c>
      <c r="P178" s="125">
        <v>44.806666806362585</v>
      </c>
      <c r="Q178" s="125">
        <v>2766.5644779770946</v>
      </c>
      <c r="R178" s="125">
        <v>610.52737190753976</v>
      </c>
      <c r="S178" s="125">
        <v>99.400549768375654</v>
      </c>
      <c r="T178" s="126" t="s">
        <v>260</v>
      </c>
      <c r="U178" s="126" t="s">
        <v>260</v>
      </c>
      <c r="V178" s="127">
        <v>3476.4923996530101</v>
      </c>
      <c r="W178" s="125">
        <v>4054.9089403595376</v>
      </c>
      <c r="X178" s="125">
        <f>Corrientes!X178*Constantes!$BA$8</f>
        <v>3891.7953861911583</v>
      </c>
      <c r="Y178" s="125">
        <f>Corrientes!Y178*Constantes!$BA$8</f>
        <v>1991.419411986926</v>
      </c>
      <c r="Z178" s="125">
        <f>Corrientes!Z178*Constantes!$BA$8</f>
        <v>59450.089574387348</v>
      </c>
      <c r="AA178" s="125">
        <v>6298.7542126804792</v>
      </c>
      <c r="AB178" s="125">
        <v>3868.2509239151746</v>
      </c>
      <c r="AC178" s="126" t="s">
        <v>94</v>
      </c>
      <c r="AD178" s="125">
        <v>15.324977930294631</v>
      </c>
      <c r="AE178" s="125">
        <v>3.5493002511895009</v>
      </c>
      <c r="AF178" s="126" t="s">
        <v>260</v>
      </c>
      <c r="AG178" s="128" t="s">
        <v>94</v>
      </c>
      <c r="AH178" s="125">
        <v>90.084993770912391</v>
      </c>
      <c r="AI178" s="126" t="s">
        <v>260</v>
      </c>
      <c r="AJ178" s="126" t="s">
        <v>260</v>
      </c>
      <c r="AK178" s="126" t="s">
        <v>94</v>
      </c>
      <c r="AL178" s="126" t="s">
        <v>260</v>
      </c>
      <c r="AM178" s="126" t="s">
        <v>260</v>
      </c>
      <c r="AN178" s="128" t="s">
        <v>94</v>
      </c>
      <c r="AO178" s="132">
        <v>177464.6766096933</v>
      </c>
      <c r="AP178" s="132">
        <v>41101.228604244941</v>
      </c>
      <c r="AQ178" s="125">
        <v>98.894909079782863</v>
      </c>
      <c r="AR178" s="125">
        <v>1.1050909202171282</v>
      </c>
      <c r="AS178" s="125">
        <v>55.193333193637415</v>
      </c>
      <c r="AT178" s="126" t="s">
        <v>94</v>
      </c>
      <c r="AU178" s="128" t="s">
        <v>94</v>
      </c>
      <c r="AV178" s="125">
        <f t="shared" si="2"/>
        <v>5.8464014185706015</v>
      </c>
      <c r="AW178" s="128" t="s">
        <v>94</v>
      </c>
      <c r="AX178" s="129">
        <v>82.333009396130748</v>
      </c>
      <c r="AZ178" s="149"/>
      <c r="BC178" s="150"/>
      <c r="BE178" s="98"/>
    </row>
    <row r="179" spans="1:57" ht="15" hidden="1" thickBot="1" x14ac:dyDescent="0.35">
      <c r="A179" s="120">
        <v>2008</v>
      </c>
      <c r="B179" s="121" t="s">
        <v>9</v>
      </c>
      <c r="C179" s="122">
        <v>6225.33030768969</v>
      </c>
      <c r="D179" s="122">
        <v>2125.7274833238525</v>
      </c>
      <c r="E179" s="123">
        <v>0</v>
      </c>
      <c r="F179" s="123" t="s">
        <v>260</v>
      </c>
      <c r="G179" s="123" t="s">
        <v>260</v>
      </c>
      <c r="H179" s="122">
        <v>8351.0577910135416</v>
      </c>
      <c r="I179" s="122">
        <v>1006.5964128384928</v>
      </c>
      <c r="J179" s="122">
        <v>9357.6542038520347</v>
      </c>
      <c r="K179" s="125">
        <f>Corrientes!K179*Constantes!$BA$8</f>
        <v>2587.4005498268803</v>
      </c>
      <c r="L179" s="125">
        <f>Corrientes!L179*Constantes!$BA$8</f>
        <v>1928.7883599971281</v>
      </c>
      <c r="M179" s="125">
        <f>Corrientes!M179*Constantes!$BA$8</f>
        <v>658.61218982975277</v>
      </c>
      <c r="N179" s="125">
        <f>Corrientes!N179*Constantes!$BA$8</f>
        <v>311.87284020890314</v>
      </c>
      <c r="O179" s="125">
        <v>2899.2733900357839</v>
      </c>
      <c r="P179" s="125">
        <v>54.149118984548558</v>
      </c>
      <c r="Q179" s="125">
        <v>6344.8693890258937</v>
      </c>
      <c r="R179" s="125">
        <v>1034.7781544546103</v>
      </c>
      <c r="S179" s="125">
        <v>543.96594332414259</v>
      </c>
      <c r="T179" s="126" t="s">
        <v>260</v>
      </c>
      <c r="U179" s="126" t="s">
        <v>260</v>
      </c>
      <c r="V179" s="127">
        <v>7923.6134868046465</v>
      </c>
      <c r="W179" s="125">
        <v>3585.2903108298997</v>
      </c>
      <c r="X179" s="125">
        <f>Corrientes!X179*Constantes!$BA$8</f>
        <v>2703.2239491510309</v>
      </c>
      <c r="Y179" s="125">
        <f>Corrientes!Y179*Constantes!$BA$8</f>
        <v>2680.959949153465</v>
      </c>
      <c r="Z179" s="125">
        <f>Corrientes!Z179*Constantes!$BA$8</f>
        <v>16497.314266950008</v>
      </c>
      <c r="AA179" s="125">
        <v>17281.267690656681</v>
      </c>
      <c r="AB179" s="125">
        <v>3178.094035746647</v>
      </c>
      <c r="AC179" s="126" t="s">
        <v>94</v>
      </c>
      <c r="AD179" s="125">
        <v>25.180068813508811</v>
      </c>
      <c r="AE179" s="125">
        <v>3.1015203751264373</v>
      </c>
      <c r="AF179" s="126" t="s">
        <v>260</v>
      </c>
      <c r="AG179" s="128" t="s">
        <v>94</v>
      </c>
      <c r="AH179" s="125">
        <v>546.81843557861953</v>
      </c>
      <c r="AI179" s="126" t="s">
        <v>260</v>
      </c>
      <c r="AJ179" s="126" t="s">
        <v>260</v>
      </c>
      <c r="AK179" s="126" t="s">
        <v>94</v>
      </c>
      <c r="AL179" s="126" t="s">
        <v>260</v>
      </c>
      <c r="AM179" s="126" t="s">
        <v>260</v>
      </c>
      <c r="AN179" s="128" t="s">
        <v>94</v>
      </c>
      <c r="AO179" s="132">
        <v>557186.97930372902</v>
      </c>
      <c r="AP179" s="132">
        <v>68630.740521985717</v>
      </c>
      <c r="AQ179" s="125">
        <v>89.243068926140353</v>
      </c>
      <c r="AR179" s="125">
        <v>10.756931073859644</v>
      </c>
      <c r="AS179" s="125">
        <v>45.850881015451428</v>
      </c>
      <c r="AT179" s="126" t="s">
        <v>94</v>
      </c>
      <c r="AU179" s="128" t="s">
        <v>94</v>
      </c>
      <c r="AV179" s="125">
        <f t="shared" si="2"/>
        <v>6.1757995335472549</v>
      </c>
      <c r="AW179" s="128" t="s">
        <v>94</v>
      </c>
      <c r="AX179" s="129">
        <v>124.98213804814213</v>
      </c>
      <c r="AZ179" s="149"/>
      <c r="BC179" s="150"/>
      <c r="BE179" s="98"/>
    </row>
    <row r="180" spans="1:57" ht="15" hidden="1" thickBot="1" x14ac:dyDescent="0.35">
      <c r="A180" s="120">
        <v>2008</v>
      </c>
      <c r="B180" s="121" t="s">
        <v>10</v>
      </c>
      <c r="C180" s="122">
        <v>3226.2153295462158</v>
      </c>
      <c r="D180" s="122">
        <v>3259.3376281213141</v>
      </c>
      <c r="E180" s="123">
        <v>0</v>
      </c>
      <c r="F180" s="123" t="s">
        <v>260</v>
      </c>
      <c r="G180" s="123" t="s">
        <v>260</v>
      </c>
      <c r="H180" s="122">
        <v>6485.5529576675299</v>
      </c>
      <c r="I180" s="122">
        <v>296.96890728510397</v>
      </c>
      <c r="J180" s="122">
        <v>6782.5218649526341</v>
      </c>
      <c r="K180" s="125">
        <f>Corrientes!K180*Constantes!$BA$8</f>
        <v>2526.3758645010103</v>
      </c>
      <c r="L180" s="125">
        <f>Corrientes!L180*Constantes!$BA$8</f>
        <v>1256.7367185881453</v>
      </c>
      <c r="M180" s="125">
        <f>Corrientes!M180*Constantes!$BA$8</f>
        <v>1269.6391459128649</v>
      </c>
      <c r="N180" s="125">
        <f>Corrientes!N180*Constantes!$BA$8</f>
        <v>115.6809735067135</v>
      </c>
      <c r="O180" s="125">
        <v>2642.0568380077234</v>
      </c>
      <c r="P180" s="125">
        <v>63.491286951095574</v>
      </c>
      <c r="Q180" s="125">
        <v>3015.2585596455078</v>
      </c>
      <c r="R180" s="125">
        <v>884.82216648951419</v>
      </c>
      <c r="S180" s="126">
        <v>0</v>
      </c>
      <c r="T180" s="126" t="s">
        <v>260</v>
      </c>
      <c r="U180" s="126" t="s">
        <v>260</v>
      </c>
      <c r="V180" s="127">
        <v>3900.0807261350219</v>
      </c>
      <c r="W180" s="125">
        <v>4792.4550208344863</v>
      </c>
      <c r="X180" s="125">
        <f>Corrientes!X180*Constantes!$BA$8</f>
        <v>4135.725986927986</v>
      </c>
      <c r="Y180" s="125">
        <f>Corrientes!Y180*Constantes!$BA$8</f>
        <v>1879.5211387503755</v>
      </c>
      <c r="Z180" s="125">
        <f>Corrientes!Z180*Constantes!$BA$8</f>
        <v>0</v>
      </c>
      <c r="AA180" s="125">
        <v>10682.602591087656</v>
      </c>
      <c r="AB180" s="125">
        <v>3159.6611323228399</v>
      </c>
      <c r="AC180" s="126" t="s">
        <v>94</v>
      </c>
      <c r="AD180" s="125">
        <v>17.017067534918358</v>
      </c>
      <c r="AE180" s="125">
        <v>4.7884147838421374</v>
      </c>
      <c r="AF180" s="126" t="s">
        <v>260</v>
      </c>
      <c r="AG180" s="128" t="s">
        <v>94</v>
      </c>
      <c r="AH180" s="125">
        <v>70.880674001969538</v>
      </c>
      <c r="AI180" s="126" t="s">
        <v>260</v>
      </c>
      <c r="AJ180" s="126" t="s">
        <v>260</v>
      </c>
      <c r="AK180" s="126" t="s">
        <v>94</v>
      </c>
      <c r="AL180" s="126" t="s">
        <v>260</v>
      </c>
      <c r="AM180" s="126" t="s">
        <v>260</v>
      </c>
      <c r="AN180" s="128" t="s">
        <v>94</v>
      </c>
      <c r="AO180" s="132">
        <v>223092.67415877723</v>
      </c>
      <c r="AP180" s="132">
        <v>62775.813571682505</v>
      </c>
      <c r="AQ180" s="125">
        <v>95.621556211714804</v>
      </c>
      <c r="AR180" s="125">
        <v>4.3784437882851979</v>
      </c>
      <c r="AS180" s="125">
        <v>36.508713048904433</v>
      </c>
      <c r="AT180" s="126" t="s">
        <v>94</v>
      </c>
      <c r="AU180" s="128" t="s">
        <v>94</v>
      </c>
      <c r="AV180" s="125">
        <f t="shared" si="2"/>
        <v>17.890790089768217</v>
      </c>
      <c r="AW180" s="128" t="s">
        <v>94</v>
      </c>
      <c r="AX180" s="129">
        <v>192.73513756492079</v>
      </c>
      <c r="AZ180" s="149"/>
      <c r="BC180" s="150"/>
      <c r="BE180" s="98"/>
    </row>
    <row r="181" spans="1:57" ht="15" hidden="1" thickBot="1" x14ac:dyDescent="0.35">
      <c r="A181" s="120">
        <v>2008</v>
      </c>
      <c r="B181" s="121" t="s">
        <v>11</v>
      </c>
      <c r="C181" s="122">
        <v>2236.9476942652068</v>
      </c>
      <c r="D181" s="122">
        <v>1997.4788843855501</v>
      </c>
      <c r="E181" s="122">
        <v>487.32156703304645</v>
      </c>
      <c r="F181" s="123" t="s">
        <v>260</v>
      </c>
      <c r="G181" s="123" t="s">
        <v>260</v>
      </c>
      <c r="H181" s="122">
        <v>4721.7481456838032</v>
      </c>
      <c r="I181" s="122">
        <v>139.05707166137191</v>
      </c>
      <c r="J181" s="122">
        <v>4860.8052173451752</v>
      </c>
      <c r="K181" s="125">
        <f>Corrientes!K181*Constantes!$BA$8</f>
        <v>2654.3764388104942</v>
      </c>
      <c r="L181" s="125">
        <f>Corrientes!L181*Constantes!$BA$8</f>
        <v>1257.5218057610161</v>
      </c>
      <c r="M181" s="125">
        <f>Corrientes!M181*Constantes!$BA$8</f>
        <v>1122.9020956107415</v>
      </c>
      <c r="N181" s="125">
        <f>Corrientes!N181*Constantes!$BA$8</f>
        <v>78.17227926596108</v>
      </c>
      <c r="O181" s="125">
        <v>2732.5487180764553</v>
      </c>
      <c r="P181" s="125">
        <v>61.428899282190471</v>
      </c>
      <c r="Q181" s="125">
        <v>2222.4114054236688</v>
      </c>
      <c r="R181" s="125">
        <v>504.1217609620349</v>
      </c>
      <c r="S181" s="125">
        <v>325.5581098490162</v>
      </c>
      <c r="T181" s="126" t="s">
        <v>260</v>
      </c>
      <c r="U181" s="126" t="s">
        <v>260</v>
      </c>
      <c r="V181" s="127">
        <v>3052.0912762347193</v>
      </c>
      <c r="W181" s="125">
        <v>3693.5903556060175</v>
      </c>
      <c r="X181" s="125">
        <f>Corrientes!X181*Constantes!$BA$8</f>
        <v>3121.2635061278479</v>
      </c>
      <c r="Y181" s="125">
        <f>Corrientes!Y181*Constantes!$BA$8</f>
        <v>2148.9756932909108</v>
      </c>
      <c r="Z181" s="125">
        <f>Corrientes!Z181*Constantes!$BA$8</f>
        <v>16698.713061603212</v>
      </c>
      <c r="AA181" s="125">
        <v>7912.8964935798949</v>
      </c>
      <c r="AB181" s="125">
        <v>3037.376181477212</v>
      </c>
      <c r="AC181" s="126" t="s">
        <v>94</v>
      </c>
      <c r="AD181" s="125">
        <v>12.925945962363702</v>
      </c>
      <c r="AE181" s="125">
        <v>3.4038514907957507</v>
      </c>
      <c r="AF181" s="126" t="s">
        <v>260</v>
      </c>
      <c r="AG181" s="128" t="s">
        <v>94</v>
      </c>
      <c r="AH181" s="125">
        <v>132.7568329255551</v>
      </c>
      <c r="AI181" s="126" t="s">
        <v>260</v>
      </c>
      <c r="AJ181" s="126" t="s">
        <v>260</v>
      </c>
      <c r="AK181" s="126" t="s">
        <v>94</v>
      </c>
      <c r="AL181" s="126" t="s">
        <v>260</v>
      </c>
      <c r="AM181" s="126" t="s">
        <v>260</v>
      </c>
      <c r="AN181" s="128" t="s">
        <v>94</v>
      </c>
      <c r="AO181" s="132">
        <v>232468.91102555188</v>
      </c>
      <c r="AP181" s="132">
        <v>61217.155917406482</v>
      </c>
      <c r="AQ181" s="125">
        <v>97.139217363305079</v>
      </c>
      <c r="AR181" s="125">
        <v>2.8607826366949274</v>
      </c>
      <c r="AS181" s="125">
        <v>38.571100717809529</v>
      </c>
      <c r="AT181" s="126" t="s">
        <v>94</v>
      </c>
      <c r="AU181" s="128" t="s">
        <v>94</v>
      </c>
      <c r="AV181" s="125">
        <f t="shared" si="2"/>
        <v>8.0257848202931914</v>
      </c>
      <c r="AW181" s="128" t="s">
        <v>94</v>
      </c>
      <c r="AX181" s="129">
        <v>240.50608220510145</v>
      </c>
      <c r="AZ181" s="149"/>
      <c r="BC181" s="150"/>
      <c r="BE181" s="98"/>
    </row>
    <row r="182" spans="1:57" ht="15" hidden="1" thickBot="1" x14ac:dyDescent="0.35">
      <c r="A182" s="120">
        <v>2008</v>
      </c>
      <c r="B182" s="121" t="s">
        <v>12</v>
      </c>
      <c r="C182" s="122">
        <v>4222.7350525242036</v>
      </c>
      <c r="D182" s="122">
        <v>3826.5214081121694</v>
      </c>
      <c r="E182" s="123">
        <v>0</v>
      </c>
      <c r="F182" s="123" t="s">
        <v>260</v>
      </c>
      <c r="G182" s="123" t="s">
        <v>260</v>
      </c>
      <c r="H182" s="122">
        <v>8049.256460636374</v>
      </c>
      <c r="I182" s="122">
        <v>2539.196620759149</v>
      </c>
      <c r="J182" s="122">
        <v>10588.453081395523</v>
      </c>
      <c r="K182" s="125">
        <f>Corrientes!K182*Constantes!$BA$8</f>
        <v>2310.8054807138642</v>
      </c>
      <c r="L182" s="125">
        <f>Corrientes!L182*Constantes!$BA$8</f>
        <v>1212.2758605959511</v>
      </c>
      <c r="M182" s="125">
        <f>Corrientes!M182*Constantes!$BA$8</f>
        <v>1098.5296201179135</v>
      </c>
      <c r="N182" s="125">
        <f>Corrientes!N182*Constantes!$BA$8</f>
        <v>728.96043212871803</v>
      </c>
      <c r="O182" s="125">
        <v>3039.7659128425821</v>
      </c>
      <c r="P182" s="125">
        <v>40.747669943040059</v>
      </c>
      <c r="Q182" s="125">
        <v>14092.645547512935</v>
      </c>
      <c r="R182" s="125">
        <v>1174.7869422671872</v>
      </c>
      <c r="S182" s="125">
        <v>129.53419932117475</v>
      </c>
      <c r="T182" s="126" t="s">
        <v>260</v>
      </c>
      <c r="U182" s="126" t="s">
        <v>260</v>
      </c>
      <c r="V182" s="127">
        <v>15396.966689101297</v>
      </c>
      <c r="W182" s="125">
        <v>4127.5732216509996</v>
      </c>
      <c r="X182" s="125">
        <f>Corrientes!X182*Constantes!$BA$8</f>
        <v>3611.6485829856747</v>
      </c>
      <c r="Y182" s="125">
        <f>Corrientes!Y182*Constantes!$BA$8</f>
        <v>3247.7439768088025</v>
      </c>
      <c r="Z182" s="125">
        <f>Corrientes!Z182*Constantes!$BA$8</f>
        <v>25860.29133982327</v>
      </c>
      <c r="AA182" s="125">
        <v>25985.419770496821</v>
      </c>
      <c r="AB182" s="125">
        <v>3602.2902585992033</v>
      </c>
      <c r="AC182" s="126" t="s">
        <v>94</v>
      </c>
      <c r="AD182" s="125">
        <v>27.953435169906204</v>
      </c>
      <c r="AE182" s="125">
        <v>2.6059538821373343</v>
      </c>
      <c r="AF182" s="126" t="s">
        <v>260</v>
      </c>
      <c r="AG182" s="128" t="s">
        <v>94</v>
      </c>
      <c r="AH182" s="125">
        <v>2249.6545790743153</v>
      </c>
      <c r="AI182" s="126" t="s">
        <v>260</v>
      </c>
      <c r="AJ182" s="126" t="s">
        <v>260</v>
      </c>
      <c r="AK182" s="126" t="s">
        <v>94</v>
      </c>
      <c r="AL182" s="126" t="s">
        <v>260</v>
      </c>
      <c r="AM182" s="126" t="s">
        <v>260</v>
      </c>
      <c r="AN182" s="128" t="s">
        <v>94</v>
      </c>
      <c r="AO182" s="132">
        <v>997155.7804079121</v>
      </c>
      <c r="AP182" s="132">
        <v>92959.665288192948</v>
      </c>
      <c r="AQ182" s="125">
        <v>76.019191838129288</v>
      </c>
      <c r="AR182" s="125">
        <v>23.980808161870719</v>
      </c>
      <c r="AS182" s="125">
        <v>59.252330056959934</v>
      </c>
      <c r="AT182" s="126" t="s">
        <v>94</v>
      </c>
      <c r="AU182" s="128" t="s">
        <v>94</v>
      </c>
      <c r="AV182" s="125">
        <f t="shared" si="2"/>
        <v>4.7186456172838787</v>
      </c>
      <c r="AW182" s="128" t="s">
        <v>94</v>
      </c>
      <c r="AX182" s="129">
        <v>70.955313197752005</v>
      </c>
      <c r="AZ182" s="149"/>
      <c r="BC182" s="150"/>
      <c r="BE182" s="98"/>
    </row>
    <row r="183" spans="1:57" ht="15" hidden="1" thickBot="1" x14ac:dyDescent="0.35">
      <c r="A183" s="120">
        <v>2008</v>
      </c>
      <c r="B183" s="121" t="s">
        <v>13</v>
      </c>
      <c r="C183" s="122">
        <v>11738.456224794088</v>
      </c>
      <c r="D183" s="122">
        <v>6761.9870815973745</v>
      </c>
      <c r="E183" s="123">
        <v>0</v>
      </c>
      <c r="F183" s="123" t="s">
        <v>260</v>
      </c>
      <c r="G183" s="123" t="s">
        <v>260</v>
      </c>
      <c r="H183" s="122">
        <v>18500.443306391466</v>
      </c>
      <c r="I183" s="122">
        <v>6275.4545385183201</v>
      </c>
      <c r="J183" s="122">
        <v>24775.897844909781</v>
      </c>
      <c r="K183" s="125">
        <f>Corrientes!K183*Constantes!$BA$8</f>
        <v>2261.3201180541505</v>
      </c>
      <c r="L183" s="125">
        <f>Corrientes!L183*Constantes!$BA$8</f>
        <v>1434.7984411192126</v>
      </c>
      <c r="M183" s="125">
        <f>Corrientes!M183*Constantes!$BA$8</f>
        <v>826.52167693493766</v>
      </c>
      <c r="N183" s="125">
        <f>Corrientes!N183*Constantes!$BA$8</f>
        <v>767.05251668121468</v>
      </c>
      <c r="O183" s="125">
        <v>3028.372634735365</v>
      </c>
      <c r="P183" s="125">
        <v>61.371165471523405</v>
      </c>
      <c r="Q183" s="125">
        <v>14661.997184430404</v>
      </c>
      <c r="R183" s="125">
        <v>880.12653765306368</v>
      </c>
      <c r="S183" s="125">
        <v>52.562329455562093</v>
      </c>
      <c r="T183" s="126" t="s">
        <v>260</v>
      </c>
      <c r="U183" s="126" t="s">
        <v>260</v>
      </c>
      <c r="V183" s="127">
        <v>15594.686051539031</v>
      </c>
      <c r="W183" s="125">
        <v>2273.5671830451643</v>
      </c>
      <c r="X183" s="125">
        <f>Corrientes!X183*Constantes!$BA$8</f>
        <v>3336.8481195417548</v>
      </c>
      <c r="Y183" s="125">
        <f>Corrientes!Y183*Constantes!$BA$8</f>
        <v>945.91288712697019</v>
      </c>
      <c r="Z183" s="125">
        <f>Corrientes!Z183*Constantes!$BA$8</f>
        <v>2761.6418565419062</v>
      </c>
      <c r="AA183" s="125">
        <v>40370.583896448814</v>
      </c>
      <c r="AB183" s="125">
        <v>2684.1456449717753</v>
      </c>
      <c r="AC183" s="126" t="s">
        <v>94</v>
      </c>
      <c r="AD183" s="125">
        <v>27.761345030681788</v>
      </c>
      <c r="AE183" s="125">
        <v>3.0981366307390665</v>
      </c>
      <c r="AF183" s="126" t="s">
        <v>260</v>
      </c>
      <c r="AG183" s="128" t="s">
        <v>94</v>
      </c>
      <c r="AH183" s="125">
        <v>2099.1676169014995</v>
      </c>
      <c r="AI183" s="126" t="s">
        <v>260</v>
      </c>
      <c r="AJ183" s="126" t="s">
        <v>260</v>
      </c>
      <c r="AK183" s="126" t="s">
        <v>94</v>
      </c>
      <c r="AL183" s="126" t="s">
        <v>260</v>
      </c>
      <c r="AM183" s="126" t="s">
        <v>260</v>
      </c>
      <c r="AN183" s="128" t="s">
        <v>94</v>
      </c>
      <c r="AO183" s="132">
        <v>1303060.1522186042</v>
      </c>
      <c r="AP183" s="132">
        <v>145420.12950680635</v>
      </c>
      <c r="AQ183" s="125">
        <v>74.671131686928504</v>
      </c>
      <c r="AR183" s="125">
        <v>25.328868313071506</v>
      </c>
      <c r="AS183" s="125">
        <v>38.628834528476595</v>
      </c>
      <c r="AT183" s="126" t="s">
        <v>94</v>
      </c>
      <c r="AU183" s="128" t="s">
        <v>94</v>
      </c>
      <c r="AV183" s="125">
        <f t="shared" si="2"/>
        <v>11.559150978654142</v>
      </c>
      <c r="AW183" s="128" t="s">
        <v>94</v>
      </c>
      <c r="AX183" s="129">
        <v>373.92895706455187</v>
      </c>
      <c r="AZ183" s="149"/>
      <c r="BC183" s="150"/>
      <c r="BE183" s="98"/>
    </row>
    <row r="184" spans="1:57" ht="15" hidden="1" thickBot="1" x14ac:dyDescent="0.35">
      <c r="A184" s="120">
        <v>2008</v>
      </c>
      <c r="B184" s="121" t="s">
        <v>14</v>
      </c>
      <c r="C184" s="122">
        <v>3003.5382536012935</v>
      </c>
      <c r="D184" s="122">
        <v>2783.8394675020309</v>
      </c>
      <c r="E184" s="122">
        <v>618.72971484619757</v>
      </c>
      <c r="F184" s="123" t="s">
        <v>260</v>
      </c>
      <c r="G184" s="123" t="s">
        <v>260</v>
      </c>
      <c r="H184" s="122">
        <v>6406.1074359495224</v>
      </c>
      <c r="I184" s="122">
        <v>286.15658307328397</v>
      </c>
      <c r="J184" s="122">
        <v>6692.2640190228067</v>
      </c>
      <c r="K184" s="125">
        <f>Corrientes!K184*Constantes!$BA$8</f>
        <v>2090.8248194791108</v>
      </c>
      <c r="L184" s="125">
        <f>Corrientes!L184*Constantes!$BA$8</f>
        <v>980.29456884275896</v>
      </c>
      <c r="M184" s="125">
        <f>Corrientes!M184*Constantes!$BA$8</f>
        <v>908.58929705665059</v>
      </c>
      <c r="N184" s="125">
        <f>Corrientes!N184*Constantes!$BA$8</f>
        <v>93.395762111235484</v>
      </c>
      <c r="O184" s="125">
        <v>2184.2205815903462</v>
      </c>
      <c r="P184" s="125">
        <v>57.251670518052535</v>
      </c>
      <c r="Q184" s="125">
        <v>3916.1936285370102</v>
      </c>
      <c r="R184" s="125">
        <v>988.40304246153619</v>
      </c>
      <c r="S184" s="125">
        <v>92.342364608483066</v>
      </c>
      <c r="T184" s="126" t="s">
        <v>260</v>
      </c>
      <c r="U184" s="126" t="s">
        <v>260</v>
      </c>
      <c r="V184" s="127">
        <v>4996.9390356070298</v>
      </c>
      <c r="W184" s="125">
        <v>3935.3196575490065</v>
      </c>
      <c r="X184" s="125">
        <f>Corrientes!X184*Constantes!$BA$8</f>
        <v>2904.0463530933757</v>
      </c>
      <c r="Y184" s="125">
        <f>Corrientes!Y184*Constantes!$BA$8</f>
        <v>2541.6136328751109</v>
      </c>
      <c r="Z184" s="125">
        <f>Corrientes!Z184*Constantes!$BA$8</f>
        <v>31270.695769889287</v>
      </c>
      <c r="AA184" s="125">
        <v>11689.203054629837</v>
      </c>
      <c r="AB184" s="125">
        <v>2697.2919914109584</v>
      </c>
      <c r="AC184" s="126" t="s">
        <v>94</v>
      </c>
      <c r="AD184" s="125">
        <v>20.888792233498201</v>
      </c>
      <c r="AE184" s="125">
        <v>3.2558119360607867</v>
      </c>
      <c r="AF184" s="126" t="s">
        <v>260</v>
      </c>
      <c r="AG184" s="128" t="s">
        <v>94</v>
      </c>
      <c r="AH184" s="125">
        <v>185.8940966845733</v>
      </c>
      <c r="AI184" s="126" t="s">
        <v>260</v>
      </c>
      <c r="AJ184" s="126" t="s">
        <v>260</v>
      </c>
      <c r="AK184" s="126" t="s">
        <v>94</v>
      </c>
      <c r="AL184" s="126" t="s">
        <v>260</v>
      </c>
      <c r="AM184" s="126" t="s">
        <v>260</v>
      </c>
      <c r="AN184" s="128" t="s">
        <v>94</v>
      </c>
      <c r="AO184" s="132">
        <v>359025.74485836632</v>
      </c>
      <c r="AP184" s="132">
        <v>55959.209723406158</v>
      </c>
      <c r="AQ184" s="125">
        <v>95.724069130269186</v>
      </c>
      <c r="AR184" s="125">
        <v>4.2759308697308098</v>
      </c>
      <c r="AS184" s="125">
        <v>42.748329481947458</v>
      </c>
      <c r="AT184" s="126" t="s">
        <v>94</v>
      </c>
      <c r="AU184" s="128" t="s">
        <v>94</v>
      </c>
      <c r="AV184" s="125">
        <f t="shared" si="2"/>
        <v>15.702644162156032</v>
      </c>
      <c r="AW184" s="128" t="s">
        <v>94</v>
      </c>
      <c r="AX184" s="129">
        <v>209.60943944986411</v>
      </c>
      <c r="AZ184" s="149"/>
      <c r="BC184" s="150"/>
      <c r="BE184" s="98"/>
    </row>
    <row r="185" spans="1:57" ht="15" hidden="1" thickBot="1" x14ac:dyDescent="0.35">
      <c r="A185" s="120">
        <v>2008</v>
      </c>
      <c r="B185" s="121" t="s">
        <v>15</v>
      </c>
      <c r="C185" s="122">
        <v>1843.8371544963347</v>
      </c>
      <c r="D185" s="122">
        <v>1024.1128508650879</v>
      </c>
      <c r="E185" s="123">
        <v>0</v>
      </c>
      <c r="F185" s="123" t="s">
        <v>260</v>
      </c>
      <c r="G185" s="123" t="s">
        <v>260</v>
      </c>
      <c r="H185" s="122">
        <v>2867.9500053614229</v>
      </c>
      <c r="I185" s="122">
        <v>254.11179824057416</v>
      </c>
      <c r="J185" s="122">
        <v>3122.0618036019969</v>
      </c>
      <c r="K185" s="125">
        <f>Corrientes!K185*Constantes!$BA$8</f>
        <v>2692.3369435448244</v>
      </c>
      <c r="L185" s="125">
        <f>Corrientes!L185*Constantes!$BA$8</f>
        <v>1730.9335517183983</v>
      </c>
      <c r="M185" s="125">
        <f>Corrientes!M185*Constantes!$BA$8</f>
        <v>961.4033918264256</v>
      </c>
      <c r="N185" s="125">
        <f>Corrientes!N185*Constantes!$BA$8</f>
        <v>238.55178120773706</v>
      </c>
      <c r="O185" s="125">
        <v>2930.8887247525613</v>
      </c>
      <c r="P185" s="125">
        <v>49.064583801728453</v>
      </c>
      <c r="Q185" s="125">
        <v>2548.8479203276765</v>
      </c>
      <c r="R185" s="125">
        <v>625.73636974280976</v>
      </c>
      <c r="S185" s="125">
        <v>66.521718406281636</v>
      </c>
      <c r="T185" s="126" t="s">
        <v>260</v>
      </c>
      <c r="U185" s="126" t="s">
        <v>260</v>
      </c>
      <c r="V185" s="127">
        <v>3241.1060084767678</v>
      </c>
      <c r="W185" s="125">
        <v>4711.3892525064575</v>
      </c>
      <c r="X185" s="125">
        <f>Corrientes!X185*Constantes!$BA$8</f>
        <v>4210.3759505753915</v>
      </c>
      <c r="Y185" s="125">
        <f>Corrientes!Y185*Constantes!$BA$8</f>
        <v>3265.6258695537867</v>
      </c>
      <c r="Z185" s="125">
        <f>Corrientes!Z185*Constantes!$BA$8</f>
        <v>43000.464386736669</v>
      </c>
      <c r="AA185" s="125">
        <v>6363.1678120787647</v>
      </c>
      <c r="AB185" s="125">
        <v>3629.5481876858512</v>
      </c>
      <c r="AC185" s="126" t="s">
        <v>94</v>
      </c>
      <c r="AD185" s="125">
        <v>24.036918415058746</v>
      </c>
      <c r="AE185" s="125">
        <v>3.4146594209944952</v>
      </c>
      <c r="AF185" s="126" t="s">
        <v>260</v>
      </c>
      <c r="AG185" s="128" t="s">
        <v>94</v>
      </c>
      <c r="AH185" s="125">
        <v>197.47512492697868</v>
      </c>
      <c r="AI185" s="126" t="s">
        <v>260</v>
      </c>
      <c r="AJ185" s="126" t="s">
        <v>260</v>
      </c>
      <c r="AK185" s="126" t="s">
        <v>94</v>
      </c>
      <c r="AL185" s="126" t="s">
        <v>260</v>
      </c>
      <c r="AM185" s="126" t="s">
        <v>260</v>
      </c>
      <c r="AN185" s="128" t="s">
        <v>94</v>
      </c>
      <c r="AO185" s="132">
        <v>186348.53517032563</v>
      </c>
      <c r="AP185" s="132">
        <v>26472.477470707476</v>
      </c>
      <c r="AQ185" s="125">
        <v>91.860769766075762</v>
      </c>
      <c r="AR185" s="125">
        <v>8.1392302339242413</v>
      </c>
      <c r="AS185" s="125">
        <v>50.935416198271533</v>
      </c>
      <c r="AT185" s="126" t="s">
        <v>94</v>
      </c>
      <c r="AU185" s="128" t="s">
        <v>94</v>
      </c>
      <c r="AV185" s="125">
        <f t="shared" si="2"/>
        <v>6.0558232029667147</v>
      </c>
      <c r="AW185" s="128" t="s">
        <v>94</v>
      </c>
      <c r="AX185" s="129">
        <v>49.738125721906705</v>
      </c>
      <c r="AZ185" s="149"/>
      <c r="BC185" s="150"/>
      <c r="BE185" s="98"/>
    </row>
    <row r="186" spans="1:57" ht="15" hidden="1" thickBot="1" x14ac:dyDescent="0.35">
      <c r="A186" s="120">
        <v>2008</v>
      </c>
      <c r="B186" s="121" t="s">
        <v>16</v>
      </c>
      <c r="C186" s="122">
        <v>936.52819046691422</v>
      </c>
      <c r="D186" s="122">
        <v>929.09781868378172</v>
      </c>
      <c r="E186" s="122">
        <v>152.15704738093771</v>
      </c>
      <c r="F186" s="123" t="s">
        <v>260</v>
      </c>
      <c r="G186" s="123" t="s">
        <v>260</v>
      </c>
      <c r="H186" s="122">
        <v>2017.7830565316335</v>
      </c>
      <c r="I186" s="122">
        <v>161.55946109021903</v>
      </c>
      <c r="J186" s="122">
        <v>2179.3425176218525</v>
      </c>
      <c r="K186" s="125">
        <f>Corrientes!K186*Constantes!$BA$8</f>
        <v>3581.2361678634402</v>
      </c>
      <c r="L186" s="125">
        <f>Corrientes!L186*Constantes!$BA$8</f>
        <v>1662.1849495004087</v>
      </c>
      <c r="M186" s="125">
        <f>Corrientes!M186*Constantes!$BA$8</f>
        <v>1648.9972502161431</v>
      </c>
      <c r="N186" s="125">
        <f>Corrientes!N186*Constantes!$BA$8</f>
        <v>286.74172054519278</v>
      </c>
      <c r="O186" s="125">
        <v>3867.9778884086327</v>
      </c>
      <c r="P186" s="125">
        <v>51.234366374026848</v>
      </c>
      <c r="Q186" s="125">
        <v>1701.9819098528615</v>
      </c>
      <c r="R186" s="125">
        <v>372.34878419725663</v>
      </c>
      <c r="S186" s="126">
        <v>0</v>
      </c>
      <c r="T186" s="126" t="s">
        <v>260</v>
      </c>
      <c r="U186" s="126" t="s">
        <v>260</v>
      </c>
      <c r="V186" s="127">
        <v>2074.3306940501179</v>
      </c>
      <c r="W186" s="125">
        <v>4188.4939657141767</v>
      </c>
      <c r="X186" s="125">
        <f>Corrientes!X186*Constantes!$BA$8</f>
        <v>4292.0921015407339</v>
      </c>
      <c r="Y186" s="125">
        <f>Corrientes!Y186*Constantes!$BA$8</f>
        <v>2408.1073591720287</v>
      </c>
      <c r="Z186" s="125">
        <f>Corrientes!Z186*Constantes!$BA$8</f>
        <v>0</v>
      </c>
      <c r="AA186" s="125">
        <v>4253.6732116719704</v>
      </c>
      <c r="AB186" s="125">
        <v>4017.9140679092593</v>
      </c>
      <c r="AC186" s="126" t="s">
        <v>94</v>
      </c>
      <c r="AD186" s="125">
        <v>20.053765778401122</v>
      </c>
      <c r="AE186" s="125">
        <v>3.9346896661349171</v>
      </c>
      <c r="AF186" s="126" t="s">
        <v>260</v>
      </c>
      <c r="AG186" s="128" t="s">
        <v>94</v>
      </c>
      <c r="AH186" s="125">
        <v>31.329868834672318</v>
      </c>
      <c r="AI186" s="126" t="s">
        <v>260</v>
      </c>
      <c r="AJ186" s="126" t="s">
        <v>260</v>
      </c>
      <c r="AK186" s="126" t="s">
        <v>94</v>
      </c>
      <c r="AL186" s="126" t="s">
        <v>260</v>
      </c>
      <c r="AM186" s="126" t="s">
        <v>260</v>
      </c>
      <c r="AN186" s="128" t="s">
        <v>94</v>
      </c>
      <c r="AO186" s="132">
        <v>108106.95563318452</v>
      </c>
      <c r="AP186" s="132">
        <v>21211.343837741355</v>
      </c>
      <c r="AQ186" s="125">
        <v>92.586779738206729</v>
      </c>
      <c r="AR186" s="125">
        <v>7.4132202617932839</v>
      </c>
      <c r="AS186" s="125">
        <v>48.765633625973138</v>
      </c>
      <c r="AT186" s="126" t="s">
        <v>94</v>
      </c>
      <c r="AU186" s="128" t="s">
        <v>94</v>
      </c>
      <c r="AV186" s="125">
        <f t="shared" si="2"/>
        <v>4.7116094233457639</v>
      </c>
      <c r="AW186" s="128" t="s">
        <v>94</v>
      </c>
      <c r="AX186" s="129">
        <v>38.501473697764609</v>
      </c>
      <c r="AZ186" s="149"/>
      <c r="BC186" s="150"/>
      <c r="BE186" s="98"/>
    </row>
    <row r="187" spans="1:57" ht="15" hidden="1" thickBot="1" x14ac:dyDescent="0.35">
      <c r="A187" s="120">
        <v>2008</v>
      </c>
      <c r="B187" s="121" t="s">
        <v>17</v>
      </c>
      <c r="C187" s="122">
        <v>1660.2040277991641</v>
      </c>
      <c r="D187" s="122">
        <v>1816.7981097494562</v>
      </c>
      <c r="E187" s="123">
        <v>0</v>
      </c>
      <c r="F187" s="123" t="s">
        <v>260</v>
      </c>
      <c r="G187" s="123" t="s">
        <v>260</v>
      </c>
      <c r="H187" s="122">
        <v>3477.0021375486203</v>
      </c>
      <c r="I187" s="122">
        <v>311.67057108498409</v>
      </c>
      <c r="J187" s="122">
        <v>3788.6727086336045</v>
      </c>
      <c r="K187" s="125">
        <f>Corrientes!K187*Constantes!$BA$8</f>
        <v>2513.328975223536</v>
      </c>
      <c r="L187" s="125">
        <f>Corrientes!L187*Constantes!$BA$8</f>
        <v>1200.0679673991463</v>
      </c>
      <c r="M187" s="125">
        <f>Corrientes!M187*Constantes!$BA$8</f>
        <v>1313.2610078243897</v>
      </c>
      <c r="N187" s="125">
        <f>Corrientes!N187*Constantes!$BA$8</f>
        <v>225.2890984946666</v>
      </c>
      <c r="O187" s="125">
        <v>2738.618064118119</v>
      </c>
      <c r="P187" s="125">
        <v>21.378241356876085</v>
      </c>
      <c r="Q187" s="125">
        <v>12451.516097435808</v>
      </c>
      <c r="R187" s="125">
        <v>997.66507604636536</v>
      </c>
      <c r="S187" s="125">
        <v>484.24329785182545</v>
      </c>
      <c r="T187" s="126" t="s">
        <v>260</v>
      </c>
      <c r="U187" s="126" t="s">
        <v>260</v>
      </c>
      <c r="V187" s="127">
        <v>13933.424471333999</v>
      </c>
      <c r="W187" s="125">
        <v>4376.8370725729283</v>
      </c>
      <c r="X187" s="125">
        <f>Corrientes!X187*Constantes!$BA$8</f>
        <v>3666.1063940698768</v>
      </c>
      <c r="Y187" s="125">
        <f>Corrientes!Y187*Constantes!$BA$8</f>
        <v>4444.8333788348018</v>
      </c>
      <c r="Z187" s="125">
        <f>Corrientes!Z187*Constantes!$BA$8</f>
        <v>19730.403693591878</v>
      </c>
      <c r="AA187" s="125">
        <v>17722.097179967604</v>
      </c>
      <c r="AB187" s="125">
        <v>3880.5775726898355</v>
      </c>
      <c r="AC187" s="126" t="s">
        <v>94</v>
      </c>
      <c r="AD187" s="125">
        <v>21.589500660112996</v>
      </c>
      <c r="AE187" s="125">
        <v>1.5271144589329577</v>
      </c>
      <c r="AF187" s="126" t="s">
        <v>260</v>
      </c>
      <c r="AG187" s="128" t="s">
        <v>94</v>
      </c>
      <c r="AH187" s="125">
        <v>4430.2081375692323</v>
      </c>
      <c r="AI187" s="126" t="s">
        <v>260</v>
      </c>
      <c r="AJ187" s="126" t="s">
        <v>260</v>
      </c>
      <c r="AK187" s="126" t="s">
        <v>94</v>
      </c>
      <c r="AL187" s="126" t="s">
        <v>260</v>
      </c>
      <c r="AM187" s="126" t="s">
        <v>260</v>
      </c>
      <c r="AN187" s="128" t="s">
        <v>94</v>
      </c>
      <c r="AO187" s="132">
        <v>1160495.670530851</v>
      </c>
      <c r="AP187" s="132">
        <v>82086.64692606582</v>
      </c>
      <c r="AQ187" s="125">
        <v>91.773621131887396</v>
      </c>
      <c r="AR187" s="125">
        <v>8.2263788681126009</v>
      </c>
      <c r="AS187" s="125">
        <v>78.621758643123911</v>
      </c>
      <c r="AT187" s="126" t="s">
        <v>94</v>
      </c>
      <c r="AU187" s="128" t="s">
        <v>94</v>
      </c>
      <c r="AV187" s="125">
        <f t="shared" si="2"/>
        <v>0.94688135096305803</v>
      </c>
      <c r="AW187" s="128" t="s">
        <v>94</v>
      </c>
      <c r="AX187" s="129">
        <v>103.59176638848837</v>
      </c>
      <c r="AZ187" s="149"/>
      <c r="BC187" s="150"/>
      <c r="BE187" s="98"/>
    </row>
    <row r="188" spans="1:57" ht="15" hidden="1" thickBot="1" x14ac:dyDescent="0.35">
      <c r="A188" s="120">
        <v>2008</v>
      </c>
      <c r="B188" s="121" t="s">
        <v>18</v>
      </c>
      <c r="C188" s="122">
        <v>4822.4591312969933</v>
      </c>
      <c r="D188" s="122">
        <v>4165.9019798463323</v>
      </c>
      <c r="E188" s="122">
        <v>1075.1991304595708</v>
      </c>
      <c r="F188" s="123" t="s">
        <v>260</v>
      </c>
      <c r="G188" s="123" t="s">
        <v>260</v>
      </c>
      <c r="H188" s="122">
        <v>10063.560241602896</v>
      </c>
      <c r="I188" s="122">
        <v>195.6330508246603</v>
      </c>
      <c r="J188" s="122">
        <v>10259.193292427555</v>
      </c>
      <c r="K188" s="125">
        <f>Corrientes!K188*Constantes!$BA$8</f>
        <v>3413.9512824428243</v>
      </c>
      <c r="L188" s="125">
        <f>Corrientes!L188*Constantes!$BA$8</f>
        <v>1635.9658153342752</v>
      </c>
      <c r="M188" s="125">
        <f>Corrientes!M188*Constantes!$BA$8</f>
        <v>1413.2360780067449</v>
      </c>
      <c r="N188" s="125">
        <f>Corrientes!N188*Constantes!$BA$8</f>
        <v>66.366344386752814</v>
      </c>
      <c r="O188" s="125">
        <v>3480.3176268295779</v>
      </c>
      <c r="P188" s="125">
        <v>76.720464782592231</v>
      </c>
      <c r="Q188" s="125">
        <v>1907.1204349133639</v>
      </c>
      <c r="R188" s="125">
        <v>843.45624764115098</v>
      </c>
      <c r="S188" s="125">
        <v>362.40304495426341</v>
      </c>
      <c r="T188" s="126" t="s">
        <v>260</v>
      </c>
      <c r="U188" s="126" t="s">
        <v>260</v>
      </c>
      <c r="V188" s="127">
        <v>3112.9797275087781</v>
      </c>
      <c r="W188" s="125">
        <v>3635.3717405039788</v>
      </c>
      <c r="X188" s="125">
        <f>Corrientes!X188*Constantes!$BA$8</f>
        <v>2573.1179915476505</v>
      </c>
      <c r="Y188" s="125">
        <f>Corrientes!Y188*Constantes!$BA$8</f>
        <v>2412.8669482762939</v>
      </c>
      <c r="Z188" s="125">
        <f>Corrientes!Z188*Constantes!$BA$8</f>
        <v>13266.575573974573</v>
      </c>
      <c r="AA188" s="125">
        <v>13372.173019936334</v>
      </c>
      <c r="AB188" s="125">
        <v>3515.2205133376169</v>
      </c>
      <c r="AC188" s="126" t="s">
        <v>94</v>
      </c>
      <c r="AD188" s="125">
        <v>19.959703518095985</v>
      </c>
      <c r="AE188" s="125">
        <v>5.2287973983422864</v>
      </c>
      <c r="AF188" s="126" t="s">
        <v>260</v>
      </c>
      <c r="AG188" s="128" t="s">
        <v>94</v>
      </c>
      <c r="AH188" s="125">
        <v>72.607203441777685</v>
      </c>
      <c r="AI188" s="126" t="s">
        <v>260</v>
      </c>
      <c r="AJ188" s="126" t="s">
        <v>260</v>
      </c>
      <c r="AK188" s="126" t="s">
        <v>94</v>
      </c>
      <c r="AL188" s="126" t="s">
        <v>260</v>
      </c>
      <c r="AM188" s="126" t="s">
        <v>260</v>
      </c>
      <c r="AN188" s="128" t="s">
        <v>94</v>
      </c>
      <c r="AO188" s="132">
        <v>255740.89032739695</v>
      </c>
      <c r="AP188" s="132">
        <v>66995.849952444318</v>
      </c>
      <c r="AQ188" s="125">
        <v>98.093095185475647</v>
      </c>
      <c r="AR188" s="125">
        <v>1.9069048145243506</v>
      </c>
      <c r="AS188" s="125">
        <v>23.279535217407766</v>
      </c>
      <c r="AT188" s="126" t="s">
        <v>94</v>
      </c>
      <c r="AU188" s="128" t="s">
        <v>94</v>
      </c>
      <c r="AV188" s="125">
        <f t="shared" si="2"/>
        <v>32.615633998515435</v>
      </c>
      <c r="AW188" s="128" t="s">
        <v>94</v>
      </c>
      <c r="AX188" s="129">
        <v>50.916548469554215</v>
      </c>
      <c r="AZ188" s="149"/>
      <c r="BC188" s="150"/>
      <c r="BE188" s="98"/>
    </row>
    <row r="189" spans="1:57" ht="15" hidden="1" thickBot="1" x14ac:dyDescent="0.35">
      <c r="A189" s="120">
        <v>2008</v>
      </c>
      <c r="B189" s="121" t="s">
        <v>19</v>
      </c>
      <c r="C189" s="122">
        <v>5115.8946163975561</v>
      </c>
      <c r="D189" s="122">
        <v>2826.2232418601398</v>
      </c>
      <c r="E189" s="122">
        <v>696.99754427132154</v>
      </c>
      <c r="F189" s="123" t="s">
        <v>260</v>
      </c>
      <c r="G189" s="123" t="s">
        <v>260</v>
      </c>
      <c r="H189" s="122">
        <v>8639.1154025290161</v>
      </c>
      <c r="I189" s="122">
        <v>983.03579367300028</v>
      </c>
      <c r="J189" s="122">
        <v>9622.1511962020159</v>
      </c>
      <c r="K189" s="125">
        <f>Corrientes!K189*Constantes!$BA$8</f>
        <v>2118.2474323498864</v>
      </c>
      <c r="L189" s="125">
        <f>Corrientes!L189*Constantes!$BA$8</f>
        <v>1254.3796593091442</v>
      </c>
      <c r="M189" s="125">
        <f>Corrientes!M189*Constantes!$BA$8</f>
        <v>692.96911157886393</v>
      </c>
      <c r="N189" s="125">
        <f>Corrientes!N189*Constantes!$BA$8</f>
        <v>241.03313230962146</v>
      </c>
      <c r="O189" s="125">
        <v>2359.2805646595075</v>
      </c>
      <c r="P189" s="125">
        <v>58.321556174105879</v>
      </c>
      <c r="Q189" s="125">
        <v>5775.1606261342977</v>
      </c>
      <c r="R189" s="125">
        <v>880.91715532653893</v>
      </c>
      <c r="S189" s="125">
        <v>220.21829880770059</v>
      </c>
      <c r="T189" s="126" t="s">
        <v>260</v>
      </c>
      <c r="U189" s="126" t="s">
        <v>260</v>
      </c>
      <c r="V189" s="127">
        <v>6876.2960802685375</v>
      </c>
      <c r="W189" s="125">
        <v>4182.4990269652135</v>
      </c>
      <c r="X189" s="125">
        <f>Corrientes!X189*Constantes!$BA$8</f>
        <v>3667.9819966695636</v>
      </c>
      <c r="Y189" s="125">
        <f>Corrientes!Y189*Constantes!$BA$8</f>
        <v>2741.5913161079402</v>
      </c>
      <c r="Z189" s="125">
        <f>Corrientes!Z189*Constantes!$BA$8</f>
        <v>14769.838954238807</v>
      </c>
      <c r="AA189" s="125">
        <v>16498.447276470553</v>
      </c>
      <c r="AB189" s="125">
        <v>2883.0888785250049</v>
      </c>
      <c r="AC189" s="126" t="s">
        <v>94</v>
      </c>
      <c r="AD189" s="125">
        <v>24.638332896996815</v>
      </c>
      <c r="AE189" s="125">
        <v>3.2255852113722594</v>
      </c>
      <c r="AF189" s="126" t="s">
        <v>260</v>
      </c>
      <c r="AG189" s="128" t="s">
        <v>94</v>
      </c>
      <c r="AH189" s="125">
        <v>840.1690683977132</v>
      </c>
      <c r="AI189" s="126" t="s">
        <v>260</v>
      </c>
      <c r="AJ189" s="126" t="s">
        <v>260</v>
      </c>
      <c r="AK189" s="126" t="s">
        <v>94</v>
      </c>
      <c r="AL189" s="126" t="s">
        <v>260</v>
      </c>
      <c r="AM189" s="126" t="s">
        <v>260</v>
      </c>
      <c r="AN189" s="128" t="s">
        <v>94</v>
      </c>
      <c r="AO189" s="132">
        <v>511486.94563401805</v>
      </c>
      <c r="AP189" s="132">
        <v>66962.514653260339</v>
      </c>
      <c r="AQ189" s="125">
        <v>89.783617263663274</v>
      </c>
      <c r="AR189" s="125">
        <v>10.216382736336723</v>
      </c>
      <c r="AS189" s="125">
        <v>41.678443825894114</v>
      </c>
      <c r="AT189" s="126" t="s">
        <v>94</v>
      </c>
      <c r="AU189" s="128" t="s">
        <v>94</v>
      </c>
      <c r="AV189" s="125">
        <f t="shared" si="2"/>
        <v>16.484785566847691</v>
      </c>
      <c r="AW189" s="128" t="s">
        <v>94</v>
      </c>
      <c r="AX189" s="129">
        <v>150.82708847245783</v>
      </c>
      <c r="AZ189" s="149"/>
      <c r="BC189" s="150"/>
      <c r="BE189" s="98"/>
    </row>
    <row r="190" spans="1:57" ht="15" hidden="1" thickBot="1" x14ac:dyDescent="0.35">
      <c r="A190" s="120">
        <v>2008</v>
      </c>
      <c r="B190" s="121" t="s">
        <v>20</v>
      </c>
      <c r="C190" s="122">
        <v>1091.7156157586119</v>
      </c>
      <c r="D190" s="122">
        <v>1235.5788407025734</v>
      </c>
      <c r="E190" s="123">
        <v>0</v>
      </c>
      <c r="F190" s="123" t="s">
        <v>260</v>
      </c>
      <c r="G190" s="123" t="s">
        <v>260</v>
      </c>
      <c r="H190" s="122">
        <v>2327.2944564611853</v>
      </c>
      <c r="I190" s="122">
        <v>79.216490947320153</v>
      </c>
      <c r="J190" s="122">
        <v>2406.5109474085057</v>
      </c>
      <c r="K190" s="125">
        <f>Corrientes!K190*Constantes!$BA$8</f>
        <v>2693.0293921503385</v>
      </c>
      <c r="L190" s="125">
        <f>Corrientes!L190*Constantes!$BA$8</f>
        <v>1263.279011792069</v>
      </c>
      <c r="M190" s="125">
        <f>Corrientes!M190*Constantes!$BA$8</f>
        <v>1429.7503803582692</v>
      </c>
      <c r="N190" s="125">
        <f>Corrientes!N190*Constantes!$BA$8</f>
        <v>91.665383326066618</v>
      </c>
      <c r="O190" s="125">
        <v>2784.6947754764046</v>
      </c>
      <c r="P190" s="125">
        <v>44.10135685044996</v>
      </c>
      <c r="Q190" s="125">
        <v>2562.7928329930928</v>
      </c>
      <c r="R190" s="125">
        <v>383.66737996481118</v>
      </c>
      <c r="S190" s="125">
        <v>103.80187174031732</v>
      </c>
      <c r="T190" s="126" t="s">
        <v>260</v>
      </c>
      <c r="U190" s="126" t="s">
        <v>260</v>
      </c>
      <c r="V190" s="127">
        <v>3050.2620846982213</v>
      </c>
      <c r="W190" s="125">
        <v>3328.5596265111967</v>
      </c>
      <c r="X190" s="125">
        <f>Corrientes!X190*Constantes!$BA$8</f>
        <v>2398.1008584389401</v>
      </c>
      <c r="Y190" s="125">
        <f>Corrientes!Y190*Constantes!$BA$8</f>
        <v>3222.4708547355217</v>
      </c>
      <c r="Z190" s="125">
        <f>Corrientes!Z190*Constantes!$BA$8</f>
        <v>32146.754952095798</v>
      </c>
      <c r="AA190" s="125">
        <v>5456.7730321067265</v>
      </c>
      <c r="AB190" s="125">
        <v>3064.5990847417538</v>
      </c>
      <c r="AC190" s="126" t="s">
        <v>94</v>
      </c>
      <c r="AD190" s="125">
        <v>18.058587031526763</v>
      </c>
      <c r="AE190" s="125">
        <v>1.7998166001439875</v>
      </c>
      <c r="AF190" s="126" t="s">
        <v>260</v>
      </c>
      <c r="AG190" s="128" t="s">
        <v>94</v>
      </c>
      <c r="AH190" s="125">
        <v>536.61863088806058</v>
      </c>
      <c r="AI190" s="126" t="s">
        <v>260</v>
      </c>
      <c r="AJ190" s="126" t="s">
        <v>260</v>
      </c>
      <c r="AK190" s="126" t="s">
        <v>94</v>
      </c>
      <c r="AL190" s="126" t="s">
        <v>260</v>
      </c>
      <c r="AM190" s="126" t="s">
        <v>260</v>
      </c>
      <c r="AN190" s="128" t="s">
        <v>94</v>
      </c>
      <c r="AO190" s="132">
        <v>303184.94849253964</v>
      </c>
      <c r="AP190" s="132">
        <v>30217.054205737513</v>
      </c>
      <c r="AQ190" s="125">
        <v>96.708243067307635</v>
      </c>
      <c r="AR190" s="125">
        <v>3.2917569326923637</v>
      </c>
      <c r="AS190" s="125">
        <v>55.898643149550054</v>
      </c>
      <c r="AT190" s="126" t="s">
        <v>94</v>
      </c>
      <c r="AU190" s="128" t="s">
        <v>94</v>
      </c>
      <c r="AV190" s="125">
        <f t="shared" si="2"/>
        <v>10.705926981005653</v>
      </c>
      <c r="AW190" s="128" t="s">
        <v>94</v>
      </c>
      <c r="AX190" s="129">
        <v>96.801193291766054</v>
      </c>
      <c r="AZ190" s="149"/>
      <c r="BC190" s="150"/>
      <c r="BE190" s="98"/>
    </row>
    <row r="191" spans="1:57" ht="15" hidden="1" thickBot="1" x14ac:dyDescent="0.35">
      <c r="A191" s="120">
        <v>2008</v>
      </c>
      <c r="B191" s="121" t="s">
        <v>21</v>
      </c>
      <c r="C191" s="122">
        <v>702.02583548783605</v>
      </c>
      <c r="D191" s="122">
        <v>898.31393158195954</v>
      </c>
      <c r="E191" s="123">
        <v>0</v>
      </c>
      <c r="F191" s="123" t="s">
        <v>260</v>
      </c>
      <c r="G191" s="123" t="s">
        <v>260</v>
      </c>
      <c r="H191" s="122">
        <v>1600.3397670697957</v>
      </c>
      <c r="I191" s="122">
        <v>314.03883823657321</v>
      </c>
      <c r="J191" s="122">
        <v>1914.3786053063689</v>
      </c>
      <c r="K191" s="125">
        <f>Corrientes!K191*Constantes!$BA$8</f>
        <v>2882.3421389458554</v>
      </c>
      <c r="L191" s="125">
        <f>Corrientes!L191*Constantes!$BA$8</f>
        <v>1264.4056530321855</v>
      </c>
      <c r="M191" s="125">
        <f>Corrientes!M191*Constantes!$BA$8</f>
        <v>1617.9364859136699</v>
      </c>
      <c r="N191" s="125">
        <f>Corrientes!N191*Constantes!$BA$8</f>
        <v>565.6095007700942</v>
      </c>
      <c r="O191" s="125">
        <v>3447.9516397159496</v>
      </c>
      <c r="P191" s="125">
        <v>42.053692788181365</v>
      </c>
      <c r="Q191" s="125">
        <v>2305.3828322826575</v>
      </c>
      <c r="R191" s="125">
        <v>332.46329793855045</v>
      </c>
      <c r="S191" s="126">
        <v>0</v>
      </c>
      <c r="T191" s="126" t="s">
        <v>260</v>
      </c>
      <c r="U191" s="126" t="s">
        <v>260</v>
      </c>
      <c r="V191" s="127">
        <v>2637.8461302212081</v>
      </c>
      <c r="W191" s="125">
        <v>3732.371552832421</v>
      </c>
      <c r="X191" s="125">
        <f>Corrientes!X191*Constantes!$BA$8</f>
        <v>3125.7775280800852</v>
      </c>
      <c r="Y191" s="125">
        <f>Corrientes!Y191*Constantes!$BA$8</f>
        <v>2800.1861208175801</v>
      </c>
      <c r="Z191" s="125">
        <f>Corrientes!Z191*Constantes!$BA$8</f>
        <v>0</v>
      </c>
      <c r="AA191" s="125">
        <v>4552.2247355275776</v>
      </c>
      <c r="AB191" s="125">
        <v>3607.2368879827391</v>
      </c>
      <c r="AC191" s="126" t="s">
        <v>94</v>
      </c>
      <c r="AD191" s="125">
        <v>23.325256245364038</v>
      </c>
      <c r="AE191" s="125">
        <v>1.9577217202873154</v>
      </c>
      <c r="AF191" s="126" t="s">
        <v>260</v>
      </c>
      <c r="AG191" s="128" t="s">
        <v>94</v>
      </c>
      <c r="AH191" s="125">
        <v>251.70143033264509</v>
      </c>
      <c r="AI191" s="126" t="s">
        <v>260</v>
      </c>
      <c r="AJ191" s="126" t="s">
        <v>260</v>
      </c>
      <c r="AK191" s="126" t="s">
        <v>94</v>
      </c>
      <c r="AL191" s="126" t="s">
        <v>260</v>
      </c>
      <c r="AM191" s="126" t="s">
        <v>260</v>
      </c>
      <c r="AN191" s="128" t="s">
        <v>94</v>
      </c>
      <c r="AO191" s="132">
        <v>232526.65015431779</v>
      </c>
      <c r="AP191" s="132">
        <v>19516.290357720485</v>
      </c>
      <c r="AQ191" s="125">
        <v>83.595782079568536</v>
      </c>
      <c r="AR191" s="125">
        <v>16.40421792043146</v>
      </c>
      <c r="AS191" s="125">
        <v>57.946307211818628</v>
      </c>
      <c r="AT191" s="126" t="s">
        <v>94</v>
      </c>
      <c r="AU191" s="128" t="s">
        <v>94</v>
      </c>
      <c r="AV191" s="125">
        <f t="shared" si="2"/>
        <v>7.3934192582228775</v>
      </c>
      <c r="AW191" s="128" t="s">
        <v>94</v>
      </c>
      <c r="AX191" s="129">
        <v>107.68762545954091</v>
      </c>
      <c r="AZ191" s="149"/>
      <c r="BC191" s="150"/>
      <c r="BE191" s="98"/>
    </row>
    <row r="192" spans="1:57" ht="15" hidden="1" thickBot="1" x14ac:dyDescent="0.35">
      <c r="A192" s="120">
        <v>2008</v>
      </c>
      <c r="B192" s="121" t="s">
        <v>22</v>
      </c>
      <c r="C192" s="122">
        <v>1990.3095372917253</v>
      </c>
      <c r="D192" s="122">
        <v>1367.4204802150732</v>
      </c>
      <c r="E192" s="122">
        <v>442.21425888861904</v>
      </c>
      <c r="F192" s="123" t="s">
        <v>260</v>
      </c>
      <c r="G192" s="123" t="s">
        <v>260</v>
      </c>
      <c r="H192" s="122">
        <v>3799.9442763954175</v>
      </c>
      <c r="I192" s="122">
        <v>206.00497721937234</v>
      </c>
      <c r="J192" s="122">
        <v>4005.94925361479</v>
      </c>
      <c r="K192" s="125">
        <f>Corrientes!K192*Constantes!$BA$8</f>
        <v>2630.824350710242</v>
      </c>
      <c r="L192" s="125">
        <f>Corrientes!L192*Constantes!$BA$8</f>
        <v>1377.9556791619216</v>
      </c>
      <c r="M192" s="125">
        <f>Corrientes!M192*Constantes!$BA$8</f>
        <v>946.70943449260221</v>
      </c>
      <c r="N192" s="125">
        <f>Corrientes!N192*Constantes!$BA$8</f>
        <v>142.62390998805196</v>
      </c>
      <c r="O192" s="125">
        <v>2773.4482606982938</v>
      </c>
      <c r="P192" s="125">
        <v>49.957752989368331</v>
      </c>
      <c r="Q192" s="125">
        <v>3273.4350066172615</v>
      </c>
      <c r="R192" s="125">
        <v>626.91811273937992</v>
      </c>
      <c r="S192" s="125">
        <v>112.37143420982657</v>
      </c>
      <c r="T192" s="126" t="s">
        <v>260</v>
      </c>
      <c r="U192" s="126" t="s">
        <v>260</v>
      </c>
      <c r="V192" s="127">
        <v>4012.7245535664679</v>
      </c>
      <c r="W192" s="125">
        <v>3610.7017943769501</v>
      </c>
      <c r="X192" s="125">
        <f>Corrientes!X192*Constantes!$BA$8</f>
        <v>2929.8382283835776</v>
      </c>
      <c r="Y192" s="125">
        <f>Corrientes!Y192*Constantes!$BA$8</f>
        <v>2356.7464108092927</v>
      </c>
      <c r="Z192" s="125">
        <f>Corrientes!Z192*Constantes!$BA$8</f>
        <v>20185.276488203086</v>
      </c>
      <c r="AA192" s="125">
        <v>8018.673807181257</v>
      </c>
      <c r="AB192" s="125">
        <v>3137.5216159661536</v>
      </c>
      <c r="AC192" s="126" t="s">
        <v>94</v>
      </c>
      <c r="AD192" s="125">
        <v>15.747427160030153</v>
      </c>
      <c r="AE192" s="125">
        <v>2.679119007296336</v>
      </c>
      <c r="AF192" s="126" t="s">
        <v>260</v>
      </c>
      <c r="AG192" s="128" t="s">
        <v>94</v>
      </c>
      <c r="AH192" s="125">
        <v>320.43058303269987</v>
      </c>
      <c r="AI192" s="126" t="s">
        <v>260</v>
      </c>
      <c r="AJ192" s="126" t="s">
        <v>260</v>
      </c>
      <c r="AK192" s="126" t="s">
        <v>94</v>
      </c>
      <c r="AL192" s="126" t="s">
        <v>260</v>
      </c>
      <c r="AM192" s="126" t="s">
        <v>260</v>
      </c>
      <c r="AN192" s="128" t="s">
        <v>94</v>
      </c>
      <c r="AO192" s="132">
        <v>299302.63587929955</v>
      </c>
      <c r="AP192" s="132">
        <v>50920.532768261459</v>
      </c>
      <c r="AQ192" s="125">
        <v>94.857524042934827</v>
      </c>
      <c r="AR192" s="125">
        <v>5.142475957065173</v>
      </c>
      <c r="AS192" s="125">
        <v>50.042247010631677</v>
      </c>
      <c r="AT192" s="126" t="s">
        <v>94</v>
      </c>
      <c r="AU192" s="128" t="s">
        <v>94</v>
      </c>
      <c r="AV192" s="125">
        <f t="shared" si="2"/>
        <v>2.6801634099368421</v>
      </c>
      <c r="AW192" s="128" t="s">
        <v>94</v>
      </c>
      <c r="AX192" s="129">
        <v>191.26891564065295</v>
      </c>
      <c r="AZ192" s="149"/>
      <c r="BC192" s="150"/>
      <c r="BE192" s="98"/>
    </row>
    <row r="193" spans="1:57" ht="15" hidden="1" thickBot="1" x14ac:dyDescent="0.35">
      <c r="A193" s="120">
        <v>2008</v>
      </c>
      <c r="B193" s="121" t="s">
        <v>23</v>
      </c>
      <c r="C193" s="122">
        <v>1671.1248311837869</v>
      </c>
      <c r="D193" s="122">
        <v>1659.3168440060206</v>
      </c>
      <c r="E193" s="122">
        <v>266.44240587977004</v>
      </c>
      <c r="F193" s="123" t="s">
        <v>260</v>
      </c>
      <c r="G193" s="123" t="s">
        <v>260</v>
      </c>
      <c r="H193" s="122">
        <v>3596.8840810695774</v>
      </c>
      <c r="I193" s="122">
        <v>698.86033672691769</v>
      </c>
      <c r="J193" s="122">
        <v>4295.7444177964953</v>
      </c>
      <c r="K193" s="125">
        <f>Corrientes!K193*Constantes!$BA$8</f>
        <v>2930.5358980378364</v>
      </c>
      <c r="L193" s="125">
        <f>Corrientes!L193*Constantes!$BA$8</f>
        <v>1361.5371520202664</v>
      </c>
      <c r="M193" s="125">
        <f>Corrientes!M193*Constantes!$BA$8</f>
        <v>1351.9166778742874</v>
      </c>
      <c r="N193" s="125">
        <f>Corrientes!N193*Constantes!$BA$8</f>
        <v>569.3915228661009</v>
      </c>
      <c r="O193" s="125">
        <v>3499.9274209039368</v>
      </c>
      <c r="P193" s="125">
        <v>40.479064089481795</v>
      </c>
      <c r="Q193" s="125">
        <v>5158.8171077838715</v>
      </c>
      <c r="R193" s="125">
        <v>1034.2717500889189</v>
      </c>
      <c r="S193" s="125">
        <v>123.42892560209935</v>
      </c>
      <c r="T193" s="126" t="s">
        <v>260</v>
      </c>
      <c r="U193" s="126" t="s">
        <v>260</v>
      </c>
      <c r="V193" s="127">
        <v>6316.5177834748893</v>
      </c>
      <c r="W193" s="125">
        <v>4049.7845336525088</v>
      </c>
      <c r="X193" s="125">
        <f>Corrientes!X193*Constantes!$BA$8</f>
        <v>3492.5709034521906</v>
      </c>
      <c r="Y193" s="125">
        <f>Corrientes!Y193*Constantes!$BA$8</f>
        <v>3088.8813066922676</v>
      </c>
      <c r="Z193" s="125">
        <f>Corrientes!Z193*Constantes!$BA$8</f>
        <v>29563.814515472899</v>
      </c>
      <c r="AA193" s="125">
        <v>10612.262201271385</v>
      </c>
      <c r="AB193" s="125">
        <v>3807.6386984854448</v>
      </c>
      <c r="AC193" s="126" t="s">
        <v>94</v>
      </c>
      <c r="AD193" s="125">
        <v>19.483188556687459</v>
      </c>
      <c r="AE193" s="125">
        <v>3.0708694544720214</v>
      </c>
      <c r="AF193" s="126" t="s">
        <v>260</v>
      </c>
      <c r="AG193" s="128" t="s">
        <v>94</v>
      </c>
      <c r="AH193" s="125">
        <v>276.07205742532153</v>
      </c>
      <c r="AI193" s="126" t="s">
        <v>260</v>
      </c>
      <c r="AJ193" s="126" t="s">
        <v>260</v>
      </c>
      <c r="AK193" s="126" t="s">
        <v>94</v>
      </c>
      <c r="AL193" s="126" t="s">
        <v>260</v>
      </c>
      <c r="AM193" s="126" t="s">
        <v>260</v>
      </c>
      <c r="AN193" s="128" t="s">
        <v>94</v>
      </c>
      <c r="AO193" s="132">
        <v>345578.42196180118</v>
      </c>
      <c r="AP193" s="132">
        <v>54468.816386981001</v>
      </c>
      <c r="AQ193" s="125">
        <v>83.731333413792825</v>
      </c>
      <c r="AR193" s="125">
        <v>16.268666586207161</v>
      </c>
      <c r="AS193" s="125">
        <v>59.520935910518205</v>
      </c>
      <c r="AT193" s="126" t="s">
        <v>94</v>
      </c>
      <c r="AU193" s="128" t="s">
        <v>94</v>
      </c>
      <c r="AV193" s="125">
        <f t="shared" si="2"/>
        <v>6.2324665461950257</v>
      </c>
      <c r="AW193" s="128" t="s">
        <v>94</v>
      </c>
      <c r="AX193" s="129">
        <v>170.98086662333824</v>
      </c>
      <c r="AZ193" s="149"/>
      <c r="BC193" s="150"/>
      <c r="BE193" s="98"/>
    </row>
    <row r="194" spans="1:57" ht="15" hidden="1" thickBot="1" x14ac:dyDescent="0.35">
      <c r="A194" s="120">
        <v>2008</v>
      </c>
      <c r="B194" s="121" t="s">
        <v>24</v>
      </c>
      <c r="C194" s="122">
        <v>1314.738475707341</v>
      </c>
      <c r="D194" s="122">
        <v>1762.0490643533985</v>
      </c>
      <c r="E194" s="123">
        <v>0</v>
      </c>
      <c r="F194" s="123" t="s">
        <v>260</v>
      </c>
      <c r="G194" s="123" t="s">
        <v>260</v>
      </c>
      <c r="H194" s="122">
        <v>3076.7875400607395</v>
      </c>
      <c r="I194" s="122">
        <v>776.57740326074293</v>
      </c>
      <c r="J194" s="122">
        <v>3853.3649433214828</v>
      </c>
      <c r="K194" s="125">
        <f>Corrientes!K194*Constantes!$BA$8</f>
        <v>3141.5441904586642</v>
      </c>
      <c r="L194" s="125">
        <f>Corrientes!L194*Constantes!$BA$8</f>
        <v>1342.4095640511268</v>
      </c>
      <c r="M194" s="125">
        <f>Corrientes!M194*Constantes!$BA$8</f>
        <v>1799.1346264075371</v>
      </c>
      <c r="N194" s="125">
        <f>Corrientes!N194*Constantes!$BA$8</f>
        <v>792.92190243564892</v>
      </c>
      <c r="O194" s="125">
        <v>3934.4660928943122</v>
      </c>
      <c r="P194" s="125">
        <v>36.472087456188603</v>
      </c>
      <c r="Q194" s="125">
        <v>5900.9483893810448</v>
      </c>
      <c r="R194" s="125">
        <v>693.47967413273409</v>
      </c>
      <c r="S194" s="125">
        <v>117.45075101178521</v>
      </c>
      <c r="T194" s="126" t="s">
        <v>260</v>
      </c>
      <c r="U194" s="126" t="s">
        <v>260</v>
      </c>
      <c r="V194" s="127">
        <v>6711.8788145255639</v>
      </c>
      <c r="W194" s="125">
        <v>4060.9018090613013</v>
      </c>
      <c r="X194" s="125">
        <f>Corrientes!X194*Constantes!$BA$8</f>
        <v>4241.225408893386</v>
      </c>
      <c r="Y194" s="125">
        <f>Corrientes!Y194*Constantes!$BA$8</f>
        <v>2955.2656157775077</v>
      </c>
      <c r="Z194" s="125">
        <f>Corrientes!Z194*Constantes!$BA$8</f>
        <v>24176.770484105644</v>
      </c>
      <c r="AA194" s="125">
        <v>10565.243757847047</v>
      </c>
      <c r="AB194" s="125">
        <v>4013.8575597247641</v>
      </c>
      <c r="AC194" s="126" t="s">
        <v>94</v>
      </c>
      <c r="AD194" s="125">
        <v>15.673492311178098</v>
      </c>
      <c r="AE194" s="125">
        <v>2.2078758685839994</v>
      </c>
      <c r="AF194" s="126" t="s">
        <v>260</v>
      </c>
      <c r="AG194" s="128" t="s">
        <v>94</v>
      </c>
      <c r="AH194" s="125">
        <v>700.91782857934129</v>
      </c>
      <c r="AI194" s="126" t="s">
        <v>260</v>
      </c>
      <c r="AJ194" s="126" t="s">
        <v>260</v>
      </c>
      <c r="AK194" s="126" t="s">
        <v>94</v>
      </c>
      <c r="AL194" s="126" t="s">
        <v>260</v>
      </c>
      <c r="AM194" s="126" t="s">
        <v>260</v>
      </c>
      <c r="AN194" s="128" t="s">
        <v>94</v>
      </c>
      <c r="AO194" s="132">
        <v>478525.26078030677</v>
      </c>
      <c r="AP194" s="132">
        <v>67408.357678601562</v>
      </c>
      <c r="AQ194" s="125">
        <v>79.846772504465733</v>
      </c>
      <c r="AR194" s="125">
        <v>20.153227495534249</v>
      </c>
      <c r="AS194" s="125">
        <v>63.527912543811397</v>
      </c>
      <c r="AT194" s="126" t="s">
        <v>94</v>
      </c>
      <c r="AU194" s="128" t="s">
        <v>94</v>
      </c>
      <c r="AV194" s="125">
        <f t="shared" si="2"/>
        <v>3.1018429624312116</v>
      </c>
      <c r="AW194" s="128" t="s">
        <v>94</v>
      </c>
      <c r="AX194" s="129">
        <v>170.65256040986085</v>
      </c>
      <c r="AZ194" s="149"/>
      <c r="BC194" s="150"/>
      <c r="BE194" s="98"/>
    </row>
    <row r="195" spans="1:57" ht="15" hidden="1" thickBot="1" x14ac:dyDescent="0.35">
      <c r="A195" s="120">
        <v>2008</v>
      </c>
      <c r="B195" s="121" t="s">
        <v>25</v>
      </c>
      <c r="C195" s="122">
        <v>3731.2333053784641</v>
      </c>
      <c r="D195" s="122">
        <v>1486.7809055972432</v>
      </c>
      <c r="E195" s="123">
        <v>0</v>
      </c>
      <c r="F195" s="123" t="s">
        <v>260</v>
      </c>
      <c r="G195" s="123" t="s">
        <v>260</v>
      </c>
      <c r="H195" s="122">
        <v>5218.0142109757071</v>
      </c>
      <c r="I195" s="122">
        <v>2452.2783476007585</v>
      </c>
      <c r="J195" s="122">
        <v>7670.2925585764651</v>
      </c>
      <c r="K195" s="125">
        <f>Corrientes!K195*Constantes!$BA$8</f>
        <v>3539.726991990326</v>
      </c>
      <c r="L195" s="125">
        <f>Corrientes!L195*Constantes!$BA$8</f>
        <v>2531.1443607570732</v>
      </c>
      <c r="M195" s="125">
        <f>Corrientes!M195*Constantes!$BA$8</f>
        <v>1008.5826312332524</v>
      </c>
      <c r="N195" s="125">
        <f>Corrientes!N195*Constantes!$BA$8</f>
        <v>1663.5439283812734</v>
      </c>
      <c r="O195" s="125">
        <v>5203.2709113622141</v>
      </c>
      <c r="P195" s="125">
        <v>65.14878579898415</v>
      </c>
      <c r="Q195" s="125">
        <v>1984.7268707530843</v>
      </c>
      <c r="R195" s="125">
        <v>391.99350178330747</v>
      </c>
      <c r="S195" s="125">
        <v>1726.4874718617566</v>
      </c>
      <c r="T195" s="126" t="s">
        <v>260</v>
      </c>
      <c r="U195" s="126" t="s">
        <v>260</v>
      </c>
      <c r="V195" s="127">
        <v>4103.2078443981482</v>
      </c>
      <c r="W195" s="125">
        <v>5635.7016517526354</v>
      </c>
      <c r="X195" s="125">
        <f>Corrientes!X195*Constantes!$BA$8</f>
        <v>2929.4212980569937</v>
      </c>
      <c r="Y195" s="125">
        <f>Corrientes!Y195*Constantes!$BA$8</f>
        <v>2450.4954320214265</v>
      </c>
      <c r="Z195" s="125">
        <f>Corrientes!Z195*Constantes!$BA$8</f>
        <v>15512.295565614442</v>
      </c>
      <c r="AA195" s="125">
        <v>11773.500402974612</v>
      </c>
      <c r="AB195" s="125">
        <v>5346.2375643728637</v>
      </c>
      <c r="AC195" s="126" t="s">
        <v>94</v>
      </c>
      <c r="AD195" s="125">
        <v>19.850294095913693</v>
      </c>
      <c r="AE195" s="125">
        <v>2.1366137308002529</v>
      </c>
      <c r="AF195" s="126" t="s">
        <v>260</v>
      </c>
      <c r="AG195" s="128" t="s">
        <v>94</v>
      </c>
      <c r="AH195" s="125">
        <v>102.90115461256512</v>
      </c>
      <c r="AI195" s="126" t="s">
        <v>260</v>
      </c>
      <c r="AJ195" s="126" t="s">
        <v>260</v>
      </c>
      <c r="AK195" s="126" t="s">
        <v>94</v>
      </c>
      <c r="AL195" s="126" t="s">
        <v>260</v>
      </c>
      <c r="AM195" s="126" t="s">
        <v>260</v>
      </c>
      <c r="AN195" s="128" t="s">
        <v>94</v>
      </c>
      <c r="AO195" s="132">
        <v>551035.51162544184</v>
      </c>
      <c r="AP195" s="132">
        <v>59311.465845729021</v>
      </c>
      <c r="AQ195" s="125">
        <v>68.028881181868798</v>
      </c>
      <c r="AR195" s="125">
        <v>31.97111881813121</v>
      </c>
      <c r="AS195" s="125">
        <v>34.851214201015864</v>
      </c>
      <c r="AT195" s="126" t="s">
        <v>94</v>
      </c>
      <c r="AU195" s="128" t="s">
        <v>94</v>
      </c>
      <c r="AV195" s="125">
        <f t="shared" si="2"/>
        <v>-1.2296055450036425</v>
      </c>
      <c r="AW195" s="128" t="s">
        <v>94</v>
      </c>
      <c r="AX195" s="129">
        <v>0</v>
      </c>
      <c r="AZ195" s="149"/>
      <c r="BC195" s="150"/>
      <c r="BE195" s="98"/>
    </row>
    <row r="196" spans="1:57" ht="15" hidden="1" thickBot="1" x14ac:dyDescent="0.35">
      <c r="A196" s="120">
        <v>2008</v>
      </c>
      <c r="B196" s="121" t="s">
        <v>26</v>
      </c>
      <c r="C196" s="122">
        <v>2047.1010935770673</v>
      </c>
      <c r="D196" s="122">
        <v>2051.8235234628219</v>
      </c>
      <c r="E196" s="122">
        <v>209.09307433740452</v>
      </c>
      <c r="F196" s="123" t="s">
        <v>260</v>
      </c>
      <c r="G196" s="123" t="s">
        <v>260</v>
      </c>
      <c r="H196" s="122">
        <v>4308.0176913772939</v>
      </c>
      <c r="I196" s="122">
        <v>695.52972862757088</v>
      </c>
      <c r="J196" s="122">
        <v>5003.5474200048648</v>
      </c>
      <c r="K196" s="125">
        <f>Corrientes!K196*Constantes!$BA$8</f>
        <v>3193.1039402780048</v>
      </c>
      <c r="L196" s="125">
        <f>Corrientes!L196*Constantes!$BA$8</f>
        <v>1517.3119138140221</v>
      </c>
      <c r="M196" s="125">
        <f>Corrientes!M196*Constantes!$BA$8</f>
        <v>1520.8121801908458</v>
      </c>
      <c r="N196" s="125">
        <f>Corrientes!N196*Constantes!$BA$8</f>
        <v>515.52683302727007</v>
      </c>
      <c r="O196" s="125">
        <v>3708.6307536175191</v>
      </c>
      <c r="P196" s="125">
        <v>38.553991487503239</v>
      </c>
      <c r="Q196" s="125">
        <v>5162.2442687218909</v>
      </c>
      <c r="R196" s="125">
        <v>988.28099011113727</v>
      </c>
      <c r="S196" s="125">
        <v>1823.9543086575472</v>
      </c>
      <c r="T196" s="126" t="s">
        <v>260</v>
      </c>
      <c r="U196" s="126" t="s">
        <v>260</v>
      </c>
      <c r="V196" s="127">
        <v>7974.4795674905754</v>
      </c>
      <c r="W196" s="125">
        <v>4219.2768018231509</v>
      </c>
      <c r="X196" s="125">
        <f>Corrientes!X196*Constantes!$BA$8</f>
        <v>2822.5581099717056</v>
      </c>
      <c r="Y196" s="125">
        <f>Corrientes!Y196*Constantes!$BA$8</f>
        <v>2732.6547606320296</v>
      </c>
      <c r="Z196" s="125">
        <f>Corrientes!Z196*Constantes!$BA$8</f>
        <v>18539.700843227321</v>
      </c>
      <c r="AA196" s="125">
        <v>12978.026987495439</v>
      </c>
      <c r="AB196" s="125">
        <v>4006.5853169652014</v>
      </c>
      <c r="AC196" s="126" t="s">
        <v>94</v>
      </c>
      <c r="AD196" s="125">
        <v>11.706563184723295</v>
      </c>
      <c r="AE196" s="125">
        <v>2.27373883536261</v>
      </c>
      <c r="AF196" s="126" t="s">
        <v>260</v>
      </c>
      <c r="AG196" s="128" t="s">
        <v>94</v>
      </c>
      <c r="AH196" s="125">
        <v>774.45470171947727</v>
      </c>
      <c r="AI196" s="126" t="s">
        <v>260</v>
      </c>
      <c r="AJ196" s="126" t="s">
        <v>260</v>
      </c>
      <c r="AK196" s="126" t="s">
        <v>94</v>
      </c>
      <c r="AL196" s="126" t="s">
        <v>260</v>
      </c>
      <c r="AM196" s="126" t="s">
        <v>260</v>
      </c>
      <c r="AN196" s="128" t="s">
        <v>94</v>
      </c>
      <c r="AO196" s="132">
        <v>570779.14075499971</v>
      </c>
      <c r="AP196" s="132">
        <v>110861.11937986518</v>
      </c>
      <c r="AQ196" s="125">
        <v>86.099267774564339</v>
      </c>
      <c r="AR196" s="125">
        <v>13.900732225435661</v>
      </c>
      <c r="AS196" s="125">
        <v>61.446008512496761</v>
      </c>
      <c r="AT196" s="126" t="s">
        <v>94</v>
      </c>
      <c r="AU196" s="128" t="s">
        <v>94</v>
      </c>
      <c r="AV196" s="125">
        <f t="shared" si="2"/>
        <v>0.51444315632698245</v>
      </c>
      <c r="AW196" s="128" t="s">
        <v>94</v>
      </c>
      <c r="AX196" s="129">
        <v>507.90910250318939</v>
      </c>
      <c r="AZ196" s="149"/>
      <c r="BC196" s="150"/>
      <c r="BE196" s="98"/>
    </row>
    <row r="197" spans="1:57" ht="15" hidden="1" thickBot="1" x14ac:dyDescent="0.35">
      <c r="A197" s="120">
        <v>2008</v>
      </c>
      <c r="B197" s="121" t="s">
        <v>27</v>
      </c>
      <c r="C197" s="122">
        <v>1206.473166778236</v>
      </c>
      <c r="D197" s="122">
        <v>1024.1201554127178</v>
      </c>
      <c r="E197" s="123">
        <v>0</v>
      </c>
      <c r="F197" s="123" t="s">
        <v>260</v>
      </c>
      <c r="G197" s="123" t="s">
        <v>260</v>
      </c>
      <c r="H197" s="122">
        <v>2230.5933221909536</v>
      </c>
      <c r="I197" s="122">
        <v>91.671275896225339</v>
      </c>
      <c r="J197" s="122">
        <v>2322.2645980871789</v>
      </c>
      <c r="K197" s="125">
        <f>Corrientes!K197*Constantes!$BA$8</f>
        <v>2832.4958599302777</v>
      </c>
      <c r="L197" s="125">
        <f>Corrientes!L197*Constantes!$BA$8</f>
        <v>1532.0274726993819</v>
      </c>
      <c r="M197" s="125">
        <f>Corrientes!M197*Constantes!$BA$8</f>
        <v>1300.468387230896</v>
      </c>
      <c r="N197" s="125">
        <f>Corrientes!N197*Constantes!$BA$8</f>
        <v>116.40782157257621</v>
      </c>
      <c r="O197" s="125">
        <v>2948.9036477733844</v>
      </c>
      <c r="P197" s="125">
        <v>60.479444633514532</v>
      </c>
      <c r="Q197" s="125">
        <v>1274.3678479570444</v>
      </c>
      <c r="R197" s="125">
        <v>243.1260242250319</v>
      </c>
      <c r="S197" s="126">
        <v>0</v>
      </c>
      <c r="T197" s="126" t="s">
        <v>260</v>
      </c>
      <c r="U197" s="126" t="s">
        <v>260</v>
      </c>
      <c r="V197" s="127">
        <v>1517.4938721820765</v>
      </c>
      <c r="W197" s="125">
        <v>4192.5279379091044</v>
      </c>
      <c r="X197" s="125">
        <f>Corrientes!X197*Constantes!$BA$8</f>
        <v>4300.6184082081127</v>
      </c>
      <c r="Y197" s="125">
        <f>Corrientes!Y197*Constantes!$BA$8</f>
        <v>2216.6447021847875</v>
      </c>
      <c r="Z197" s="125">
        <f>Corrientes!Z197*Constantes!$BA$8</f>
        <v>0</v>
      </c>
      <c r="AA197" s="125">
        <v>3839.7584702692557</v>
      </c>
      <c r="AB197" s="125">
        <v>3340.509329454319</v>
      </c>
      <c r="AC197" s="126" t="s">
        <v>94</v>
      </c>
      <c r="AD197" s="125">
        <v>21.427008026324568</v>
      </c>
      <c r="AE197" s="125">
        <v>4.2705884417427287</v>
      </c>
      <c r="AF197" s="126" t="s">
        <v>260</v>
      </c>
      <c r="AG197" s="128" t="s">
        <v>94</v>
      </c>
      <c r="AH197" s="125">
        <v>13.387243656358498</v>
      </c>
      <c r="AI197" s="126" t="s">
        <v>260</v>
      </c>
      <c r="AJ197" s="126" t="s">
        <v>260</v>
      </c>
      <c r="AK197" s="126" t="s">
        <v>94</v>
      </c>
      <c r="AL197" s="126" t="s">
        <v>260</v>
      </c>
      <c r="AM197" s="126" t="s">
        <v>260</v>
      </c>
      <c r="AN197" s="128" t="s">
        <v>94</v>
      </c>
      <c r="AO197" s="132">
        <v>89911.695370540998</v>
      </c>
      <c r="AP197" s="132">
        <v>17920.180295596314</v>
      </c>
      <c r="AQ197" s="125">
        <v>96.052505129185803</v>
      </c>
      <c r="AR197" s="125">
        <v>3.9474948708141984</v>
      </c>
      <c r="AS197" s="125">
        <v>39.520555366485468</v>
      </c>
      <c r="AT197" s="126" t="s">
        <v>94</v>
      </c>
      <c r="AU197" s="128" t="s">
        <v>94</v>
      </c>
      <c r="AV197" s="125">
        <f t="shared" si="2"/>
        <v>17.441327311010003</v>
      </c>
      <c r="AW197" s="128" t="s">
        <v>94</v>
      </c>
      <c r="AX197" s="129">
        <v>54.162291006436611</v>
      </c>
      <c r="AZ197" s="149"/>
      <c r="BC197" s="150"/>
      <c r="BE197" s="98"/>
    </row>
    <row r="198" spans="1:57" ht="15" hidden="1" thickBot="1" x14ac:dyDescent="0.35">
      <c r="A198" s="120">
        <v>2008</v>
      </c>
      <c r="B198" s="121" t="s">
        <v>28</v>
      </c>
      <c r="C198" s="122">
        <v>7084.1207531124883</v>
      </c>
      <c r="D198" s="122">
        <v>3789.7686431170164</v>
      </c>
      <c r="E198" s="122">
        <v>955.10506287543944</v>
      </c>
      <c r="F198" s="123" t="s">
        <v>260</v>
      </c>
      <c r="G198" s="123" t="s">
        <v>260</v>
      </c>
      <c r="H198" s="122">
        <v>11828.994459104943</v>
      </c>
      <c r="I198" s="122">
        <v>2292.5244378747079</v>
      </c>
      <c r="J198" s="122">
        <v>14121.518896979649</v>
      </c>
      <c r="K198" s="125">
        <f>Corrientes!K198*Constantes!$BA$8</f>
        <v>2389.3705097740108</v>
      </c>
      <c r="L198" s="125">
        <f>Corrientes!L198*Constantes!$BA$8</f>
        <v>1430.9406664855105</v>
      </c>
      <c r="M198" s="125">
        <f>Corrientes!M198*Constantes!$BA$8</f>
        <v>765.50559441341045</v>
      </c>
      <c r="N198" s="125">
        <f>Corrientes!N198*Constantes!$BA$8</f>
        <v>463.07319728075578</v>
      </c>
      <c r="O198" s="125">
        <v>2852.4437070547665</v>
      </c>
      <c r="P198" s="125">
        <v>51.223339470241278</v>
      </c>
      <c r="Q198" s="125">
        <v>8982.9644051063478</v>
      </c>
      <c r="R198" s="125">
        <v>1378.8328398122051</v>
      </c>
      <c r="S198" s="125">
        <v>3085.208368659507</v>
      </c>
      <c r="T198" s="126" t="s">
        <v>260</v>
      </c>
      <c r="U198" s="126" t="s">
        <v>260</v>
      </c>
      <c r="V198" s="127">
        <v>13447.00561357806</v>
      </c>
      <c r="W198" s="125">
        <v>5130.9976360019291</v>
      </c>
      <c r="X198" s="125">
        <f>Corrientes!X198*Constantes!$BA$8</f>
        <v>3584.459753219302</v>
      </c>
      <c r="Y198" s="125">
        <f>Corrientes!Y198*Constantes!$BA$8</f>
        <v>2976.1123242223289</v>
      </c>
      <c r="Z198" s="125">
        <f>Corrientes!Z198*Constantes!$BA$8</f>
        <v>13846.129263666831</v>
      </c>
      <c r="AA198" s="125">
        <v>27568.524510557709</v>
      </c>
      <c r="AB198" s="125">
        <v>3641.1333671215284</v>
      </c>
      <c r="AC198" s="126" t="s">
        <v>94</v>
      </c>
      <c r="AD198" s="125">
        <v>15.096010383569553</v>
      </c>
      <c r="AE198" s="125">
        <v>3.5775622493684551</v>
      </c>
      <c r="AF198" s="126" t="s">
        <v>260</v>
      </c>
      <c r="AG198" s="128" t="s">
        <v>94</v>
      </c>
      <c r="AH198" s="125">
        <v>298.96849399631566</v>
      </c>
      <c r="AI198" s="126" t="s">
        <v>260</v>
      </c>
      <c r="AJ198" s="126" t="s">
        <v>260</v>
      </c>
      <c r="AK198" s="126" t="s">
        <v>94</v>
      </c>
      <c r="AL198" s="126" t="s">
        <v>260</v>
      </c>
      <c r="AM198" s="126" t="s">
        <v>260</v>
      </c>
      <c r="AN198" s="128" t="s">
        <v>94</v>
      </c>
      <c r="AO198" s="132">
        <v>770595.24304362189</v>
      </c>
      <c r="AP198" s="132">
        <v>182621.26091648164</v>
      </c>
      <c r="AQ198" s="125">
        <v>83.765737562656668</v>
      </c>
      <c r="AR198" s="125">
        <v>16.234262437343336</v>
      </c>
      <c r="AS198" s="125">
        <v>48.776660529758722</v>
      </c>
      <c r="AT198" s="126" t="s">
        <v>94</v>
      </c>
      <c r="AU198" s="128" t="s">
        <v>94</v>
      </c>
      <c r="AV198" s="125">
        <f t="shared" si="2"/>
        <v>12.743168853487363</v>
      </c>
      <c r="AW198" s="128" t="s">
        <v>94</v>
      </c>
      <c r="AX198" s="129">
        <v>323.43182243891403</v>
      </c>
      <c r="AZ198" s="149"/>
      <c r="BC198" s="150"/>
      <c r="BE198" s="98"/>
    </row>
    <row r="199" spans="1:57" ht="15" hidden="1" thickBot="1" x14ac:dyDescent="0.35">
      <c r="A199" s="120">
        <v>2008</v>
      </c>
      <c r="B199" s="121" t="s">
        <v>29</v>
      </c>
      <c r="C199" s="122">
        <v>1378.8124136408326</v>
      </c>
      <c r="D199" s="122">
        <v>1411.3823024811666</v>
      </c>
      <c r="E199" s="122">
        <v>384.16037052485478</v>
      </c>
      <c r="F199" s="123" t="s">
        <v>260</v>
      </c>
      <c r="G199" s="123" t="s">
        <v>260</v>
      </c>
      <c r="H199" s="122">
        <v>3174.3550866468536</v>
      </c>
      <c r="I199" s="122">
        <v>217.50273361879619</v>
      </c>
      <c r="J199" s="122">
        <v>3391.8578202656495</v>
      </c>
      <c r="K199" s="125">
        <f>Corrientes!K199*Constantes!$BA$8</f>
        <v>3336.4463218552241</v>
      </c>
      <c r="L199" s="125">
        <f>Corrientes!L199*Constantes!$BA$8</f>
        <v>1449.218338985422</v>
      </c>
      <c r="M199" s="125">
        <f>Corrientes!M199*Constantes!$BA$8</f>
        <v>1483.4513352502966</v>
      </c>
      <c r="N199" s="125">
        <f>Corrientes!N199*Constantes!$BA$8</f>
        <v>228.6090168767</v>
      </c>
      <c r="O199" s="125">
        <v>3565.0553108136055</v>
      </c>
      <c r="P199" s="125">
        <v>40.223525088222821</v>
      </c>
      <c r="Q199" s="125">
        <v>4213.5848714850827</v>
      </c>
      <c r="R199" s="125">
        <v>678.7713698350085</v>
      </c>
      <c r="S199" s="125">
        <v>148.30848044964844</v>
      </c>
      <c r="T199" s="126" t="s">
        <v>260</v>
      </c>
      <c r="U199" s="126" t="s">
        <v>260</v>
      </c>
      <c r="V199" s="127">
        <v>5040.6647217697391</v>
      </c>
      <c r="W199" s="125">
        <v>5172.8677016200427</v>
      </c>
      <c r="X199" s="125">
        <f>Corrientes!X199*Constantes!$BA$8</f>
        <v>4805.5793910946404</v>
      </c>
      <c r="Y199" s="125">
        <f>Corrientes!Y199*Constantes!$BA$8</f>
        <v>4394.6790922481823</v>
      </c>
      <c r="Z199" s="125">
        <f>Corrientes!Z199*Constantes!$BA$8</f>
        <v>31131.083217810341</v>
      </c>
      <c r="AA199" s="125">
        <v>8432.5225420353891</v>
      </c>
      <c r="AB199" s="125">
        <v>4378.5727744813303</v>
      </c>
      <c r="AC199" s="126" t="s">
        <v>94</v>
      </c>
      <c r="AD199" s="125">
        <v>17.785893620478113</v>
      </c>
      <c r="AE199" s="125">
        <v>3.9929849081715005</v>
      </c>
      <c r="AF199" s="126" t="s">
        <v>260</v>
      </c>
      <c r="AG199" s="128" t="s">
        <v>94</v>
      </c>
      <c r="AH199" s="125">
        <v>284.21330778380144</v>
      </c>
      <c r="AI199" s="126" t="s">
        <v>260</v>
      </c>
      <c r="AJ199" s="126" t="s">
        <v>260</v>
      </c>
      <c r="AK199" s="126" t="s">
        <v>94</v>
      </c>
      <c r="AL199" s="126" t="s">
        <v>260</v>
      </c>
      <c r="AM199" s="126" t="s">
        <v>260</v>
      </c>
      <c r="AN199" s="128" t="s">
        <v>94</v>
      </c>
      <c r="AO199" s="132">
        <v>211183.43134176478</v>
      </c>
      <c r="AP199" s="132">
        <v>47411.295276872959</v>
      </c>
      <c r="AQ199" s="125">
        <v>93.587504395990237</v>
      </c>
      <c r="AR199" s="125">
        <v>6.4124956040097647</v>
      </c>
      <c r="AS199" s="125">
        <v>59.776474911777179</v>
      </c>
      <c r="AT199" s="126" t="s">
        <v>94</v>
      </c>
      <c r="AU199" s="128" t="s">
        <v>94</v>
      </c>
      <c r="AV199" s="125">
        <f t="shared" si="2"/>
        <v>10.264639943323516</v>
      </c>
      <c r="AW199" s="128" t="s">
        <v>94</v>
      </c>
      <c r="AX199" s="129">
        <v>29.697634464269086</v>
      </c>
      <c r="AZ199" s="149"/>
      <c r="BC199" s="150"/>
      <c r="BE199" s="98"/>
    </row>
    <row r="200" spans="1:57" ht="15" hidden="1" thickBot="1" x14ac:dyDescent="0.35">
      <c r="A200" s="134">
        <v>2008</v>
      </c>
      <c r="B200" s="135" t="s">
        <v>30</v>
      </c>
      <c r="C200" s="137">
        <v>1163.5333436925437</v>
      </c>
      <c r="D200" s="137">
        <v>1213.9079744139292</v>
      </c>
      <c r="E200" s="137">
        <v>352.89491451928308</v>
      </c>
      <c r="F200" s="138" t="s">
        <v>260</v>
      </c>
      <c r="G200" s="138" t="s">
        <v>260</v>
      </c>
      <c r="H200" s="137">
        <v>2730.3362326257557</v>
      </c>
      <c r="I200" s="137">
        <v>221.26869275688847</v>
      </c>
      <c r="J200" s="137">
        <v>2951.6049253826441</v>
      </c>
      <c r="K200" s="140">
        <f>Corrientes!K200*Constantes!$BA$8</f>
        <v>2923.7448801955734</v>
      </c>
      <c r="L200" s="140">
        <f>Corrientes!L200*Constantes!$BA$8</f>
        <v>1245.954478392699</v>
      </c>
      <c r="M200" s="140">
        <f>Corrientes!M200*Constantes!$BA$8</f>
        <v>1299.8974935069045</v>
      </c>
      <c r="N200" s="140">
        <f>Corrientes!N200*Constantes!$BA$8</f>
        <v>236.94268854695829</v>
      </c>
      <c r="O200" s="140">
        <v>3160.6875687425322</v>
      </c>
      <c r="P200" s="140">
        <v>57.926647191278846</v>
      </c>
      <c r="Q200" s="140">
        <v>1679.3440542679677</v>
      </c>
      <c r="R200" s="140">
        <v>464.46922336774588</v>
      </c>
      <c r="S200" s="142">
        <v>0</v>
      </c>
      <c r="T200" s="142" t="s">
        <v>260</v>
      </c>
      <c r="U200" s="142" t="s">
        <v>260</v>
      </c>
      <c r="V200" s="141">
        <v>2143.8132776357138</v>
      </c>
      <c r="W200" s="140">
        <v>3953.2962881800408</v>
      </c>
      <c r="X200" s="140">
        <f>Corrientes!X200*Constantes!$BA$8</f>
        <v>2568.1420710796338</v>
      </c>
      <c r="Y200" s="140">
        <f>Corrientes!Y200*Constantes!$BA$8</f>
        <v>3174.6857458972136</v>
      </c>
      <c r="Z200" s="140">
        <f>Corrientes!Z200*Constantes!$BA$8</f>
        <v>0</v>
      </c>
      <c r="AA200" s="140">
        <v>5095.4182030183574</v>
      </c>
      <c r="AB200" s="140">
        <v>3451.8669734714849</v>
      </c>
      <c r="AC200" s="142" t="s">
        <v>94</v>
      </c>
      <c r="AD200" s="140">
        <v>19.209338947663561</v>
      </c>
      <c r="AE200" s="140">
        <v>3.7473565480930828</v>
      </c>
      <c r="AF200" s="142" t="s">
        <v>260</v>
      </c>
      <c r="AG200" s="143" t="s">
        <v>94</v>
      </c>
      <c r="AH200" s="140">
        <v>23.374552415864045</v>
      </c>
      <c r="AI200" s="142" t="s">
        <v>260</v>
      </c>
      <c r="AJ200" s="142" t="s">
        <v>260</v>
      </c>
      <c r="AK200" s="142" t="s">
        <v>94</v>
      </c>
      <c r="AL200" s="142" t="s">
        <v>260</v>
      </c>
      <c r="AM200" s="142" t="s">
        <v>260</v>
      </c>
      <c r="AN200" s="143" t="s">
        <v>94</v>
      </c>
      <c r="AO200" s="136">
        <v>135973.66937531639</v>
      </c>
      <c r="AP200" s="136">
        <v>26525.734263427716</v>
      </c>
      <c r="AQ200" s="140">
        <v>92.503444791880355</v>
      </c>
      <c r="AR200" s="140">
        <v>7.4965552081196414</v>
      </c>
      <c r="AS200" s="140">
        <v>42.073352808721168</v>
      </c>
      <c r="AT200" s="142" t="s">
        <v>94</v>
      </c>
      <c r="AU200" s="143" t="s">
        <v>94</v>
      </c>
      <c r="AV200" s="140">
        <f t="shared" si="2"/>
        <v>14.915511224456557</v>
      </c>
      <c r="AW200" s="143" t="s">
        <v>94</v>
      </c>
      <c r="AX200" s="129">
        <v>31.048046106112867</v>
      </c>
      <c r="AZ200" s="149"/>
      <c r="BC200" s="150"/>
      <c r="BE200" s="98"/>
    </row>
    <row r="201" spans="1:57" ht="15" thickBot="1" x14ac:dyDescent="0.35">
      <c r="A201" s="111">
        <v>2009</v>
      </c>
      <c r="B201" s="112" t="s">
        <v>206</v>
      </c>
      <c r="C201" s="113">
        <v>103815.73130629356</v>
      </c>
      <c r="D201" s="113">
        <v>64650.284852992962</v>
      </c>
      <c r="E201" s="113">
        <v>9777.025921665816</v>
      </c>
      <c r="F201" s="114">
        <v>5123.4343846321235</v>
      </c>
      <c r="G201" s="114">
        <v>1716.8693613437347</v>
      </c>
      <c r="H201" s="113">
        <v>185083.34582692815</v>
      </c>
      <c r="I201" s="113">
        <v>35890.614381136133</v>
      </c>
      <c r="J201" s="113">
        <v>220973.96020806432</v>
      </c>
      <c r="K201" s="116">
        <f>Corrientes!K201*Constantes!$BA$9</f>
        <v>2866.1912427509233</v>
      </c>
      <c r="L201" s="116">
        <f>Corrientes!L201*Constantes!$BA$9</f>
        <v>1669.3820777292451</v>
      </c>
      <c r="M201" s="116">
        <f>Corrientes!M201*Constantes!$BA$9</f>
        <v>1039.5922226397129</v>
      </c>
      <c r="N201" s="116">
        <f>Corrientes!N201*Constantes!$BA$9</f>
        <v>577.12976302010577</v>
      </c>
      <c r="O201" s="116">
        <v>3553.3147416019942</v>
      </c>
      <c r="P201" s="116">
        <v>45.973275548187715</v>
      </c>
      <c r="Q201" s="116">
        <v>198991.33220017067</v>
      </c>
      <c r="R201" s="116">
        <v>45109.066667769206</v>
      </c>
      <c r="S201" s="116">
        <v>13529.527629559476</v>
      </c>
      <c r="T201" s="117" t="s">
        <v>260</v>
      </c>
      <c r="U201" s="117">
        <v>2053.5334437717447</v>
      </c>
      <c r="V201" s="118">
        <v>259683.45994127114</v>
      </c>
      <c r="W201" s="116">
        <v>5125.5531601042167</v>
      </c>
      <c r="X201" s="116">
        <f>Corrientes!X201*Constantes!$BA$9</f>
        <v>4049.9466096129299</v>
      </c>
      <c r="Y201" s="116">
        <f>Corrientes!Y201*Constantes!$BA$9</f>
        <v>3895.0478047155839</v>
      </c>
      <c r="Z201" s="116">
        <f>Corrientes!Z201*Constantes!$BA$9</f>
        <v>18319.636180120233</v>
      </c>
      <c r="AA201" s="116">
        <v>480657.42014933546</v>
      </c>
      <c r="AB201" s="116">
        <v>4259.1614680693128</v>
      </c>
      <c r="AC201" s="116">
        <v>51.393497171111548</v>
      </c>
      <c r="AD201" s="116">
        <v>15.239572848082361</v>
      </c>
      <c r="AE201" s="116">
        <v>3.0818163350054357</v>
      </c>
      <c r="AF201" s="117">
        <v>392514.52139939822</v>
      </c>
      <c r="AG201" s="117">
        <v>17321.093301865392</v>
      </c>
      <c r="AH201" s="116">
        <v>38828.13961787054</v>
      </c>
      <c r="AI201" s="117">
        <v>454592.06977935258</v>
      </c>
      <c r="AJ201" s="117">
        <v>4028.1925454746347</v>
      </c>
      <c r="AK201" s="117">
        <v>2.9146939331024426</v>
      </c>
      <c r="AL201" s="117">
        <v>935249.48992868804</v>
      </c>
      <c r="AM201" s="117">
        <v>8287.3548278015023</v>
      </c>
      <c r="AN201" s="117">
        <v>5.9965102681078779</v>
      </c>
      <c r="AO201" s="148">
        <v>15596562.802581409</v>
      </c>
      <c r="AP201" s="148">
        <v>3154008.4799486534</v>
      </c>
      <c r="AQ201" s="116">
        <v>83.757989245727273</v>
      </c>
      <c r="AR201" s="116">
        <v>16.242010754272723</v>
      </c>
      <c r="AS201" s="116">
        <v>54.026724451812292</v>
      </c>
      <c r="AT201" s="117">
        <v>48.606502828888452</v>
      </c>
      <c r="AU201" s="117">
        <v>42.602839257598738</v>
      </c>
      <c r="AV201" s="116">
        <f t="shared" si="2"/>
        <v>6.7478856406908649</v>
      </c>
      <c r="AW201" s="125">
        <f>((AI201/AI168)-1)*100</f>
        <v>-0.67884717141613038</v>
      </c>
      <c r="AX201" s="119">
        <v>5928.3154524329238</v>
      </c>
      <c r="AZ201" s="149"/>
      <c r="BC201" s="150"/>
      <c r="BE201" s="98"/>
    </row>
    <row r="202" spans="1:57" ht="15" hidden="1" thickBot="1" x14ac:dyDescent="0.35">
      <c r="A202" s="120">
        <v>2009</v>
      </c>
      <c r="B202" s="121" t="s">
        <v>0</v>
      </c>
      <c r="C202" s="122">
        <v>1226.5770323467639</v>
      </c>
      <c r="D202" s="122">
        <v>1009.1416531751521</v>
      </c>
      <c r="E202" s="123">
        <v>0</v>
      </c>
      <c r="F202" s="123" t="s">
        <v>260</v>
      </c>
      <c r="G202" s="123" t="s">
        <v>260</v>
      </c>
      <c r="H202" s="122">
        <v>2235.7186855219161</v>
      </c>
      <c r="I202" s="122">
        <v>250.96957912238594</v>
      </c>
      <c r="J202" s="122">
        <v>2486.6882646443023</v>
      </c>
      <c r="K202" s="125">
        <f>Corrientes!K202*Constantes!$BA$9</f>
        <v>4709.6019412108662</v>
      </c>
      <c r="L202" s="125">
        <f>Corrientes!L202*Constantes!$BA$9</f>
        <v>2583.8177271557965</v>
      </c>
      <c r="M202" s="125">
        <f>Corrientes!M202*Constantes!$BA$9</f>
        <v>2125.7842140550688</v>
      </c>
      <c r="N202" s="125">
        <f>Corrientes!N202*Constantes!$BA$9</f>
        <v>528.67421320663118</v>
      </c>
      <c r="O202" s="125">
        <v>5238.2759923428976</v>
      </c>
      <c r="P202" s="125">
        <v>45.212963367351364</v>
      </c>
      <c r="Q202" s="125">
        <v>2464.4014023090476</v>
      </c>
      <c r="R202" s="125">
        <v>443.29373328143504</v>
      </c>
      <c r="S202" s="125">
        <v>105.56192394177543</v>
      </c>
      <c r="T202" s="126" t="s">
        <v>260</v>
      </c>
      <c r="U202" s="126" t="s">
        <v>260</v>
      </c>
      <c r="V202" s="127">
        <v>3013.2570595322577</v>
      </c>
      <c r="W202" s="125">
        <v>4297.1207034701438</v>
      </c>
      <c r="X202" s="125">
        <f>Corrientes!X202*Constantes!$BA$9</f>
        <v>3539.8351922231795</v>
      </c>
      <c r="Y202" s="125">
        <f>Corrientes!Y202*Constantes!$BA$9</f>
        <v>3548.961902211508</v>
      </c>
      <c r="Z202" s="125">
        <f>Corrientes!Z202*Constantes!$BA$9</f>
        <v>83382.24639950665</v>
      </c>
      <c r="AA202" s="125">
        <v>5499.9453241765596</v>
      </c>
      <c r="AB202" s="125">
        <v>4677.0549263284765</v>
      </c>
      <c r="AC202" s="126" t="s">
        <v>94</v>
      </c>
      <c r="AD202" s="125">
        <v>26.4651986869385</v>
      </c>
      <c r="AE202" s="125">
        <v>3.3959464583175261</v>
      </c>
      <c r="AF202" s="126" t="s">
        <v>260</v>
      </c>
      <c r="AG202" s="128" t="s">
        <v>94</v>
      </c>
      <c r="AH202" s="125">
        <v>271.54423554026755</v>
      </c>
      <c r="AI202" s="126" t="s">
        <v>260</v>
      </c>
      <c r="AJ202" s="126" t="s">
        <v>260</v>
      </c>
      <c r="AK202" s="126" t="s">
        <v>94</v>
      </c>
      <c r="AL202" s="126" t="s">
        <v>260</v>
      </c>
      <c r="AM202" s="126" t="s">
        <v>260</v>
      </c>
      <c r="AN202" s="128" t="s">
        <v>94</v>
      </c>
      <c r="AO202" s="132">
        <v>161956.18487169643</v>
      </c>
      <c r="AP202" s="132">
        <v>20781.802506893615</v>
      </c>
      <c r="AQ202" s="125">
        <v>89.907477238274382</v>
      </c>
      <c r="AR202" s="125">
        <v>10.092522761725617</v>
      </c>
      <c r="AS202" s="125">
        <v>54.787036632648643</v>
      </c>
      <c r="AT202" s="126" t="s">
        <v>94</v>
      </c>
      <c r="AU202" s="128" t="s">
        <v>94</v>
      </c>
      <c r="AV202" s="125">
        <f t="shared" si="2"/>
        <v>16.402653134126965</v>
      </c>
      <c r="AW202" s="128" t="s">
        <v>94</v>
      </c>
      <c r="AX202" s="129">
        <v>35.073446449513831</v>
      </c>
      <c r="AZ202" s="149"/>
      <c r="BC202" s="150"/>
      <c r="BE202" s="98"/>
    </row>
    <row r="203" spans="1:57" ht="15" hidden="1" thickBot="1" x14ac:dyDescent="0.35">
      <c r="A203" s="120">
        <v>2009</v>
      </c>
      <c r="B203" s="121" t="s">
        <v>1</v>
      </c>
      <c r="C203" s="122">
        <v>2166.350610111816</v>
      </c>
      <c r="D203" s="122">
        <v>1328.308420658753</v>
      </c>
      <c r="E203" s="122">
        <v>72.462546123742825</v>
      </c>
      <c r="F203" s="123" t="s">
        <v>260</v>
      </c>
      <c r="G203" s="123" t="s">
        <v>260</v>
      </c>
      <c r="H203" s="122">
        <v>3567.1215768943121</v>
      </c>
      <c r="I203" s="122">
        <v>1723.719618647789</v>
      </c>
      <c r="J203" s="122">
        <v>5290.8411955421016</v>
      </c>
      <c r="K203" s="125">
        <f>Corrientes!K203*Constantes!$BA$9</f>
        <v>2961.2326484026012</v>
      </c>
      <c r="L203" s="125">
        <f>Corrientes!L203*Constantes!$BA$9</f>
        <v>1798.3878643506273</v>
      </c>
      <c r="M203" s="125">
        <f>Corrientes!M203*Constantes!$BA$9</f>
        <v>1102.6902721458143</v>
      </c>
      <c r="N203" s="125">
        <f>Corrientes!N203*Constantes!$BA$9</f>
        <v>1430.9394006906725</v>
      </c>
      <c r="O203" s="125">
        <v>4392.172049093273</v>
      </c>
      <c r="P203" s="125">
        <v>39.289024022754013</v>
      </c>
      <c r="Q203" s="125">
        <v>7351.7743607875964</v>
      </c>
      <c r="R203" s="125">
        <v>780.54172301366475</v>
      </c>
      <c r="S203" s="125">
        <v>43.303970694157705</v>
      </c>
      <c r="T203" s="126" t="s">
        <v>260</v>
      </c>
      <c r="U203" s="126" t="s">
        <v>260</v>
      </c>
      <c r="V203" s="127">
        <v>8175.6200544954199</v>
      </c>
      <c r="W203" s="125">
        <v>4163.3498468693069</v>
      </c>
      <c r="X203" s="125">
        <f>Corrientes!X203*Constantes!$BA$9</f>
        <v>4262.6073791915505</v>
      </c>
      <c r="Y203" s="125">
        <f>Corrientes!Y203*Constantes!$BA$9</f>
        <v>5015.8836802194191</v>
      </c>
      <c r="Z203" s="125">
        <f>Corrientes!Z203*Constantes!$BA$9</f>
        <v>15350.574510513188</v>
      </c>
      <c r="AA203" s="125">
        <v>13466.461250037522</v>
      </c>
      <c r="AB203" s="125">
        <v>4250.3489232105485</v>
      </c>
      <c r="AC203" s="126" t="s">
        <v>94</v>
      </c>
      <c r="AD203" s="125">
        <v>22.755088741882574</v>
      </c>
      <c r="AE203" s="125">
        <v>2.838898267285618</v>
      </c>
      <c r="AF203" s="126" t="s">
        <v>260</v>
      </c>
      <c r="AG203" s="128" t="s">
        <v>94</v>
      </c>
      <c r="AH203" s="125">
        <v>978.42353210983913</v>
      </c>
      <c r="AI203" s="126" t="s">
        <v>260</v>
      </c>
      <c r="AJ203" s="126" t="s">
        <v>260</v>
      </c>
      <c r="AK203" s="126" t="s">
        <v>94</v>
      </c>
      <c r="AL203" s="126" t="s">
        <v>260</v>
      </c>
      <c r="AM203" s="126" t="s">
        <v>260</v>
      </c>
      <c r="AN203" s="128" t="s">
        <v>94</v>
      </c>
      <c r="AO203" s="132">
        <v>474355.18930776382</v>
      </c>
      <c r="AP203" s="132">
        <v>59179.998824840506</v>
      </c>
      <c r="AQ203" s="125">
        <v>67.420688791412942</v>
      </c>
      <c r="AR203" s="125">
        <v>32.57931120858705</v>
      </c>
      <c r="AS203" s="125">
        <v>60.710975977245994</v>
      </c>
      <c r="AT203" s="126" t="s">
        <v>94</v>
      </c>
      <c r="AU203" s="128" t="s">
        <v>94</v>
      </c>
      <c r="AV203" s="125">
        <f t="shared" si="2"/>
        <v>-4.6917458252542898</v>
      </c>
      <c r="AW203" s="128" t="s">
        <v>94</v>
      </c>
      <c r="AX203" s="129">
        <v>31.465688398309069</v>
      </c>
      <c r="AZ203" s="149"/>
      <c r="BC203" s="150"/>
      <c r="BE203" s="98"/>
    </row>
    <row r="204" spans="1:57" ht="15" hidden="1" thickBot="1" x14ac:dyDescent="0.35">
      <c r="A204" s="120">
        <v>2009</v>
      </c>
      <c r="B204" s="121" t="s">
        <v>2</v>
      </c>
      <c r="C204" s="122">
        <v>561.47723230729775</v>
      </c>
      <c r="D204" s="122">
        <v>664.86758458038992</v>
      </c>
      <c r="E204" s="123">
        <v>0</v>
      </c>
      <c r="F204" s="123" t="s">
        <v>260</v>
      </c>
      <c r="G204" s="123" t="s">
        <v>260</v>
      </c>
      <c r="H204" s="122">
        <v>1226.3448168876876</v>
      </c>
      <c r="I204" s="122">
        <v>323.22909540662602</v>
      </c>
      <c r="J204" s="122">
        <v>1549.5739122943137</v>
      </c>
      <c r="K204" s="125">
        <f>Corrientes!K204*Constantes!$BA$9</f>
        <v>5689.2959823694755</v>
      </c>
      <c r="L204" s="125">
        <f>Corrientes!L204*Constantes!$BA$9</f>
        <v>2604.8221658121101</v>
      </c>
      <c r="M204" s="125">
        <f>Corrientes!M204*Constantes!$BA$9</f>
        <v>3084.4738165573658</v>
      </c>
      <c r="N204" s="125">
        <f>Corrientes!N204*Constantes!$BA$9</f>
        <v>1499.5341999722855</v>
      </c>
      <c r="O204" s="125">
        <v>7188.8300633621384</v>
      </c>
      <c r="P204" s="125">
        <v>38.510091338152101</v>
      </c>
      <c r="Q204" s="125">
        <v>1816.2654743593605</v>
      </c>
      <c r="R204" s="125">
        <v>657.97322570215431</v>
      </c>
      <c r="S204" s="126">
        <v>0</v>
      </c>
      <c r="T204" s="126" t="s">
        <v>260</v>
      </c>
      <c r="U204" s="126" t="s">
        <v>260</v>
      </c>
      <c r="V204" s="127">
        <v>2474.2387000615149</v>
      </c>
      <c r="W204" s="125">
        <v>6014.967168987534</v>
      </c>
      <c r="X204" s="125">
        <f>Corrientes!X204*Constantes!$BA$9</f>
        <v>5646.4153126039064</v>
      </c>
      <c r="Y204" s="125">
        <f>Corrientes!Y204*Constantes!$BA$9</f>
        <v>5820.0421545837289</v>
      </c>
      <c r="Z204" s="125">
        <f>Corrientes!Z204*Constantes!$BA$9</f>
        <v>0</v>
      </c>
      <c r="AA204" s="125">
        <v>4023.8126123558286</v>
      </c>
      <c r="AB204" s="125">
        <v>6418.5876732426686</v>
      </c>
      <c r="AC204" s="126" t="s">
        <v>94</v>
      </c>
      <c r="AD204" s="125">
        <v>17.954947587059269</v>
      </c>
      <c r="AE204" s="125">
        <v>3.2627331975598626</v>
      </c>
      <c r="AF204" s="126" t="s">
        <v>260</v>
      </c>
      <c r="AG204" s="128" t="s">
        <v>94</v>
      </c>
      <c r="AH204" s="125">
        <v>105.61193444983205</v>
      </c>
      <c r="AI204" s="126" t="s">
        <v>260</v>
      </c>
      <c r="AJ204" s="126" t="s">
        <v>260</v>
      </c>
      <c r="AK204" s="126" t="s">
        <v>94</v>
      </c>
      <c r="AL204" s="126" t="s">
        <v>260</v>
      </c>
      <c r="AM204" s="126" t="s">
        <v>260</v>
      </c>
      <c r="AN204" s="128" t="s">
        <v>94</v>
      </c>
      <c r="AO204" s="132">
        <v>123326.43733680595</v>
      </c>
      <c r="AP204" s="132">
        <v>22410.606284676236</v>
      </c>
      <c r="AQ204" s="125">
        <v>79.140775871216746</v>
      </c>
      <c r="AR204" s="125">
        <v>20.859224128783246</v>
      </c>
      <c r="AS204" s="125">
        <v>61.489908661847906</v>
      </c>
      <c r="AT204" s="126" t="s">
        <v>94</v>
      </c>
      <c r="AU204" s="128" t="s">
        <v>94</v>
      </c>
      <c r="AV204" s="125">
        <f t="shared" si="2"/>
        <v>12.422744680429677</v>
      </c>
      <c r="AW204" s="128" t="s">
        <v>94</v>
      </c>
      <c r="AX204" s="129">
        <v>43.510552562053135</v>
      </c>
      <c r="AZ204" s="149"/>
      <c r="BC204" s="150"/>
      <c r="BE204" s="98"/>
    </row>
    <row r="205" spans="1:57" ht="15" hidden="1" thickBot="1" x14ac:dyDescent="0.35">
      <c r="A205" s="120">
        <v>2009</v>
      </c>
      <c r="B205" s="121" t="s">
        <v>3</v>
      </c>
      <c r="C205" s="122">
        <v>1085.0086197536243</v>
      </c>
      <c r="D205" s="122">
        <v>1061.4807274261343</v>
      </c>
      <c r="E205" s="122">
        <v>103.80929927532749</v>
      </c>
      <c r="F205" s="123" t="s">
        <v>260</v>
      </c>
      <c r="G205" s="123" t="s">
        <v>260</v>
      </c>
      <c r="H205" s="122">
        <v>2250.2986464550863</v>
      </c>
      <c r="I205" s="122">
        <v>716.85959872866636</v>
      </c>
      <c r="J205" s="122">
        <v>2967.1582451837526</v>
      </c>
      <c r="K205" s="125">
        <f>Corrientes!K205*Constantes!$BA$9</f>
        <v>5010.2499370018777</v>
      </c>
      <c r="L205" s="125">
        <f>Corrientes!L205*Constantes!$BA$9</f>
        <v>2415.7524057221135</v>
      </c>
      <c r="M205" s="125">
        <f>Corrientes!M205*Constantes!$BA$9</f>
        <v>2363.3679716660863</v>
      </c>
      <c r="N205" s="125">
        <f>Corrientes!N205*Constantes!$BA$9</f>
        <v>1596.0751543033812</v>
      </c>
      <c r="O205" s="125">
        <v>6606.325091305258</v>
      </c>
      <c r="P205" s="125">
        <v>56.178924962171926</v>
      </c>
      <c r="Q205" s="125">
        <v>1425.6942933400446</v>
      </c>
      <c r="R205" s="125">
        <v>298.00520569565685</v>
      </c>
      <c r="S205" s="125">
        <v>590.76387310712937</v>
      </c>
      <c r="T205" s="126" t="s">
        <v>260</v>
      </c>
      <c r="U205" s="126" t="s">
        <v>260</v>
      </c>
      <c r="V205" s="127">
        <v>2314.4633721428308</v>
      </c>
      <c r="W205" s="125">
        <v>6173.0217003158714</v>
      </c>
      <c r="X205" s="125">
        <f>Corrientes!X205*Constantes!$BA$9</f>
        <v>3460.2634668305218</v>
      </c>
      <c r="Y205" s="125">
        <f>Corrientes!Y205*Constantes!$BA$9</f>
        <v>3234.6163648719944</v>
      </c>
      <c r="Z205" s="125">
        <f>Corrientes!Z205*Constantes!$BA$9</f>
        <v>21451.121027855097</v>
      </c>
      <c r="AA205" s="125">
        <v>5281.6216173265839</v>
      </c>
      <c r="AB205" s="125">
        <v>6409.1827249430962</v>
      </c>
      <c r="AC205" s="126" t="s">
        <v>94</v>
      </c>
      <c r="AD205" s="125">
        <v>3.3377330104836989</v>
      </c>
      <c r="AE205" s="125">
        <v>0.75948005412194375</v>
      </c>
      <c r="AF205" s="126" t="s">
        <v>260</v>
      </c>
      <c r="AG205" s="128" t="s">
        <v>94</v>
      </c>
      <c r="AH205" s="125">
        <v>71.258562377090428</v>
      </c>
      <c r="AI205" s="126" t="s">
        <v>260</v>
      </c>
      <c r="AJ205" s="126" t="s">
        <v>260</v>
      </c>
      <c r="AK205" s="126" t="s">
        <v>94</v>
      </c>
      <c r="AL205" s="126" t="s">
        <v>260</v>
      </c>
      <c r="AM205" s="126" t="s">
        <v>260</v>
      </c>
      <c r="AN205" s="128" t="s">
        <v>94</v>
      </c>
      <c r="AO205" s="132">
        <v>695425.98105921492</v>
      </c>
      <c r="AP205" s="132">
        <v>158239.78732682334</v>
      </c>
      <c r="AQ205" s="125">
        <v>75.840196595774358</v>
      </c>
      <c r="AR205" s="125">
        <v>24.159803404225652</v>
      </c>
      <c r="AS205" s="125">
        <v>43.821075037828081</v>
      </c>
      <c r="AT205" s="126" t="s">
        <v>94</v>
      </c>
      <c r="AU205" s="128" t="s">
        <v>94</v>
      </c>
      <c r="AV205" s="125">
        <f t="shared" si="2"/>
        <v>-2.4442049685906353</v>
      </c>
      <c r="AW205" s="128" t="s">
        <v>94</v>
      </c>
      <c r="AX205" s="129">
        <v>20.040364666936199</v>
      </c>
      <c r="AZ205" s="149"/>
      <c r="BC205" s="150"/>
      <c r="BE205" s="98"/>
    </row>
    <row r="206" spans="1:57" ht="15" hidden="1" thickBot="1" x14ac:dyDescent="0.35">
      <c r="A206" s="120">
        <v>2009</v>
      </c>
      <c r="B206" s="121" t="s">
        <v>4</v>
      </c>
      <c r="C206" s="122">
        <v>1070.8261782434683</v>
      </c>
      <c r="D206" s="122">
        <v>1093.3938431698566</v>
      </c>
      <c r="E206" s="122">
        <v>246.30835613057198</v>
      </c>
      <c r="F206" s="123" t="s">
        <v>260</v>
      </c>
      <c r="G206" s="123" t="s">
        <v>260</v>
      </c>
      <c r="H206" s="122">
        <v>2410.528377543897</v>
      </c>
      <c r="I206" s="122">
        <v>341.43199706831876</v>
      </c>
      <c r="J206" s="122">
        <v>2751.9603746122157</v>
      </c>
      <c r="K206" s="125">
        <f>Corrientes!K206*Constantes!$BA$9</f>
        <v>3214.3935629461616</v>
      </c>
      <c r="L206" s="125">
        <f>Corrientes!L206*Constantes!$BA$9</f>
        <v>1427.9262614975635</v>
      </c>
      <c r="M206" s="125">
        <f>Corrientes!M206*Constantes!$BA$9</f>
        <v>1458.0198117523096</v>
      </c>
      <c r="N206" s="125">
        <f>Corrientes!N206*Constantes!$BA$9</f>
        <v>455.29304852179473</v>
      </c>
      <c r="O206" s="125">
        <v>3669.6865772689525</v>
      </c>
      <c r="P206" s="125">
        <v>24.754112794955617</v>
      </c>
      <c r="Q206" s="125">
        <v>7404.8887389687361</v>
      </c>
      <c r="R206" s="125">
        <v>916.31966251986466</v>
      </c>
      <c r="S206" s="125">
        <v>44.015658693425031</v>
      </c>
      <c r="T206" s="126" t="s">
        <v>260</v>
      </c>
      <c r="U206" s="126" t="s">
        <v>260</v>
      </c>
      <c r="V206" s="127">
        <v>8365.2240601820249</v>
      </c>
      <c r="W206" s="125">
        <v>4195.0945338765632</v>
      </c>
      <c r="X206" s="125">
        <f>Corrientes!X206*Constantes!$BA$9</f>
        <v>4139.2327681059833</v>
      </c>
      <c r="Y206" s="125">
        <f>Corrientes!Y206*Constantes!$BA$9</f>
        <v>3177.5391072699504</v>
      </c>
      <c r="Z206" s="125">
        <f>Corrientes!Z206*Constantes!$BA$9</f>
        <v>24371.90403844132</v>
      </c>
      <c r="AA206" s="125">
        <v>11117.184434794242</v>
      </c>
      <c r="AB206" s="125">
        <v>4051.5022543261252</v>
      </c>
      <c r="AC206" s="126" t="s">
        <v>94</v>
      </c>
      <c r="AD206" s="125">
        <v>23.263678065613714</v>
      </c>
      <c r="AE206" s="125">
        <v>2.399195904056814</v>
      </c>
      <c r="AF206" s="126" t="s">
        <v>260</v>
      </c>
      <c r="AG206" s="128" t="s">
        <v>94</v>
      </c>
      <c r="AH206" s="125">
        <v>1028.6520346887601</v>
      </c>
      <c r="AI206" s="126" t="s">
        <v>260</v>
      </c>
      <c r="AJ206" s="126" t="s">
        <v>260</v>
      </c>
      <c r="AK206" s="126" t="s">
        <v>94</v>
      </c>
      <c r="AL206" s="126" t="s">
        <v>260</v>
      </c>
      <c r="AM206" s="126" t="s">
        <v>260</v>
      </c>
      <c r="AN206" s="128" t="s">
        <v>94</v>
      </c>
      <c r="AO206" s="132">
        <v>463371.26601442305</v>
      </c>
      <c r="AP206" s="132">
        <v>47787.733321613785</v>
      </c>
      <c r="AQ206" s="125">
        <v>87.593135416550808</v>
      </c>
      <c r="AR206" s="125">
        <v>12.406864583449195</v>
      </c>
      <c r="AS206" s="125">
        <v>75.245887205044383</v>
      </c>
      <c r="AT206" s="126" t="s">
        <v>94</v>
      </c>
      <c r="AU206" s="128" t="s">
        <v>94</v>
      </c>
      <c r="AV206" s="125">
        <f t="shared" si="2"/>
        <v>6.9285431443011136</v>
      </c>
      <c r="AW206" s="128" t="s">
        <v>94</v>
      </c>
      <c r="AX206" s="129">
        <v>149.72889648008973</v>
      </c>
      <c r="AZ206" s="149"/>
      <c r="BC206" s="150"/>
      <c r="BE206" s="98"/>
    </row>
    <row r="207" spans="1:57" ht="15" hidden="1" thickBot="1" x14ac:dyDescent="0.35">
      <c r="A207" s="120">
        <v>2009</v>
      </c>
      <c r="B207" s="121" t="s">
        <v>5</v>
      </c>
      <c r="C207" s="122">
        <v>736.17743978625629</v>
      </c>
      <c r="D207" s="122">
        <v>899.26536117295336</v>
      </c>
      <c r="E207" s="123">
        <v>0</v>
      </c>
      <c r="F207" s="123" t="s">
        <v>260</v>
      </c>
      <c r="G207" s="123" t="s">
        <v>260</v>
      </c>
      <c r="H207" s="122">
        <v>1635.4428009592098</v>
      </c>
      <c r="I207" s="122">
        <v>31.994927805620083</v>
      </c>
      <c r="J207" s="122">
        <v>1667.4377287648299</v>
      </c>
      <c r="K207" s="125">
        <f>Corrientes!K207*Constantes!$BA$9</f>
        <v>5730.9756874755494</v>
      </c>
      <c r="L207" s="125">
        <f>Corrientes!L207*Constantes!$BA$9</f>
        <v>2579.7386534145485</v>
      </c>
      <c r="M207" s="125">
        <f>Corrientes!M207*Constantes!$BA$9</f>
        <v>3151.2370340609996</v>
      </c>
      <c r="N207" s="125">
        <f>Corrientes!N207*Constantes!$BA$9</f>
        <v>112.11774161040645</v>
      </c>
      <c r="O207" s="125">
        <v>5843.0934290859559</v>
      </c>
      <c r="P207" s="125">
        <v>49.322572751258654</v>
      </c>
      <c r="Q207" s="125">
        <v>1444.9405809014925</v>
      </c>
      <c r="R207" s="125">
        <v>268.30042575564306</v>
      </c>
      <c r="S207" s="126">
        <v>0</v>
      </c>
      <c r="T207" s="126" t="s">
        <v>260</v>
      </c>
      <c r="U207" s="126" t="s">
        <v>260</v>
      </c>
      <c r="V207" s="127">
        <v>1713.2410066571354</v>
      </c>
      <c r="W207" s="125">
        <v>4763.2235415747164</v>
      </c>
      <c r="X207" s="125">
        <f>Corrientes!X207*Constantes!$BA$9</f>
        <v>4330.1754644311422</v>
      </c>
      <c r="Y207" s="125">
        <f>Corrientes!Y207*Constantes!$BA$9</f>
        <v>3578.3409455399915</v>
      </c>
      <c r="Z207" s="125">
        <f>Corrientes!Z207*Constantes!$BA$9</f>
        <v>0</v>
      </c>
      <c r="AA207" s="125">
        <v>3380.6787354219655</v>
      </c>
      <c r="AB207" s="125">
        <v>5240.9561048321302</v>
      </c>
      <c r="AC207" s="126" t="s">
        <v>94</v>
      </c>
      <c r="AD207" s="125">
        <v>12.63697057864867</v>
      </c>
      <c r="AE207" s="125">
        <v>4.0059301053172574</v>
      </c>
      <c r="AF207" s="126" t="s">
        <v>260</v>
      </c>
      <c r="AG207" s="128" t="s">
        <v>94</v>
      </c>
      <c r="AH207" s="125">
        <v>96.763921485968012</v>
      </c>
      <c r="AI207" s="126" t="s">
        <v>260</v>
      </c>
      <c r="AJ207" s="126" t="s">
        <v>260</v>
      </c>
      <c r="AK207" s="126" t="s">
        <v>94</v>
      </c>
      <c r="AL207" s="126" t="s">
        <v>260</v>
      </c>
      <c r="AM207" s="126" t="s">
        <v>260</v>
      </c>
      <c r="AN207" s="128" t="s">
        <v>94</v>
      </c>
      <c r="AO207" s="132">
        <v>84391.855238178832</v>
      </c>
      <c r="AP207" s="132">
        <v>26752.287776422734</v>
      </c>
      <c r="AQ207" s="125">
        <v>98.081192043716044</v>
      </c>
      <c r="AR207" s="125">
        <v>1.9188079562839584</v>
      </c>
      <c r="AS207" s="125">
        <v>50.677427248741346</v>
      </c>
      <c r="AT207" s="126" t="s">
        <v>94</v>
      </c>
      <c r="AU207" s="128" t="s">
        <v>94</v>
      </c>
      <c r="AV207" s="125">
        <f t="shared" si="2"/>
        <v>12.574356009720965</v>
      </c>
      <c r="AW207" s="128" t="s">
        <v>94</v>
      </c>
      <c r="AX207" s="129">
        <v>14.174132071894348</v>
      </c>
      <c r="AZ207" s="149"/>
      <c r="BC207" s="150"/>
      <c r="BE207" s="98"/>
    </row>
    <row r="208" spans="1:57" ht="15" hidden="1" thickBot="1" x14ac:dyDescent="0.35">
      <c r="A208" s="120">
        <v>2009</v>
      </c>
      <c r="B208" s="121" t="s">
        <v>6</v>
      </c>
      <c r="C208" s="122">
        <v>5748.6875635021761</v>
      </c>
      <c r="D208" s="122">
        <v>2743.9555644606007</v>
      </c>
      <c r="E208" s="122">
        <v>1338.3931678404429</v>
      </c>
      <c r="F208" s="123" t="s">
        <v>260</v>
      </c>
      <c r="G208" s="123" t="s">
        <v>260</v>
      </c>
      <c r="H208" s="122">
        <v>9831.0362958032183</v>
      </c>
      <c r="I208" s="122">
        <v>429.80369366692651</v>
      </c>
      <c r="J208" s="122">
        <v>10260.839989470145</v>
      </c>
      <c r="K208" s="125">
        <f>Corrientes!K208*Constantes!$BA$9</f>
        <v>2473.227255513601</v>
      </c>
      <c r="L208" s="125">
        <f>Corrientes!L208*Constantes!$BA$9</f>
        <v>1446.2168928778251</v>
      </c>
      <c r="M208" s="125">
        <f>Corrientes!M208*Constantes!$BA$9</f>
        <v>690.30623890985203</v>
      </c>
      <c r="N208" s="125">
        <f>Corrientes!N208*Constantes!$BA$9</f>
        <v>108.12717781860363</v>
      </c>
      <c r="O208" s="125">
        <v>2581.3544333322047</v>
      </c>
      <c r="P208" s="125">
        <v>75.987395527941885</v>
      </c>
      <c r="Q208" s="125">
        <v>2436.3645882215874</v>
      </c>
      <c r="R208" s="125">
        <v>698.34829893395784</v>
      </c>
      <c r="S208" s="125">
        <v>107.79187967281305</v>
      </c>
      <c r="T208" s="126" t="s">
        <v>260</v>
      </c>
      <c r="U208" s="126" t="s">
        <v>260</v>
      </c>
      <c r="V208" s="127">
        <v>3242.5047668283578</v>
      </c>
      <c r="W208" s="125">
        <v>3764.4756697719235</v>
      </c>
      <c r="X208" s="125">
        <f>Corrientes!X208*Constantes!$BA$9</f>
        <v>3000.7742073298423</v>
      </c>
      <c r="Y208" s="125">
        <f>Corrientes!Y208*Constantes!$BA$9</f>
        <v>2420.9117186970957</v>
      </c>
      <c r="Z208" s="125">
        <f>Corrientes!Z208*Constantes!$BA$9</f>
        <v>10779.187967281305</v>
      </c>
      <c r="AA208" s="125">
        <v>13503.344756298504</v>
      </c>
      <c r="AB208" s="125">
        <v>2792.0666961446573</v>
      </c>
      <c r="AC208" s="126" t="s">
        <v>94</v>
      </c>
      <c r="AD208" s="125">
        <v>14.372082126606051</v>
      </c>
      <c r="AE208" s="125">
        <v>4.8370398142451769</v>
      </c>
      <c r="AF208" s="126" t="s">
        <v>260</v>
      </c>
      <c r="AG208" s="128" t="s">
        <v>94</v>
      </c>
      <c r="AH208" s="125">
        <v>148.37733044184151</v>
      </c>
      <c r="AI208" s="126" t="s">
        <v>260</v>
      </c>
      <c r="AJ208" s="126" t="s">
        <v>260</v>
      </c>
      <c r="AK208" s="126" t="s">
        <v>94</v>
      </c>
      <c r="AL208" s="126" t="s">
        <v>260</v>
      </c>
      <c r="AM208" s="126" t="s">
        <v>260</v>
      </c>
      <c r="AN208" s="128" t="s">
        <v>94</v>
      </c>
      <c r="AO208" s="132">
        <v>279165.46637740894</v>
      </c>
      <c r="AP208" s="132">
        <v>93955.382646336875</v>
      </c>
      <c r="AQ208" s="125">
        <v>95.811223115183566</v>
      </c>
      <c r="AR208" s="125">
        <v>4.1887768848164342</v>
      </c>
      <c r="AS208" s="125">
        <v>24.012604472058104</v>
      </c>
      <c r="AT208" s="126" t="s">
        <v>94</v>
      </c>
      <c r="AU208" s="128" t="s">
        <v>94</v>
      </c>
      <c r="AV208" s="125">
        <f t="shared" si="2"/>
        <v>7.0768112733333055</v>
      </c>
      <c r="AW208" s="128" t="s">
        <v>94</v>
      </c>
      <c r="AX208" s="129">
        <v>68.187827419963426</v>
      </c>
      <c r="AZ208" s="149"/>
      <c r="BC208" s="150"/>
      <c r="BE208" s="98"/>
    </row>
    <row r="209" spans="1:57" ht="15" hidden="1" thickBot="1" x14ac:dyDescent="0.35">
      <c r="A209" s="120">
        <v>2009</v>
      </c>
      <c r="B209" s="121" t="s">
        <v>7</v>
      </c>
      <c r="C209" s="122">
        <v>1763.7989246056632</v>
      </c>
      <c r="D209" s="122">
        <v>1693.7815332760877</v>
      </c>
      <c r="E209" s="122">
        <v>352.6403264875546</v>
      </c>
      <c r="F209" s="123" t="s">
        <v>260</v>
      </c>
      <c r="G209" s="123" t="s">
        <v>260</v>
      </c>
      <c r="H209" s="122">
        <v>3810.220784369305</v>
      </c>
      <c r="I209" s="122">
        <v>1840.0391875687599</v>
      </c>
      <c r="J209" s="122">
        <v>5650.2599719380651</v>
      </c>
      <c r="K209" s="125">
        <f>Corrientes!K209*Constantes!$BA$9</f>
        <v>3003.792588212023</v>
      </c>
      <c r="L209" s="125">
        <f>Corrientes!L209*Constantes!$BA$9</f>
        <v>1390.493211984251</v>
      </c>
      <c r="M209" s="125">
        <f>Corrientes!M209*Constantes!$BA$9</f>
        <v>1335.2949090448235</v>
      </c>
      <c r="N209" s="125">
        <f>Corrientes!N209*Constantes!$BA$9</f>
        <v>1450.5973239956481</v>
      </c>
      <c r="O209" s="125">
        <v>4454.3899122076709</v>
      </c>
      <c r="P209" s="125">
        <v>37.514253265096052</v>
      </c>
      <c r="Q209" s="125">
        <v>8534.0338120275519</v>
      </c>
      <c r="R209" s="125">
        <v>785.65034770447755</v>
      </c>
      <c r="S209" s="125">
        <v>91.691060720019323</v>
      </c>
      <c r="T209" s="126" t="s">
        <v>260</v>
      </c>
      <c r="U209" s="126" t="s">
        <v>260</v>
      </c>
      <c r="V209" s="127">
        <v>9411.3752204520497</v>
      </c>
      <c r="W209" s="125">
        <v>4245.8168215578598</v>
      </c>
      <c r="X209" s="125">
        <f>Corrientes!X209*Constantes!$BA$9</f>
        <v>4347.0814522004039</v>
      </c>
      <c r="Y209" s="125">
        <f>Corrientes!Y209*Constantes!$BA$9</f>
        <v>2649.6856657835319</v>
      </c>
      <c r="Z209" s="125">
        <f>Corrientes!Z209*Constantes!$BA$9</f>
        <v>18874.240576372853</v>
      </c>
      <c r="AA209" s="125">
        <v>15061.635192390115</v>
      </c>
      <c r="AB209" s="125">
        <v>4321.731211301998</v>
      </c>
      <c r="AC209" s="126" t="s">
        <v>94</v>
      </c>
      <c r="AD209" s="125">
        <v>23.630492080321417</v>
      </c>
      <c r="AE209" s="125">
        <v>3.3204949982798069</v>
      </c>
      <c r="AF209" s="126" t="s">
        <v>260</v>
      </c>
      <c r="AG209" s="128" t="s">
        <v>94</v>
      </c>
      <c r="AH209" s="125">
        <v>1180.9917361535495</v>
      </c>
      <c r="AI209" s="126" t="s">
        <v>260</v>
      </c>
      <c r="AJ209" s="126" t="s">
        <v>260</v>
      </c>
      <c r="AK209" s="126" t="s">
        <v>94</v>
      </c>
      <c r="AL209" s="126" t="s">
        <v>260</v>
      </c>
      <c r="AM209" s="126" t="s">
        <v>260</v>
      </c>
      <c r="AN209" s="128" t="s">
        <v>94</v>
      </c>
      <c r="AO209" s="132">
        <v>453596.08131296217</v>
      </c>
      <c r="AP209" s="132">
        <v>63738.136054021823</v>
      </c>
      <c r="AQ209" s="125">
        <v>67.434433164008595</v>
      </c>
      <c r="AR209" s="125">
        <v>32.565566835991412</v>
      </c>
      <c r="AS209" s="125">
        <v>62.485746734903934</v>
      </c>
      <c r="AT209" s="126" t="s">
        <v>94</v>
      </c>
      <c r="AU209" s="128" t="s">
        <v>94</v>
      </c>
      <c r="AV209" s="125">
        <f t="shared" si="2"/>
        <v>5.9973735933973815</v>
      </c>
      <c r="AW209" s="128" t="s">
        <v>94</v>
      </c>
      <c r="AX209" s="129">
        <v>56.038697758524897</v>
      </c>
      <c r="AZ209" s="149"/>
      <c r="BC209" s="150"/>
      <c r="BE209" s="98"/>
    </row>
    <row r="210" spans="1:57" ht="15" hidden="1" thickBot="1" x14ac:dyDescent="0.35">
      <c r="A210" s="120">
        <v>2009</v>
      </c>
      <c r="B210" s="121" t="s">
        <v>272</v>
      </c>
      <c r="C210" s="122">
        <v>17590.043338474276</v>
      </c>
      <c r="D210" s="122">
        <v>3290.9873897478146</v>
      </c>
      <c r="E210" s="122">
        <v>1365.2053784640832</v>
      </c>
      <c r="F210" s="123" t="s">
        <v>260</v>
      </c>
      <c r="G210" s="123" t="s">
        <v>260</v>
      </c>
      <c r="H210" s="122">
        <v>22246.236106686174</v>
      </c>
      <c r="I210" s="122">
        <v>5510.4746391284589</v>
      </c>
      <c r="J210" s="122">
        <v>27756.710745814635</v>
      </c>
      <c r="K210" s="125">
        <f>Corrientes!K210*Constantes!$BA$9</f>
        <v>5666.481005591324</v>
      </c>
      <c r="L210" s="125">
        <f>Corrientes!L210*Constantes!$BA$9</f>
        <v>4480.4723813497358</v>
      </c>
      <c r="M210" s="125">
        <f>Corrientes!M210*Constantes!$BA$9</f>
        <v>838.26843535305966</v>
      </c>
      <c r="N210" s="125">
        <f>Corrientes!N210*Constantes!$BA$9</f>
        <v>1403.6082204948525</v>
      </c>
      <c r="O210" s="125">
        <v>7070.0892260861765</v>
      </c>
      <c r="P210" s="125">
        <v>28.550437700763819</v>
      </c>
      <c r="Q210" s="125">
        <v>45592.819479112783</v>
      </c>
      <c r="R210" s="125">
        <v>20796.499671940539</v>
      </c>
      <c r="S210" s="125">
        <v>3073.8832853108529</v>
      </c>
      <c r="T210" s="126" t="s">
        <v>260</v>
      </c>
      <c r="U210" s="126" t="s">
        <v>260</v>
      </c>
      <c r="V210" s="127">
        <v>69463.202436364183</v>
      </c>
      <c r="W210" s="125">
        <v>13794.262565508143</v>
      </c>
      <c r="X210" s="125">
        <f>Corrientes!X210*Constantes!$BA$9</f>
        <v>6246.8333745670234</v>
      </c>
      <c r="Y210" s="125">
        <f>Corrientes!Y210*Constantes!$BA$9</f>
        <v>6596.8529212293715</v>
      </c>
      <c r="Z210" s="125">
        <f>Corrientes!Z210*Constantes!$BA$9</f>
        <v>42670.302969416873</v>
      </c>
      <c r="AA210" s="125">
        <v>97219.913182178803</v>
      </c>
      <c r="AB210" s="125">
        <v>10848.506770355676</v>
      </c>
      <c r="AC210" s="126" t="s">
        <v>94</v>
      </c>
      <c r="AD210" s="125">
        <v>10.298466223226439</v>
      </c>
      <c r="AE210" s="125">
        <v>3.6375938544639621</v>
      </c>
      <c r="AF210" s="126" t="s">
        <v>260</v>
      </c>
      <c r="AG210" s="128" t="s">
        <v>94</v>
      </c>
      <c r="AH210" s="125">
        <v>16874.67386053759</v>
      </c>
      <c r="AI210" s="126" t="s">
        <v>260</v>
      </c>
      <c r="AJ210" s="126" t="s">
        <v>260</v>
      </c>
      <c r="AK210" s="126" t="s">
        <v>94</v>
      </c>
      <c r="AL210" s="126" t="s">
        <v>260</v>
      </c>
      <c r="AM210" s="126" t="s">
        <v>260</v>
      </c>
      <c r="AN210" s="128" t="s">
        <v>94</v>
      </c>
      <c r="AO210" s="132">
        <v>2672643.4305708157</v>
      </c>
      <c r="AP210" s="132">
        <v>944023.22709876753</v>
      </c>
      <c r="AQ210" s="125">
        <v>80.147234700857453</v>
      </c>
      <c r="AR210" s="125">
        <v>19.852765299142551</v>
      </c>
      <c r="AS210" s="125">
        <v>71.449562299236177</v>
      </c>
      <c r="AT210" s="126" t="s">
        <v>94</v>
      </c>
      <c r="AU210" s="128" t="s">
        <v>94</v>
      </c>
      <c r="AV210" s="125">
        <f t="shared" si="2"/>
        <v>11.209486337813669</v>
      </c>
      <c r="AW210" s="128" t="s">
        <v>94</v>
      </c>
      <c r="AX210" s="129">
        <v>26.46838196914744</v>
      </c>
      <c r="AZ210" s="149"/>
      <c r="BC210" s="150"/>
      <c r="BE210" s="98"/>
    </row>
    <row r="211" spans="1:57" ht="15" hidden="1" thickBot="1" x14ac:dyDescent="0.35">
      <c r="A211" s="120">
        <v>2009</v>
      </c>
      <c r="B211" s="121" t="s">
        <v>8</v>
      </c>
      <c r="C211" s="122">
        <v>1118.540062714852</v>
      </c>
      <c r="D211" s="122">
        <v>1496.8708384839224</v>
      </c>
      <c r="E211" s="122">
        <v>351.76160339137829</v>
      </c>
      <c r="F211" s="123" t="s">
        <v>260</v>
      </c>
      <c r="G211" s="123" t="s">
        <v>260</v>
      </c>
      <c r="H211" s="122">
        <v>2967.1725045901526</v>
      </c>
      <c r="I211" s="122">
        <v>63.706911544504422</v>
      </c>
      <c r="J211" s="122">
        <v>3030.8794161346568</v>
      </c>
      <c r="K211" s="125">
        <f>Corrientes!K211*Constantes!$BA$9</f>
        <v>3815.5334808580556</v>
      </c>
      <c r="L211" s="125">
        <f>Corrientes!L211*Constantes!$BA$9</f>
        <v>1438.348141999614</v>
      </c>
      <c r="M211" s="125">
        <f>Corrientes!M211*Constantes!$BA$9</f>
        <v>1924.8495973591437</v>
      </c>
      <c r="N211" s="125">
        <f>Corrientes!N211*Constantes!$BA$9</f>
        <v>81.921712871120931</v>
      </c>
      <c r="O211" s="125">
        <v>3897.4551937291767</v>
      </c>
      <c r="P211" s="125">
        <v>45.329260654424687</v>
      </c>
      <c r="Q211" s="125">
        <v>2935.1434414069818</v>
      </c>
      <c r="R211" s="125">
        <v>636.9750187506545</v>
      </c>
      <c r="S211" s="125">
        <v>83.366234609670727</v>
      </c>
      <c r="T211" s="126" t="s">
        <v>260</v>
      </c>
      <c r="U211" s="126" t="s">
        <v>260</v>
      </c>
      <c r="V211" s="127">
        <v>3655.4846947673072</v>
      </c>
      <c r="W211" s="125">
        <v>4190.2147613181633</v>
      </c>
      <c r="X211" s="125">
        <f>Corrientes!X211*Constantes!$BA$9</f>
        <v>3996.5352908913155</v>
      </c>
      <c r="Y211" s="125">
        <f>Corrientes!Y211*Constantes!$BA$9</f>
        <v>2027.9563916581649</v>
      </c>
      <c r="Z211" s="125">
        <f>Corrientes!Z211*Constantes!$BA$9</f>
        <v>49096.722384965098</v>
      </c>
      <c r="AA211" s="125">
        <v>6686.3641109019645</v>
      </c>
      <c r="AB211" s="125">
        <v>4052.238737499993</v>
      </c>
      <c r="AC211" s="126" t="s">
        <v>94</v>
      </c>
      <c r="AD211" s="125">
        <v>15.72139576744144</v>
      </c>
      <c r="AE211" s="125">
        <v>3.7697568913814949</v>
      </c>
      <c r="AF211" s="126" t="s">
        <v>260</v>
      </c>
      <c r="AG211" s="128" t="s">
        <v>94</v>
      </c>
      <c r="AH211" s="125">
        <v>146.29997087641257</v>
      </c>
      <c r="AI211" s="126" t="s">
        <v>260</v>
      </c>
      <c r="AJ211" s="126" t="s">
        <v>260</v>
      </c>
      <c r="AK211" s="126" t="s">
        <v>94</v>
      </c>
      <c r="AL211" s="126" t="s">
        <v>260</v>
      </c>
      <c r="AM211" s="126" t="s">
        <v>260</v>
      </c>
      <c r="AN211" s="128" t="s">
        <v>94</v>
      </c>
      <c r="AO211" s="132">
        <v>177368.57584075208</v>
      </c>
      <c r="AP211" s="132">
        <v>42530.346604143328</v>
      </c>
      <c r="AQ211" s="125">
        <v>97.898071721185431</v>
      </c>
      <c r="AR211" s="125">
        <v>2.1019282788145746</v>
      </c>
      <c r="AS211" s="125">
        <v>54.670739345575313</v>
      </c>
      <c r="AT211" s="126" t="s">
        <v>94</v>
      </c>
      <c r="AU211" s="128" t="s">
        <v>94</v>
      </c>
      <c r="AV211" s="125">
        <f t="shared" si="2"/>
        <v>6.1537549352403742</v>
      </c>
      <c r="AW211" s="128" t="s">
        <v>94</v>
      </c>
      <c r="AX211" s="129">
        <v>54.693145804450673</v>
      </c>
      <c r="AZ211" s="149"/>
      <c r="BC211" s="150"/>
      <c r="BE211" s="98"/>
    </row>
    <row r="212" spans="1:57" ht="15" hidden="1" thickBot="1" x14ac:dyDescent="0.35">
      <c r="A212" s="120">
        <v>2009</v>
      </c>
      <c r="B212" s="121" t="s">
        <v>9</v>
      </c>
      <c r="C212" s="122">
        <v>6739.1396743026235</v>
      </c>
      <c r="D212" s="122">
        <v>2125.9546478754933</v>
      </c>
      <c r="E212" s="123">
        <v>0</v>
      </c>
      <c r="F212" s="123" t="s">
        <v>260</v>
      </c>
      <c r="G212" s="123" t="s">
        <v>260</v>
      </c>
      <c r="H212" s="122">
        <v>8865.0943221781163</v>
      </c>
      <c r="I212" s="122">
        <v>872.00168389363375</v>
      </c>
      <c r="J212" s="122">
        <v>9737.0960060717498</v>
      </c>
      <c r="K212" s="125">
        <f>Corrientes!K212*Constantes!$BA$9</f>
        <v>2721.1470386555666</v>
      </c>
      <c r="L212" s="125">
        <f>Corrientes!L212*Constantes!$BA$9</f>
        <v>2068.5837399312868</v>
      </c>
      <c r="M212" s="125">
        <f>Corrientes!M212*Constantes!$BA$9</f>
        <v>652.56329872428012</v>
      </c>
      <c r="N212" s="125">
        <f>Corrientes!N212*Constantes!$BA$9</f>
        <v>267.66154014781324</v>
      </c>
      <c r="O212" s="125">
        <v>2988.80857880338</v>
      </c>
      <c r="P212" s="125">
        <v>53.912698147902269</v>
      </c>
      <c r="Q212" s="125">
        <v>6689.1926026519886</v>
      </c>
      <c r="R212" s="125">
        <v>1097.8056034889185</v>
      </c>
      <c r="S212" s="125">
        <v>536.76406529245151</v>
      </c>
      <c r="T212" s="126" t="s">
        <v>260</v>
      </c>
      <c r="U212" s="126" t="s">
        <v>260</v>
      </c>
      <c r="V212" s="127">
        <v>8323.7622714333575</v>
      </c>
      <c r="W212" s="125">
        <v>3706.8603240760235</v>
      </c>
      <c r="X212" s="125">
        <f>Corrientes!X212*Constantes!$BA$9</f>
        <v>2787.4643983046458</v>
      </c>
      <c r="Y212" s="125">
        <f>Corrientes!Y212*Constantes!$BA$9</f>
        <v>2769.7743508016065</v>
      </c>
      <c r="Z212" s="125">
        <f>Corrientes!Z212*Constantes!$BA$9</f>
        <v>16041.003684551175</v>
      </c>
      <c r="AA212" s="125">
        <v>18060.858277505107</v>
      </c>
      <c r="AB212" s="125">
        <v>3281.7911181990312</v>
      </c>
      <c r="AC212" s="126" t="s">
        <v>94</v>
      </c>
      <c r="AD212" s="125">
        <v>25.032541553511255</v>
      </c>
      <c r="AE212" s="125">
        <v>3.4176991041526175</v>
      </c>
      <c r="AF212" s="126" t="s">
        <v>260</v>
      </c>
      <c r="AG212" s="128" t="s">
        <v>94</v>
      </c>
      <c r="AH212" s="125">
        <v>680.59172182185966</v>
      </c>
      <c r="AI212" s="126" t="s">
        <v>260</v>
      </c>
      <c r="AJ212" s="126" t="s">
        <v>260</v>
      </c>
      <c r="AK212" s="126" t="s">
        <v>94</v>
      </c>
      <c r="AL212" s="126" t="s">
        <v>260</v>
      </c>
      <c r="AM212" s="126" t="s">
        <v>260</v>
      </c>
      <c r="AN212" s="128" t="s">
        <v>94</v>
      </c>
      <c r="AO212" s="132">
        <v>528450.80058570893</v>
      </c>
      <c r="AP212" s="132">
        <v>72149.518812929949</v>
      </c>
      <c r="AQ212" s="125">
        <v>91.04454055552209</v>
      </c>
      <c r="AR212" s="125">
        <v>8.9554594444779081</v>
      </c>
      <c r="AS212" s="125">
        <v>46.087301852097731</v>
      </c>
      <c r="AT212" s="126" t="s">
        <v>94</v>
      </c>
      <c r="AU212" s="128" t="s">
        <v>94</v>
      </c>
      <c r="AV212" s="125">
        <f t="shared" si="2"/>
        <v>4.5111886512233079</v>
      </c>
      <c r="AW212" s="128" t="s">
        <v>94</v>
      </c>
      <c r="AX212" s="129">
        <v>99.288913568125324</v>
      </c>
      <c r="AZ212" s="149"/>
      <c r="BC212" s="150"/>
      <c r="BE212" s="98"/>
    </row>
    <row r="213" spans="1:57" ht="15" hidden="1" thickBot="1" x14ac:dyDescent="0.35">
      <c r="A213" s="120">
        <v>2009</v>
      </c>
      <c r="B213" s="121" t="s">
        <v>10</v>
      </c>
      <c r="C213" s="122">
        <v>2429.932146912894</v>
      </c>
      <c r="D213" s="122">
        <v>3694.8903591816579</v>
      </c>
      <c r="E213" s="122">
        <v>85.93972406143574</v>
      </c>
      <c r="F213" s="123" t="s">
        <v>260</v>
      </c>
      <c r="G213" s="123" t="s">
        <v>260</v>
      </c>
      <c r="H213" s="122">
        <v>6210.7622301559877</v>
      </c>
      <c r="I213" s="122">
        <v>313.33378546481316</v>
      </c>
      <c r="J213" s="122">
        <v>6524.0960156208012</v>
      </c>
      <c r="K213" s="125">
        <f>Corrientes!K213*Constantes!$BA$9</f>
        <v>2392.2142136921043</v>
      </c>
      <c r="L213" s="125">
        <f>Corrientes!L213*Constantes!$BA$9</f>
        <v>935.9428045607857</v>
      </c>
      <c r="M213" s="125">
        <f>Corrientes!M213*Constantes!$BA$9</f>
        <v>1423.1697990870098</v>
      </c>
      <c r="N213" s="125">
        <f>Corrientes!N213*Constantes!$BA$9</f>
        <v>120.68752714110143</v>
      </c>
      <c r="O213" s="125">
        <v>2512.9017408332056</v>
      </c>
      <c r="P213" s="125">
        <v>62.683643147087324</v>
      </c>
      <c r="Q213" s="125">
        <v>2927.3489446765557</v>
      </c>
      <c r="R213" s="125">
        <v>956.52702102477792</v>
      </c>
      <c r="S213" s="126">
        <v>0</v>
      </c>
      <c r="T213" s="126" t="s">
        <v>260</v>
      </c>
      <c r="U213" s="126" t="s">
        <v>260</v>
      </c>
      <c r="V213" s="127">
        <v>3883.8759657013338</v>
      </c>
      <c r="W213" s="125">
        <v>4742.4257546135532</v>
      </c>
      <c r="X213" s="125">
        <f>Corrientes!X213*Constantes!$BA$9</f>
        <v>3973.9584632735109</v>
      </c>
      <c r="Y213" s="125">
        <f>Corrientes!Y213*Constantes!$BA$9</f>
        <v>1985.5174883026491</v>
      </c>
      <c r="Z213" s="125">
        <f>Corrientes!Z213*Constantes!$BA$9</f>
        <v>0</v>
      </c>
      <c r="AA213" s="125">
        <v>10407.971981322135</v>
      </c>
      <c r="AB213" s="125">
        <v>3047.5403464396668</v>
      </c>
      <c r="AC213" s="126" t="s">
        <v>94</v>
      </c>
      <c r="AD213" s="125">
        <v>17.163891216220506</v>
      </c>
      <c r="AE213" s="125">
        <v>4.7435114922195369</v>
      </c>
      <c r="AF213" s="126" t="s">
        <v>260</v>
      </c>
      <c r="AG213" s="128" t="s">
        <v>94</v>
      </c>
      <c r="AH213" s="125">
        <v>101.53415456213821</v>
      </c>
      <c r="AI213" s="126" t="s">
        <v>260</v>
      </c>
      <c r="AJ213" s="126" t="s">
        <v>260</v>
      </c>
      <c r="AK213" s="126" t="s">
        <v>94</v>
      </c>
      <c r="AL213" s="126" t="s">
        <v>260</v>
      </c>
      <c r="AM213" s="126" t="s">
        <v>260</v>
      </c>
      <c r="AN213" s="128" t="s">
        <v>94</v>
      </c>
      <c r="AO213" s="132">
        <v>219414.9207479234</v>
      </c>
      <c r="AP213" s="132">
        <v>60638.766875230613</v>
      </c>
      <c r="AQ213" s="125">
        <v>95.197284271804236</v>
      </c>
      <c r="AR213" s="125">
        <v>4.8027157281957606</v>
      </c>
      <c r="AS213" s="125">
        <v>37.316356852912676</v>
      </c>
      <c r="AT213" s="126" t="s">
        <v>94</v>
      </c>
      <c r="AU213" s="128" t="s">
        <v>94</v>
      </c>
      <c r="AV213" s="125">
        <f t="shared" si="2"/>
        <v>-2.5708211779275736</v>
      </c>
      <c r="AW213" s="128" t="s">
        <v>94</v>
      </c>
      <c r="AX213" s="129">
        <v>171.50815215856909</v>
      </c>
      <c r="AZ213" s="149"/>
      <c r="BC213" s="150"/>
      <c r="BE213" s="98"/>
    </row>
    <row r="214" spans="1:57" ht="15" hidden="1" thickBot="1" x14ac:dyDescent="0.35">
      <c r="A214" s="120">
        <v>2009</v>
      </c>
      <c r="B214" s="121" t="s">
        <v>11</v>
      </c>
      <c r="C214" s="122">
        <v>2434.6728481428963</v>
      </c>
      <c r="D214" s="122">
        <v>1970.9307926808549</v>
      </c>
      <c r="E214" s="122">
        <v>503.36594521642007</v>
      </c>
      <c r="F214" s="123" t="s">
        <v>260</v>
      </c>
      <c r="G214" s="123" t="s">
        <v>260</v>
      </c>
      <c r="H214" s="122">
        <v>4908.9695860401707</v>
      </c>
      <c r="I214" s="122">
        <v>128.88092622407504</v>
      </c>
      <c r="J214" s="122">
        <v>5037.8505122642455</v>
      </c>
      <c r="K214" s="125">
        <f>Corrientes!K214*Constantes!$BA$9</f>
        <v>2720.559603036455</v>
      </c>
      <c r="L214" s="125">
        <f>Corrientes!L214*Constantes!$BA$9</f>
        <v>1349.2999867229307</v>
      </c>
      <c r="M214" s="125">
        <f>Corrientes!M214*Constantes!$BA$9</f>
        <v>1092.2933216364554</v>
      </c>
      <c r="N214" s="125">
        <f>Corrientes!N214*Constantes!$BA$9</f>
        <v>71.426036633886582</v>
      </c>
      <c r="O214" s="125">
        <v>2791.9856396703426</v>
      </c>
      <c r="P214" s="125">
        <v>60.673019145360804</v>
      </c>
      <c r="Q214" s="125">
        <v>2374.6466971681521</v>
      </c>
      <c r="R214" s="125">
        <v>555.3710390360344</v>
      </c>
      <c r="S214" s="125">
        <v>335.41150129073299</v>
      </c>
      <c r="T214" s="126" t="s">
        <v>260</v>
      </c>
      <c r="U214" s="126" t="s">
        <v>260</v>
      </c>
      <c r="V214" s="127">
        <v>3265.4292374949191</v>
      </c>
      <c r="W214" s="125">
        <v>3865.0216394946415</v>
      </c>
      <c r="X214" s="125">
        <f>Corrientes!X214*Constantes!$BA$9</f>
        <v>3306.0779587091602</v>
      </c>
      <c r="Y214" s="125">
        <f>Corrientes!Y214*Constantes!$BA$9</f>
        <v>2276.3627083162255</v>
      </c>
      <c r="Z214" s="125">
        <f>Corrientes!Z214*Constantes!$BA$9</f>
        <v>16955.388802483722</v>
      </c>
      <c r="AA214" s="125">
        <v>8303.2797497591655</v>
      </c>
      <c r="AB214" s="125">
        <v>3134.1835882566497</v>
      </c>
      <c r="AC214" s="126" t="s">
        <v>94</v>
      </c>
      <c r="AD214" s="125">
        <v>14.393581591892712</v>
      </c>
      <c r="AE214" s="125">
        <v>4.0023069706782</v>
      </c>
      <c r="AF214" s="126" t="s">
        <v>260</v>
      </c>
      <c r="AG214" s="128" t="s">
        <v>94</v>
      </c>
      <c r="AH214" s="125">
        <v>131.47634336014181</v>
      </c>
      <c r="AI214" s="126" t="s">
        <v>260</v>
      </c>
      <c r="AJ214" s="126" t="s">
        <v>260</v>
      </c>
      <c r="AK214" s="126" t="s">
        <v>94</v>
      </c>
      <c r="AL214" s="126" t="s">
        <v>260</v>
      </c>
      <c r="AM214" s="126" t="s">
        <v>260</v>
      </c>
      <c r="AN214" s="128" t="s">
        <v>94</v>
      </c>
      <c r="AO214" s="132">
        <v>207462.34135939242</v>
      </c>
      <c r="AP214" s="132">
        <v>57687.377507458223</v>
      </c>
      <c r="AQ214" s="125">
        <v>97.441747707473169</v>
      </c>
      <c r="AR214" s="125">
        <v>2.5582522925268365</v>
      </c>
      <c r="AS214" s="125">
        <v>39.326980854639181</v>
      </c>
      <c r="AT214" s="126" t="s">
        <v>94</v>
      </c>
      <c r="AU214" s="128" t="s">
        <v>94</v>
      </c>
      <c r="AV214" s="125">
        <f t="shared" si="2"/>
        <v>4.9335064157101982</v>
      </c>
      <c r="AW214" s="128" t="s">
        <v>94</v>
      </c>
      <c r="AX214" s="129">
        <v>258.33494722406459</v>
      </c>
      <c r="AZ214" s="149"/>
      <c r="BC214" s="150"/>
      <c r="BE214" s="98"/>
    </row>
    <row r="215" spans="1:57" ht="15" hidden="1" thickBot="1" x14ac:dyDescent="0.35">
      <c r="A215" s="120">
        <v>2009</v>
      </c>
      <c r="B215" s="121" t="s">
        <v>12</v>
      </c>
      <c r="C215" s="122">
        <v>4818.6287833912666</v>
      </c>
      <c r="D215" s="122">
        <v>3915.7751041492143</v>
      </c>
      <c r="E215" s="123">
        <v>0</v>
      </c>
      <c r="F215" s="123" t="s">
        <v>260</v>
      </c>
      <c r="G215" s="123" t="s">
        <v>260</v>
      </c>
      <c r="H215" s="122">
        <v>8734.4038875404804</v>
      </c>
      <c r="I215" s="122">
        <v>2931.4568462779484</v>
      </c>
      <c r="J215" s="122">
        <v>11665.86073381843</v>
      </c>
      <c r="K215" s="125">
        <f>Corrientes!K215*Constantes!$BA$9</f>
        <v>2470.9166941660546</v>
      </c>
      <c r="L215" s="125">
        <f>Corrientes!L215*Constantes!$BA$9</f>
        <v>1363.1646139990073</v>
      </c>
      <c r="M215" s="125">
        <f>Corrientes!M215*Constantes!$BA$9</f>
        <v>1107.7520801670478</v>
      </c>
      <c r="N215" s="125">
        <f>Corrientes!N215*Constantes!$BA$9</f>
        <v>829.29364762123703</v>
      </c>
      <c r="O215" s="125">
        <v>3300.2103345320565</v>
      </c>
      <c r="P215" s="125">
        <v>41.662846288370211</v>
      </c>
      <c r="Q215" s="125">
        <v>14926.319131983837</v>
      </c>
      <c r="R215" s="125">
        <v>1275.6625255292397</v>
      </c>
      <c r="S215" s="125">
        <v>132.79072209752744</v>
      </c>
      <c r="T215" s="126" t="s">
        <v>260</v>
      </c>
      <c r="U215" s="126" t="s">
        <v>260</v>
      </c>
      <c r="V215" s="127">
        <v>16334.772379610604</v>
      </c>
      <c r="W215" s="125">
        <v>4301.8971484912863</v>
      </c>
      <c r="X215" s="125">
        <f>Corrientes!X215*Constantes!$BA$9</f>
        <v>3723.1301391451693</v>
      </c>
      <c r="Y215" s="125">
        <f>Corrientes!Y215*Constantes!$BA$9</f>
        <v>3431.7003126719724</v>
      </c>
      <c r="Z215" s="125">
        <f>Corrientes!Z215*Constantes!$BA$9</f>
        <v>26114.202969031943</v>
      </c>
      <c r="AA215" s="125">
        <v>28000.633113429034</v>
      </c>
      <c r="AB215" s="125">
        <v>3818.9661546906868</v>
      </c>
      <c r="AC215" s="126" t="s">
        <v>94</v>
      </c>
      <c r="AD215" s="125">
        <v>28.94902844801986</v>
      </c>
      <c r="AE215" s="125">
        <v>2.9366277763249684</v>
      </c>
      <c r="AF215" s="126" t="s">
        <v>260</v>
      </c>
      <c r="AG215" s="128" t="s">
        <v>94</v>
      </c>
      <c r="AH215" s="125">
        <v>2761.4776692291566</v>
      </c>
      <c r="AI215" s="126" t="s">
        <v>260</v>
      </c>
      <c r="AJ215" s="126" t="s">
        <v>260</v>
      </c>
      <c r="AK215" s="126" t="s">
        <v>94</v>
      </c>
      <c r="AL215" s="126" t="s">
        <v>260</v>
      </c>
      <c r="AM215" s="126" t="s">
        <v>260</v>
      </c>
      <c r="AN215" s="128" t="s">
        <v>94</v>
      </c>
      <c r="AO215" s="132">
        <v>953496.16111274133</v>
      </c>
      <c r="AP215" s="132">
        <v>96723.913079522739</v>
      </c>
      <c r="AQ215" s="125">
        <v>74.871491155557152</v>
      </c>
      <c r="AR215" s="125">
        <v>25.128508844442841</v>
      </c>
      <c r="AS215" s="125">
        <v>58.337153711629789</v>
      </c>
      <c r="AT215" s="126" t="s">
        <v>94</v>
      </c>
      <c r="AU215" s="128" t="s">
        <v>94</v>
      </c>
      <c r="AV215" s="125">
        <f t="shared" si="2"/>
        <v>7.7551694786175185</v>
      </c>
      <c r="AW215" s="128" t="s">
        <v>94</v>
      </c>
      <c r="AX215" s="129">
        <v>69.606061312413274</v>
      </c>
      <c r="AZ215" s="149"/>
      <c r="BC215" s="150"/>
      <c r="BE215" s="98"/>
    </row>
    <row r="216" spans="1:57" ht="15" hidden="1" thickBot="1" x14ac:dyDescent="0.35">
      <c r="A216" s="120">
        <v>2009</v>
      </c>
      <c r="B216" s="121" t="s">
        <v>13</v>
      </c>
      <c r="C216" s="122">
        <v>12810.11083967539</v>
      </c>
      <c r="D216" s="122">
        <v>7123.676318132475</v>
      </c>
      <c r="E216" s="122">
        <v>153.62907494814658</v>
      </c>
      <c r="F216" s="123" t="s">
        <v>260</v>
      </c>
      <c r="G216" s="123" t="s">
        <v>260</v>
      </c>
      <c r="H216" s="122">
        <v>20087.416232756012</v>
      </c>
      <c r="I216" s="122">
        <v>9758.227433322787</v>
      </c>
      <c r="J216" s="122">
        <v>29845.643666078799</v>
      </c>
      <c r="K216" s="125">
        <f>Corrientes!K216*Constantes!$BA$9</f>
        <v>2407.9227170467148</v>
      </c>
      <c r="L216" s="125">
        <f>Corrientes!L216*Constantes!$BA$9</f>
        <v>1535.5761309133122</v>
      </c>
      <c r="M216" s="125">
        <f>Corrientes!M216*Constantes!$BA$9</f>
        <v>853.9307313873212</v>
      </c>
      <c r="N216" s="125">
        <f>Corrientes!N216*Constantes!$BA$9</f>
        <v>1169.7401618278</v>
      </c>
      <c r="O216" s="125">
        <v>3577.6628788745143</v>
      </c>
      <c r="P216" s="125">
        <v>63.632172838076983</v>
      </c>
      <c r="Q216" s="125">
        <v>15798.653321640009</v>
      </c>
      <c r="R216" s="125">
        <v>1191.8390153510306</v>
      </c>
      <c r="S216" s="125">
        <v>67.250027808244198</v>
      </c>
      <c r="T216" s="126" t="s">
        <v>260</v>
      </c>
      <c r="U216" s="126" t="s">
        <v>260</v>
      </c>
      <c r="V216" s="127">
        <v>17057.742364799284</v>
      </c>
      <c r="W216" s="125">
        <v>2446.1064568261404</v>
      </c>
      <c r="X216" s="125">
        <f>Corrientes!X216*Constantes!$BA$9</f>
        <v>3616.5294339946599</v>
      </c>
      <c r="Y216" s="125">
        <f>Corrientes!Y216*Constantes!$BA$9</f>
        <v>1229.5695877198007</v>
      </c>
      <c r="Z216" s="125">
        <f>Corrientes!Z216*Constantes!$BA$9</f>
        <v>3481.3908892811614</v>
      </c>
      <c r="AA216" s="125">
        <v>46903.386030878086</v>
      </c>
      <c r="AB216" s="125">
        <v>3062.4494817768086</v>
      </c>
      <c r="AC216" s="126" t="s">
        <v>94</v>
      </c>
      <c r="AD216" s="125">
        <v>30.631861170338382</v>
      </c>
      <c r="AE216" s="125">
        <v>3.7479404399964644</v>
      </c>
      <c r="AF216" s="126" t="s">
        <v>260</v>
      </c>
      <c r="AG216" s="128" t="s">
        <v>94</v>
      </c>
      <c r="AH216" s="125">
        <v>2719.5586049119515</v>
      </c>
      <c r="AI216" s="126" t="s">
        <v>260</v>
      </c>
      <c r="AJ216" s="126" t="s">
        <v>260</v>
      </c>
      <c r="AK216" s="126" t="s">
        <v>94</v>
      </c>
      <c r="AL216" s="126" t="s">
        <v>260</v>
      </c>
      <c r="AM216" s="126" t="s">
        <v>260</v>
      </c>
      <c r="AN216" s="128" t="s">
        <v>94</v>
      </c>
      <c r="AO216" s="132">
        <v>1251444.2740430082</v>
      </c>
      <c r="AP216" s="132">
        <v>153119.60892632874</v>
      </c>
      <c r="AQ216" s="125">
        <v>67.304349195813984</v>
      </c>
      <c r="AR216" s="125">
        <v>32.695650804186023</v>
      </c>
      <c r="AS216" s="125">
        <v>36.36782716192301</v>
      </c>
      <c r="AT216" s="126" t="s">
        <v>94</v>
      </c>
      <c r="AU216" s="128" t="s">
        <v>94</v>
      </c>
      <c r="AV216" s="125">
        <f t="shared" si="2"/>
        <v>16.182084834804499</v>
      </c>
      <c r="AW216" s="128" t="s">
        <v>94</v>
      </c>
      <c r="AX216" s="129">
        <v>307.47373365563885</v>
      </c>
      <c r="AZ216" s="149"/>
      <c r="BC216" s="150"/>
      <c r="BE216" s="98"/>
    </row>
    <row r="217" spans="1:57" ht="15" hidden="1" thickBot="1" x14ac:dyDescent="0.35">
      <c r="A217" s="120">
        <v>2009</v>
      </c>
      <c r="B217" s="121" t="s">
        <v>14</v>
      </c>
      <c r="C217" s="122">
        <v>3303.5520554383756</v>
      </c>
      <c r="D217" s="122">
        <v>3453.6215619479517</v>
      </c>
      <c r="E217" s="122">
        <v>612.60977099339595</v>
      </c>
      <c r="F217" s="123" t="s">
        <v>260</v>
      </c>
      <c r="G217" s="123" t="s">
        <v>260</v>
      </c>
      <c r="H217" s="122">
        <v>7369.783388379723</v>
      </c>
      <c r="I217" s="122">
        <v>477.57483375843123</v>
      </c>
      <c r="J217" s="122">
        <v>7847.358222138153</v>
      </c>
      <c r="K217" s="125">
        <f>Corrientes!K217*Constantes!$BA$9</f>
        <v>2382.9879370638992</v>
      </c>
      <c r="L217" s="125">
        <f>Corrientes!L217*Constantes!$BA$9</f>
        <v>1068.1894273833007</v>
      </c>
      <c r="M217" s="125">
        <f>Corrientes!M217*Constantes!$BA$9</f>
        <v>1116.7137604454256</v>
      </c>
      <c r="N217" s="125">
        <f>Corrientes!N217*Constantes!$BA$9</f>
        <v>154.42177984309041</v>
      </c>
      <c r="O217" s="125">
        <v>2537.4097169069892</v>
      </c>
      <c r="P217" s="125">
        <v>59.477492100302534</v>
      </c>
      <c r="Q217" s="125">
        <v>4117.4778442929864</v>
      </c>
      <c r="R217" s="125">
        <v>1148.7767236428583</v>
      </c>
      <c r="S217" s="125">
        <v>80.215572602103492</v>
      </c>
      <c r="T217" s="126" t="s">
        <v>260</v>
      </c>
      <c r="U217" s="126" t="s">
        <v>260</v>
      </c>
      <c r="V217" s="127">
        <v>5346.4701405379483</v>
      </c>
      <c r="W217" s="125">
        <v>4147.9267159610135</v>
      </c>
      <c r="X217" s="125">
        <f>Corrientes!X217*Constantes!$BA$9</f>
        <v>2968.5571648003192</v>
      </c>
      <c r="Y217" s="125">
        <f>Corrientes!Y217*Constantes!$BA$9</f>
        <v>2887.5344953822105</v>
      </c>
      <c r="Z217" s="125">
        <f>Corrientes!Z217*Constantes!$BA$9</f>
        <v>26765.289490191353</v>
      </c>
      <c r="AA217" s="125">
        <v>13193.828362676102</v>
      </c>
      <c r="AB217" s="125">
        <v>3011.1792940904443</v>
      </c>
      <c r="AC217" s="126" t="s">
        <v>94</v>
      </c>
      <c r="AD217" s="125">
        <v>22.405044487705453</v>
      </c>
      <c r="AE217" s="125">
        <v>3.8298091143275892</v>
      </c>
      <c r="AF217" s="126" t="s">
        <v>260</v>
      </c>
      <c r="AG217" s="128" t="s">
        <v>94</v>
      </c>
      <c r="AH217" s="125">
        <v>251.62979476797648</v>
      </c>
      <c r="AI217" s="126" t="s">
        <v>260</v>
      </c>
      <c r="AJ217" s="126" t="s">
        <v>260</v>
      </c>
      <c r="AK217" s="126" t="s">
        <v>94</v>
      </c>
      <c r="AL217" s="126" t="s">
        <v>260</v>
      </c>
      <c r="AM217" s="126" t="s">
        <v>260</v>
      </c>
      <c r="AN217" s="128" t="s">
        <v>94</v>
      </c>
      <c r="AO217" s="132">
        <v>344503.55014606472</v>
      </c>
      <c r="AP217" s="132">
        <v>58887.757932889115</v>
      </c>
      <c r="AQ217" s="125">
        <v>93.914196086892716</v>
      </c>
      <c r="AR217" s="125">
        <v>6.0858039131073003</v>
      </c>
      <c r="AS217" s="125">
        <v>40.522507899697466</v>
      </c>
      <c r="AT217" s="126" t="s">
        <v>94</v>
      </c>
      <c r="AU217" s="128" t="s">
        <v>94</v>
      </c>
      <c r="AV217" s="125">
        <f t="shared" si="2"/>
        <v>12.87192378312152</v>
      </c>
      <c r="AW217" s="128" t="s">
        <v>94</v>
      </c>
      <c r="AX217" s="129">
        <v>188.08544302107052</v>
      </c>
      <c r="AZ217" s="149"/>
      <c r="BC217" s="150"/>
      <c r="BE217" s="98"/>
    </row>
    <row r="218" spans="1:57" ht="15" hidden="1" thickBot="1" x14ac:dyDescent="0.35">
      <c r="A218" s="120">
        <v>2009</v>
      </c>
      <c r="B218" s="121" t="s">
        <v>15</v>
      </c>
      <c r="C218" s="122">
        <v>1876.898740078705</v>
      </c>
      <c r="D218" s="122">
        <v>1077.4238209304419</v>
      </c>
      <c r="E218" s="123">
        <v>0</v>
      </c>
      <c r="F218" s="123" t="s">
        <v>260</v>
      </c>
      <c r="G218" s="123" t="s">
        <v>260</v>
      </c>
      <c r="H218" s="122">
        <v>2954.3225610091467</v>
      </c>
      <c r="I218" s="122">
        <v>252.1273352071039</v>
      </c>
      <c r="J218" s="122">
        <v>3206.4498962162506</v>
      </c>
      <c r="K218" s="125">
        <f>Corrientes!K218*Constantes!$BA$9</f>
        <v>2729.5168257255641</v>
      </c>
      <c r="L218" s="125">
        <f>Corrientes!L218*Constantes!$BA$9</f>
        <v>1734.0783159026471</v>
      </c>
      <c r="M218" s="125">
        <f>Corrientes!M218*Constantes!$BA$9</f>
        <v>995.43850982291667</v>
      </c>
      <c r="N218" s="125">
        <f>Corrientes!N218*Constantes!$BA$9</f>
        <v>232.94199921015624</v>
      </c>
      <c r="O218" s="125">
        <v>2962.4588130882794</v>
      </c>
      <c r="P218" s="125">
        <v>46.895538479523381</v>
      </c>
      <c r="Q218" s="125">
        <v>2797.3638249042119</v>
      </c>
      <c r="R218" s="125">
        <v>771.91160198644138</v>
      </c>
      <c r="S218" s="125">
        <v>61.705273017556074</v>
      </c>
      <c r="T218" s="126" t="s">
        <v>260</v>
      </c>
      <c r="U218" s="126" t="s">
        <v>260</v>
      </c>
      <c r="V218" s="127">
        <v>3630.9806999082089</v>
      </c>
      <c r="W218" s="125">
        <v>5206.8492442187453</v>
      </c>
      <c r="X218" s="125">
        <f>Corrientes!X218*Constantes!$BA$9</f>
        <v>4599.6866386438724</v>
      </c>
      <c r="Y218" s="125">
        <f>Corrientes!Y218*Constantes!$BA$9</f>
        <v>3867.0019887605708</v>
      </c>
      <c r="Z218" s="125">
        <f>Corrientes!Z218*Constantes!$BA$9</f>
        <v>39227.764156106852</v>
      </c>
      <c r="AA218" s="125">
        <v>6837.430596124459</v>
      </c>
      <c r="AB218" s="125">
        <v>3841.8833854342738</v>
      </c>
      <c r="AC218" s="126" t="s">
        <v>94</v>
      </c>
      <c r="AD218" s="125">
        <v>22.954587710084031</v>
      </c>
      <c r="AE218" s="125">
        <v>3.7014940149102844</v>
      </c>
      <c r="AF218" s="126" t="s">
        <v>260</v>
      </c>
      <c r="AG218" s="128" t="s">
        <v>94</v>
      </c>
      <c r="AH218" s="125">
        <v>285.38047610259986</v>
      </c>
      <c r="AI218" s="126" t="s">
        <v>260</v>
      </c>
      <c r="AJ218" s="126" t="s">
        <v>260</v>
      </c>
      <c r="AK218" s="126" t="s">
        <v>94</v>
      </c>
      <c r="AL218" s="126" t="s">
        <v>260</v>
      </c>
      <c r="AM218" s="126" t="s">
        <v>260</v>
      </c>
      <c r="AN218" s="128" t="s">
        <v>94</v>
      </c>
      <c r="AO218" s="132">
        <v>184720.83349539558</v>
      </c>
      <c r="AP218" s="132">
        <v>29786.77152681227</v>
      </c>
      <c r="AQ218" s="125">
        <v>92.136869641885724</v>
      </c>
      <c r="AR218" s="125">
        <v>7.8631303581142831</v>
      </c>
      <c r="AS218" s="125">
        <v>53.104461520476619</v>
      </c>
      <c r="AT218" s="126" t="s">
        <v>94</v>
      </c>
      <c r="AU218" s="128" t="s">
        <v>94</v>
      </c>
      <c r="AV218" s="125">
        <f t="shared" si="2"/>
        <v>7.4532496714204921</v>
      </c>
      <c r="AW218" s="128" t="s">
        <v>94</v>
      </c>
      <c r="AX218" s="129">
        <v>43.525812178614004</v>
      </c>
      <c r="AZ218" s="149"/>
      <c r="BC218" s="150"/>
      <c r="BE218" s="98"/>
    </row>
    <row r="219" spans="1:57" ht="15" hidden="1" thickBot="1" x14ac:dyDescent="0.35">
      <c r="A219" s="120">
        <v>2009</v>
      </c>
      <c r="B219" s="121" t="s">
        <v>16</v>
      </c>
      <c r="C219" s="122">
        <v>974.55880980967379</v>
      </c>
      <c r="D219" s="122">
        <v>922.8259526787881</v>
      </c>
      <c r="E219" s="122">
        <v>155.94041957524456</v>
      </c>
      <c r="F219" s="123" t="s">
        <v>260</v>
      </c>
      <c r="G219" s="123" t="s">
        <v>260</v>
      </c>
      <c r="H219" s="122">
        <v>2053.3251820637065</v>
      </c>
      <c r="I219" s="122">
        <v>140.06301936139201</v>
      </c>
      <c r="J219" s="122">
        <v>2193.3882014250989</v>
      </c>
      <c r="K219" s="125">
        <f>Corrientes!K219*Constantes!$BA$9</f>
        <v>3571.1742172900704</v>
      </c>
      <c r="L219" s="125">
        <f>Corrientes!L219*Constantes!$BA$9</f>
        <v>1694.9674241696532</v>
      </c>
      <c r="M219" s="125">
        <f>Corrientes!M219*Constantes!$BA$9</f>
        <v>1604.9928564848169</v>
      </c>
      <c r="N219" s="125">
        <f>Corrientes!N219*Constantes!$BA$9</f>
        <v>243.59972200627516</v>
      </c>
      <c r="O219" s="125">
        <v>3814.7739392963458</v>
      </c>
      <c r="P219" s="125">
        <v>48.846992271165327</v>
      </c>
      <c r="Q219" s="125">
        <v>1881.2938815212433</v>
      </c>
      <c r="R219" s="125">
        <v>415.64188469714554</v>
      </c>
      <c r="S219" s="126">
        <v>0</v>
      </c>
      <c r="T219" s="126" t="s">
        <v>260</v>
      </c>
      <c r="U219" s="126" t="s">
        <v>260</v>
      </c>
      <c r="V219" s="127">
        <v>2296.9357662183888</v>
      </c>
      <c r="W219" s="125">
        <v>4514.4177795172736</v>
      </c>
      <c r="X219" s="125">
        <f>Corrientes!X219*Constantes!$BA$9</f>
        <v>4491.4086436471016</v>
      </c>
      <c r="Y219" s="125">
        <f>Corrientes!Y219*Constantes!$BA$9</f>
        <v>2619.4211177243428</v>
      </c>
      <c r="Z219" s="125">
        <f>Corrientes!Z219*Constantes!$BA$9</f>
        <v>0</v>
      </c>
      <c r="AA219" s="125">
        <v>4490.3239676434878</v>
      </c>
      <c r="AB219" s="125">
        <v>4143.236739501931</v>
      </c>
      <c r="AC219" s="126" t="s">
        <v>94</v>
      </c>
      <c r="AD219" s="125">
        <v>20.018732749454042</v>
      </c>
      <c r="AE219" s="125">
        <v>4.3843320471377112</v>
      </c>
      <c r="AF219" s="126" t="s">
        <v>260</v>
      </c>
      <c r="AG219" s="128" t="s">
        <v>94</v>
      </c>
      <c r="AH219" s="125">
        <v>58.986753092426838</v>
      </c>
      <c r="AI219" s="126" t="s">
        <v>260</v>
      </c>
      <c r="AJ219" s="126" t="s">
        <v>260</v>
      </c>
      <c r="AK219" s="126" t="s">
        <v>94</v>
      </c>
      <c r="AL219" s="126" t="s">
        <v>260</v>
      </c>
      <c r="AM219" s="126" t="s">
        <v>260</v>
      </c>
      <c r="AN219" s="128" t="s">
        <v>94</v>
      </c>
      <c r="AO219" s="132">
        <v>102417.51581235671</v>
      </c>
      <c r="AP219" s="132">
        <v>22430.610487898888</v>
      </c>
      <c r="AQ219" s="125">
        <v>93.61430779693309</v>
      </c>
      <c r="AR219" s="125">
        <v>6.3856922030669079</v>
      </c>
      <c r="AS219" s="125">
        <v>51.153007728834673</v>
      </c>
      <c r="AT219" s="126" t="s">
        <v>94</v>
      </c>
      <c r="AU219" s="128" t="s">
        <v>94</v>
      </c>
      <c r="AV219" s="125">
        <f t="shared" si="2"/>
        <v>5.563444679345686</v>
      </c>
      <c r="AW219" s="128" t="s">
        <v>94</v>
      </c>
      <c r="AX219" s="129">
        <v>34.603168148880862</v>
      </c>
      <c r="AZ219" s="149"/>
      <c r="BC219" s="150"/>
      <c r="BE219" s="98"/>
    </row>
    <row r="220" spans="1:57" ht="15" hidden="1" thickBot="1" x14ac:dyDescent="0.35">
      <c r="A220" s="120">
        <v>2009</v>
      </c>
      <c r="B220" s="121" t="s">
        <v>17</v>
      </c>
      <c r="C220" s="122">
        <v>1720.4914531759412</v>
      </c>
      <c r="D220" s="122">
        <v>1819.6424403274877</v>
      </c>
      <c r="E220" s="123">
        <v>0</v>
      </c>
      <c r="F220" s="123" t="s">
        <v>260</v>
      </c>
      <c r="G220" s="123" t="s">
        <v>260</v>
      </c>
      <c r="H220" s="122">
        <v>3540.1338935034291</v>
      </c>
      <c r="I220" s="122">
        <v>382.16453002386248</v>
      </c>
      <c r="J220" s="122">
        <v>3922.2984235272916</v>
      </c>
      <c r="K220" s="125">
        <f>Corrientes!K220*Constantes!$BA$9</f>
        <v>2515.8899400213413</v>
      </c>
      <c r="L220" s="125">
        <f>Corrientes!L220*Constantes!$BA$9</f>
        <v>1222.7128320997942</v>
      </c>
      <c r="M220" s="125">
        <f>Corrientes!M220*Constantes!$BA$9</f>
        <v>1293.1771079215466</v>
      </c>
      <c r="N220" s="125">
        <f>Corrientes!N220*Constantes!$BA$9</f>
        <v>271.59534792863565</v>
      </c>
      <c r="O220" s="125">
        <v>2787.4852879499772</v>
      </c>
      <c r="P220" s="125">
        <v>21.364021281128949</v>
      </c>
      <c r="Q220" s="125">
        <v>12920.997895338242</v>
      </c>
      <c r="R220" s="125">
        <v>1115.0590235971383</v>
      </c>
      <c r="S220" s="125">
        <v>401.00861769166988</v>
      </c>
      <c r="T220" s="126" t="s">
        <v>260</v>
      </c>
      <c r="U220" s="126" t="s">
        <v>260</v>
      </c>
      <c r="V220" s="127">
        <v>14437.065536627049</v>
      </c>
      <c r="W220" s="125">
        <v>4457.1637959744776</v>
      </c>
      <c r="X220" s="125">
        <f>Corrientes!X220*Constantes!$BA$9</f>
        <v>3860.1600394764218</v>
      </c>
      <c r="Y220" s="125">
        <f>Corrientes!Y220*Constantes!$BA$9</f>
        <v>4817.2106741886273</v>
      </c>
      <c r="Z220" s="125">
        <f>Corrientes!Z220*Constantes!$BA$9</f>
        <v>16100.237591507203</v>
      </c>
      <c r="AA220" s="125">
        <v>18359.36396015434</v>
      </c>
      <c r="AB220" s="125">
        <v>3951.4964896225165</v>
      </c>
      <c r="AC220" s="126" t="s">
        <v>94</v>
      </c>
      <c r="AD220" s="125">
        <v>21.684525879434283</v>
      </c>
      <c r="AE220" s="125">
        <v>1.6814992507840223</v>
      </c>
      <c r="AF220" s="126" t="s">
        <v>260</v>
      </c>
      <c r="AG220" s="128" t="s">
        <v>94</v>
      </c>
      <c r="AH220" s="125">
        <v>5458.4289598580763</v>
      </c>
      <c r="AI220" s="126" t="s">
        <v>260</v>
      </c>
      <c r="AJ220" s="126" t="s">
        <v>260</v>
      </c>
      <c r="AK220" s="126" t="s">
        <v>94</v>
      </c>
      <c r="AL220" s="126" t="s">
        <v>260</v>
      </c>
      <c r="AM220" s="126" t="s">
        <v>260</v>
      </c>
      <c r="AN220" s="128" t="s">
        <v>94</v>
      </c>
      <c r="AO220" s="132">
        <v>1091844.9087380818</v>
      </c>
      <c r="AP220" s="132">
        <v>84665.738426711279</v>
      </c>
      <c r="AQ220" s="125">
        <v>90.256617708343938</v>
      </c>
      <c r="AR220" s="125">
        <v>9.7433822916560491</v>
      </c>
      <c r="AS220" s="125">
        <v>78.635978718871058</v>
      </c>
      <c r="AT220" s="126" t="s">
        <v>94</v>
      </c>
      <c r="AU220" s="128" t="s">
        <v>94</v>
      </c>
      <c r="AV220" s="125">
        <f t="shared" si="2"/>
        <v>3.595888080938181</v>
      </c>
      <c r="AW220" s="128" t="s">
        <v>94</v>
      </c>
      <c r="AX220" s="129">
        <v>84.709850259458676</v>
      </c>
      <c r="AZ220" s="149"/>
      <c r="BC220" s="150"/>
      <c r="BE220" s="98"/>
    </row>
    <row r="221" spans="1:57" ht="15" hidden="1" thickBot="1" x14ac:dyDescent="0.35">
      <c r="A221" s="120">
        <v>2009</v>
      </c>
      <c r="B221" s="121" t="s">
        <v>18</v>
      </c>
      <c r="C221" s="122">
        <v>4528.8223388560336</v>
      </c>
      <c r="D221" s="122">
        <v>2616.0075137366825</v>
      </c>
      <c r="E221" s="122">
        <v>1068.0529545164493</v>
      </c>
      <c r="F221" s="123" t="s">
        <v>260</v>
      </c>
      <c r="G221" s="123" t="s">
        <v>260</v>
      </c>
      <c r="H221" s="122">
        <v>8212.8828071091648</v>
      </c>
      <c r="I221" s="122">
        <v>440.1503676787612</v>
      </c>
      <c r="J221" s="122">
        <v>8653.0331747879263</v>
      </c>
      <c r="K221" s="125">
        <f>Corrientes!K221*Constantes!$BA$9</f>
        <v>2761.3865724389871</v>
      </c>
      <c r="L221" s="125">
        <f>Corrientes!L221*Constantes!$BA$9</f>
        <v>1522.70883308521</v>
      </c>
      <c r="M221" s="125">
        <f>Corrientes!M221*Constantes!$BA$9</f>
        <v>879.57032767823785</v>
      </c>
      <c r="N221" s="125">
        <f>Corrientes!N221*Constantes!$BA$9</f>
        <v>147.99009601234394</v>
      </c>
      <c r="O221" s="125">
        <v>2909.3766684513312</v>
      </c>
      <c r="P221" s="125">
        <v>71.77702516055146</v>
      </c>
      <c r="Q221" s="125">
        <v>2045.623935695995</v>
      </c>
      <c r="R221" s="125">
        <v>980.32777837814911</v>
      </c>
      <c r="S221" s="125">
        <v>376.45089359442926</v>
      </c>
      <c r="T221" s="126" t="s">
        <v>260</v>
      </c>
      <c r="U221" s="126" t="s">
        <v>260</v>
      </c>
      <c r="V221" s="127">
        <v>3402.4026076685732</v>
      </c>
      <c r="W221" s="125">
        <v>3937.2778688777471</v>
      </c>
      <c r="X221" s="125">
        <f>Corrientes!X221*Constantes!$BA$9</f>
        <v>2704.6067890653439</v>
      </c>
      <c r="Y221" s="125">
        <f>Corrientes!Y221*Constantes!$BA$9</f>
        <v>2716.5450958596211</v>
      </c>
      <c r="Z221" s="125">
        <f>Corrientes!Z221*Constantes!$BA$9</f>
        <v>13579.009977074245</v>
      </c>
      <c r="AA221" s="125">
        <v>12055.4357824565</v>
      </c>
      <c r="AB221" s="125">
        <v>3140.7949590842554</v>
      </c>
      <c r="AC221" s="126" t="s">
        <v>94</v>
      </c>
      <c r="AD221" s="125">
        <v>17.027820677688588</v>
      </c>
      <c r="AE221" s="125">
        <v>4.9364388372406118</v>
      </c>
      <c r="AF221" s="126" t="s">
        <v>260</v>
      </c>
      <c r="AG221" s="128" t="s">
        <v>94</v>
      </c>
      <c r="AH221" s="125">
        <v>71.053391061986318</v>
      </c>
      <c r="AI221" s="126" t="s">
        <v>260</v>
      </c>
      <c r="AJ221" s="126" t="s">
        <v>260</v>
      </c>
      <c r="AK221" s="126" t="s">
        <v>94</v>
      </c>
      <c r="AL221" s="126" t="s">
        <v>260</v>
      </c>
      <c r="AM221" s="126" t="s">
        <v>260</v>
      </c>
      <c r="AN221" s="128" t="s">
        <v>94</v>
      </c>
      <c r="AO221" s="132">
        <v>244213.21077676496</v>
      </c>
      <c r="AP221" s="132">
        <v>70798.465702969494</v>
      </c>
      <c r="AQ221" s="125">
        <v>94.913340111058247</v>
      </c>
      <c r="AR221" s="125">
        <v>5.0866598889417611</v>
      </c>
      <c r="AS221" s="125">
        <v>28.222974839448533</v>
      </c>
      <c r="AT221" s="126" t="s">
        <v>94</v>
      </c>
      <c r="AU221" s="128" t="s">
        <v>94</v>
      </c>
      <c r="AV221" s="125">
        <f t="shared" si="2"/>
        <v>-9.8468456511648039</v>
      </c>
      <c r="AW221" s="128" t="s">
        <v>94</v>
      </c>
      <c r="AX221" s="129">
        <v>51.50805348556753</v>
      </c>
      <c r="AZ221" s="149"/>
      <c r="BC221" s="150"/>
      <c r="BE221" s="98"/>
    </row>
    <row r="222" spans="1:57" ht="15" hidden="1" thickBot="1" x14ac:dyDescent="0.35">
      <c r="A222" s="120">
        <v>2009</v>
      </c>
      <c r="B222" s="121" t="s">
        <v>19</v>
      </c>
      <c r="C222" s="122">
        <v>5225.0673112299946</v>
      </c>
      <c r="D222" s="122">
        <v>2111.453908716368</v>
      </c>
      <c r="E222" s="122">
        <v>730.90584495521489</v>
      </c>
      <c r="F222" s="123" t="s">
        <v>260</v>
      </c>
      <c r="G222" s="123" t="s">
        <v>260</v>
      </c>
      <c r="H222" s="122">
        <v>8067.4270649015789</v>
      </c>
      <c r="I222" s="122">
        <v>421.22377549586759</v>
      </c>
      <c r="J222" s="122">
        <v>8488.6508403974458</v>
      </c>
      <c r="K222" s="125">
        <f>Corrientes!K222*Constantes!$BA$9</f>
        <v>1954.4492473095531</v>
      </c>
      <c r="L222" s="125">
        <f>Corrientes!L222*Constantes!$BA$9</f>
        <v>1265.8470651695693</v>
      </c>
      <c r="M222" s="125">
        <f>Corrientes!M222*Constantes!$BA$9</f>
        <v>511.52981854318932</v>
      </c>
      <c r="N222" s="125">
        <f>Corrientes!N222*Constantes!$BA$9</f>
        <v>102.04746622978367</v>
      </c>
      <c r="O222" s="125">
        <v>2056.4967135393367</v>
      </c>
      <c r="P222" s="125">
        <v>53.96419489525406</v>
      </c>
      <c r="Q222" s="125">
        <v>6073.0071829182016</v>
      </c>
      <c r="R222" s="125">
        <v>978.57764141389669</v>
      </c>
      <c r="S222" s="125">
        <v>189.91811014682341</v>
      </c>
      <c r="T222" s="126" t="s">
        <v>260</v>
      </c>
      <c r="U222" s="126" t="s">
        <v>260</v>
      </c>
      <c r="V222" s="127">
        <v>7241.5029344789209</v>
      </c>
      <c r="W222" s="125">
        <v>4339.576232734541</v>
      </c>
      <c r="X222" s="125">
        <f>Corrientes!X222*Constantes!$BA$9</f>
        <v>3781.8870572296678</v>
      </c>
      <c r="Y222" s="125">
        <f>Corrientes!Y222*Constantes!$BA$9</f>
        <v>2977.9664443555407</v>
      </c>
      <c r="Z222" s="125">
        <f>Corrientes!Z222*Constantes!$BA$9</f>
        <v>12549.10203163892</v>
      </c>
      <c r="AA222" s="125">
        <v>15730.153774876369</v>
      </c>
      <c r="AB222" s="125">
        <v>2713.763039025423</v>
      </c>
      <c r="AC222" s="126" t="s">
        <v>94</v>
      </c>
      <c r="AD222" s="125">
        <v>22.883566752913392</v>
      </c>
      <c r="AE222" s="125">
        <v>3.2830710299621493</v>
      </c>
      <c r="AF222" s="126" t="s">
        <v>260</v>
      </c>
      <c r="AG222" s="128" t="s">
        <v>94</v>
      </c>
      <c r="AH222" s="125">
        <v>632.0558825925475</v>
      </c>
      <c r="AI222" s="126" t="s">
        <v>260</v>
      </c>
      <c r="AJ222" s="126" t="s">
        <v>260</v>
      </c>
      <c r="AK222" s="126" t="s">
        <v>94</v>
      </c>
      <c r="AL222" s="126" t="s">
        <v>260</v>
      </c>
      <c r="AM222" s="126" t="s">
        <v>260</v>
      </c>
      <c r="AN222" s="128" t="s">
        <v>94</v>
      </c>
      <c r="AO222" s="132">
        <v>479129.25524056429</v>
      </c>
      <c r="AP222" s="132">
        <v>68739.956252115735</v>
      </c>
      <c r="AQ222" s="125">
        <v>95.037800665669209</v>
      </c>
      <c r="AR222" s="125">
        <v>4.9621993343307951</v>
      </c>
      <c r="AS222" s="125">
        <v>46.035805104745933</v>
      </c>
      <c r="AT222" s="126" t="s">
        <v>94</v>
      </c>
      <c r="AU222" s="128" t="s">
        <v>94</v>
      </c>
      <c r="AV222" s="125">
        <f t="shared" si="2"/>
        <v>-4.6567624741868592</v>
      </c>
      <c r="AW222" s="128" t="s">
        <v>94</v>
      </c>
      <c r="AX222" s="129">
        <v>237.49461959953754</v>
      </c>
      <c r="AZ222" s="149"/>
      <c r="BC222" s="150"/>
      <c r="BE222" s="98"/>
    </row>
    <row r="223" spans="1:57" ht="15" hidden="1" thickBot="1" x14ac:dyDescent="0.35">
      <c r="A223" s="120">
        <v>2009</v>
      </c>
      <c r="B223" s="121" t="s">
        <v>20</v>
      </c>
      <c r="C223" s="122">
        <v>1149.8759930795645</v>
      </c>
      <c r="D223" s="122">
        <v>1248.8622789579115</v>
      </c>
      <c r="E223" s="123">
        <v>0</v>
      </c>
      <c r="F223" s="123" t="s">
        <v>260</v>
      </c>
      <c r="G223" s="123" t="s">
        <v>260</v>
      </c>
      <c r="H223" s="122">
        <v>2398.7382720374758</v>
      </c>
      <c r="I223" s="122">
        <v>362.70138920555723</v>
      </c>
      <c r="J223" s="122">
        <v>2761.4396612430332</v>
      </c>
      <c r="K223" s="125">
        <f>Corrientes!K223*Constantes!$BA$9</f>
        <v>2726.3563335740719</v>
      </c>
      <c r="L223" s="125">
        <f>Corrientes!L223*Constantes!$BA$9</f>
        <v>1306.9252836385594</v>
      </c>
      <c r="M223" s="125">
        <f>Corrientes!M223*Constantes!$BA$9</f>
        <v>1419.4310499355122</v>
      </c>
      <c r="N223" s="125">
        <f>Corrientes!N223*Constantes!$BA$9</f>
        <v>412.23890125234817</v>
      </c>
      <c r="O223" s="125">
        <v>3138.5952056772362</v>
      </c>
      <c r="P223" s="125">
        <v>45.062334359899594</v>
      </c>
      <c r="Q223" s="125">
        <v>2688.9186284712787</v>
      </c>
      <c r="R223" s="125">
        <v>595.75179294862505</v>
      </c>
      <c r="S223" s="125">
        <v>81.933882366100278</v>
      </c>
      <c r="T223" s="126" t="s">
        <v>260</v>
      </c>
      <c r="U223" s="126" t="s">
        <v>260</v>
      </c>
      <c r="V223" s="127">
        <v>3366.6043037860045</v>
      </c>
      <c r="W223" s="125">
        <v>3598.2372270394412</v>
      </c>
      <c r="X223" s="125">
        <f>Corrientes!X223*Constantes!$BA$9</f>
        <v>2459.2560808490302</v>
      </c>
      <c r="Y223" s="125">
        <f>Corrientes!Y223*Constantes!$BA$9</f>
        <v>4857.7678629850616</v>
      </c>
      <c r="Z223" s="125">
        <f>Corrientes!Z223*Constantes!$BA$9</f>
        <v>24987.46031293086</v>
      </c>
      <c r="AA223" s="125">
        <v>6128.0439650290373</v>
      </c>
      <c r="AB223" s="125">
        <v>3375.479129536408</v>
      </c>
      <c r="AC223" s="126" t="s">
        <v>94</v>
      </c>
      <c r="AD223" s="125">
        <v>19.059369057494735</v>
      </c>
      <c r="AE223" s="125">
        <v>2.0447738413671606</v>
      </c>
      <c r="AF223" s="126" t="s">
        <v>260</v>
      </c>
      <c r="AG223" s="128" t="s">
        <v>94</v>
      </c>
      <c r="AH223" s="125">
        <v>685.10549075414974</v>
      </c>
      <c r="AI223" s="126" t="s">
        <v>260</v>
      </c>
      <c r="AJ223" s="126" t="s">
        <v>260</v>
      </c>
      <c r="AK223" s="126" t="s">
        <v>94</v>
      </c>
      <c r="AL223" s="126" t="s">
        <v>260</v>
      </c>
      <c r="AM223" s="126" t="s">
        <v>260</v>
      </c>
      <c r="AN223" s="128" t="s">
        <v>94</v>
      </c>
      <c r="AO223" s="132">
        <v>299692.99494421115</v>
      </c>
      <c r="AP223" s="132">
        <v>32152.396789962466</v>
      </c>
      <c r="AQ223" s="125">
        <v>86.865496490975616</v>
      </c>
      <c r="AR223" s="125">
        <v>13.134503509024384</v>
      </c>
      <c r="AS223" s="125">
        <v>54.937665640100406</v>
      </c>
      <c r="AT223" s="126" t="s">
        <v>94</v>
      </c>
      <c r="AU223" s="128" t="s">
        <v>94</v>
      </c>
      <c r="AV223" s="125">
        <f t="shared" si="2"/>
        <v>12.301609925365531</v>
      </c>
      <c r="AW223" s="128" t="s">
        <v>94</v>
      </c>
      <c r="AX223" s="129">
        <v>66.882565982892771</v>
      </c>
      <c r="AZ223" s="149"/>
      <c r="BC223" s="150"/>
      <c r="BE223" s="98"/>
    </row>
    <row r="224" spans="1:57" ht="15" hidden="1" thickBot="1" x14ac:dyDescent="0.35">
      <c r="A224" s="120">
        <v>2009</v>
      </c>
      <c r="B224" s="121" t="s">
        <v>21</v>
      </c>
      <c r="C224" s="122">
        <v>867.62311003478999</v>
      </c>
      <c r="D224" s="122">
        <v>1090.1433268478697</v>
      </c>
      <c r="E224" s="123">
        <v>0</v>
      </c>
      <c r="F224" s="123" t="s">
        <v>260</v>
      </c>
      <c r="G224" s="123" t="s">
        <v>260</v>
      </c>
      <c r="H224" s="122">
        <v>1957.7664368826597</v>
      </c>
      <c r="I224" s="122">
        <v>357.36412673047533</v>
      </c>
      <c r="J224" s="122">
        <v>2315.1305636131351</v>
      </c>
      <c r="K224" s="125">
        <f>Corrientes!K224*Constantes!$BA$9</f>
        <v>3409.1096371645285</v>
      </c>
      <c r="L224" s="125">
        <f>Corrientes!L224*Constantes!$BA$9</f>
        <v>1510.8146968521874</v>
      </c>
      <c r="M224" s="125">
        <f>Corrientes!M224*Constantes!$BA$9</f>
        <v>1898.2949403123409</v>
      </c>
      <c r="N224" s="125">
        <f>Corrientes!N224*Constantes!$BA$9</f>
        <v>622.28745240603428</v>
      </c>
      <c r="O224" s="125">
        <v>4031.3970895705629</v>
      </c>
      <c r="P224" s="125">
        <v>44.438490314195718</v>
      </c>
      <c r="Q224" s="125">
        <v>2540.07748262523</v>
      </c>
      <c r="R224" s="125">
        <v>354.53366020654244</v>
      </c>
      <c r="S224" s="126">
        <v>0</v>
      </c>
      <c r="T224" s="126" t="s">
        <v>260</v>
      </c>
      <c r="U224" s="126" t="s">
        <v>260</v>
      </c>
      <c r="V224" s="127">
        <v>2894.6111428317727</v>
      </c>
      <c r="W224" s="125">
        <v>3956.4947756752535</v>
      </c>
      <c r="X224" s="125">
        <f>Corrientes!X224*Constantes!$BA$9</f>
        <v>3553.2168677883155</v>
      </c>
      <c r="Y224" s="125">
        <f>Corrientes!Y224*Constantes!$BA$9</f>
        <v>2875.3976934650113</v>
      </c>
      <c r="Z224" s="125">
        <f>Corrientes!Z224*Constantes!$BA$9</f>
        <v>0</v>
      </c>
      <c r="AA224" s="125">
        <v>5209.7417064449082</v>
      </c>
      <c r="AB224" s="125">
        <v>3989.4337605875767</v>
      </c>
      <c r="AC224" s="126" t="s">
        <v>94</v>
      </c>
      <c r="AD224" s="125">
        <v>23.72142477622921</v>
      </c>
      <c r="AE224" s="125">
        <v>2.422494013356717</v>
      </c>
      <c r="AF224" s="126" t="s">
        <v>260</v>
      </c>
      <c r="AG224" s="128" t="s">
        <v>94</v>
      </c>
      <c r="AH224" s="125">
        <v>281.1231713141899</v>
      </c>
      <c r="AI224" s="126" t="s">
        <v>260</v>
      </c>
      <c r="AJ224" s="126" t="s">
        <v>260</v>
      </c>
      <c r="AK224" s="126" t="s">
        <v>94</v>
      </c>
      <c r="AL224" s="126" t="s">
        <v>260</v>
      </c>
      <c r="AM224" s="126" t="s">
        <v>260</v>
      </c>
      <c r="AN224" s="128" t="s">
        <v>94</v>
      </c>
      <c r="AO224" s="132">
        <v>215056.94865375763</v>
      </c>
      <c r="AP224" s="132">
        <v>21962.178729101855</v>
      </c>
      <c r="AQ224" s="125">
        <v>84.563975252749856</v>
      </c>
      <c r="AR224" s="125">
        <v>15.436024747250146</v>
      </c>
      <c r="AS224" s="125">
        <v>55.561509685804275</v>
      </c>
      <c r="AT224" s="126" t="s">
        <v>94</v>
      </c>
      <c r="AU224" s="128" t="s">
        <v>94</v>
      </c>
      <c r="AV224" s="125">
        <f t="shared" si="2"/>
        <v>14.443860071006087</v>
      </c>
      <c r="AW224" s="128" t="s">
        <v>94</v>
      </c>
      <c r="AX224" s="129">
        <v>83.67618435075704</v>
      </c>
      <c r="AZ224" s="149"/>
      <c r="BC224" s="150"/>
      <c r="BE224" s="98"/>
    </row>
    <row r="225" spans="1:57" ht="15" hidden="1" thickBot="1" x14ac:dyDescent="0.35">
      <c r="A225" s="120">
        <v>2009</v>
      </c>
      <c r="B225" s="121" t="s">
        <v>22</v>
      </c>
      <c r="C225" s="122">
        <v>1951.5108019547577</v>
      </c>
      <c r="D225" s="122">
        <v>1351.1869457739388</v>
      </c>
      <c r="E225" s="122">
        <v>430.22147375730719</v>
      </c>
      <c r="F225" s="123" t="s">
        <v>260</v>
      </c>
      <c r="G225" s="123" t="s">
        <v>260</v>
      </c>
      <c r="H225" s="122">
        <v>3732.9192214860032</v>
      </c>
      <c r="I225" s="122">
        <v>225.48468585218993</v>
      </c>
      <c r="J225" s="122">
        <v>3958.4039073381932</v>
      </c>
      <c r="K225" s="125">
        <f>Corrientes!K225*Constantes!$BA$9</f>
        <v>2559.0392813735912</v>
      </c>
      <c r="L225" s="125">
        <f>Corrientes!L225*Constantes!$BA$9</f>
        <v>1337.8250382388644</v>
      </c>
      <c r="M225" s="125">
        <f>Corrientes!M225*Constantes!$BA$9</f>
        <v>926.28322917158039</v>
      </c>
      <c r="N225" s="125">
        <f>Corrientes!N225*Constantes!$BA$9</f>
        <v>154.57719125629399</v>
      </c>
      <c r="O225" s="125">
        <v>2713.6164726298848</v>
      </c>
      <c r="P225" s="125">
        <v>48.05959788993745</v>
      </c>
      <c r="Q225" s="125">
        <v>3413.0760682925402</v>
      </c>
      <c r="R225" s="125">
        <v>755.84149461487721</v>
      </c>
      <c r="S225" s="125">
        <v>109.12677554170905</v>
      </c>
      <c r="T225" s="126" t="s">
        <v>260</v>
      </c>
      <c r="U225" s="126" t="s">
        <v>260</v>
      </c>
      <c r="V225" s="127">
        <v>4278.0443384491264</v>
      </c>
      <c r="W225" s="125">
        <v>3784.8148383456046</v>
      </c>
      <c r="X225" s="125">
        <f>Corrientes!X225*Constantes!$BA$9</f>
        <v>3103.3578513681482</v>
      </c>
      <c r="Y225" s="125">
        <f>Corrientes!Y225*Constantes!$BA$9</f>
        <v>2766.8663960775366</v>
      </c>
      <c r="Z225" s="125">
        <f>Corrientes!Z225*Constantes!$BA$9</f>
        <v>19314.473547205143</v>
      </c>
      <c r="AA225" s="125">
        <v>8236.44824578732</v>
      </c>
      <c r="AB225" s="125">
        <v>3181.2786938878507</v>
      </c>
      <c r="AC225" s="126" t="s">
        <v>94</v>
      </c>
      <c r="AD225" s="125">
        <v>16.653002584903849</v>
      </c>
      <c r="AE225" s="125">
        <v>2.8798853388539167</v>
      </c>
      <c r="AF225" s="126" t="s">
        <v>260</v>
      </c>
      <c r="AG225" s="128" t="s">
        <v>94</v>
      </c>
      <c r="AH225" s="125">
        <v>472.35566019839894</v>
      </c>
      <c r="AI225" s="126" t="s">
        <v>260</v>
      </c>
      <c r="AJ225" s="126" t="s">
        <v>260</v>
      </c>
      <c r="AK225" s="126" t="s">
        <v>94</v>
      </c>
      <c r="AL225" s="126" t="s">
        <v>260</v>
      </c>
      <c r="AM225" s="126" t="s">
        <v>260</v>
      </c>
      <c r="AN225" s="128" t="s">
        <v>94</v>
      </c>
      <c r="AO225" s="132">
        <v>285999.17276793765</v>
      </c>
      <c r="AP225" s="132">
        <v>49459.238379352442</v>
      </c>
      <c r="AQ225" s="125">
        <v>94.303646340026575</v>
      </c>
      <c r="AR225" s="125">
        <v>5.6963536599734166</v>
      </c>
      <c r="AS225" s="125">
        <v>51.940402110062543</v>
      </c>
      <c r="AT225" s="126" t="s">
        <v>94</v>
      </c>
      <c r="AU225" s="128" t="s">
        <v>94</v>
      </c>
      <c r="AV225" s="125">
        <f t="shared" si="2"/>
        <v>2.7158410959556845</v>
      </c>
      <c r="AW225" s="128" t="s">
        <v>94</v>
      </c>
      <c r="AX225" s="129">
        <v>50.163963377113419</v>
      </c>
      <c r="AZ225" s="149"/>
      <c r="BC225" s="150"/>
      <c r="BE225" s="98"/>
    </row>
    <row r="226" spans="1:57" ht="15" hidden="1" thickBot="1" x14ac:dyDescent="0.35">
      <c r="A226" s="120">
        <v>2009</v>
      </c>
      <c r="B226" s="121" t="s">
        <v>23</v>
      </c>
      <c r="C226" s="122">
        <v>1675.0748719197784</v>
      </c>
      <c r="D226" s="122">
        <v>1765.8461752806006</v>
      </c>
      <c r="E226" s="122">
        <v>251.15964469941545</v>
      </c>
      <c r="F226" s="123" t="s">
        <v>260</v>
      </c>
      <c r="G226" s="123" t="s">
        <v>260</v>
      </c>
      <c r="H226" s="122">
        <v>3692.0806918997941</v>
      </c>
      <c r="I226" s="122">
        <v>983.54633926780866</v>
      </c>
      <c r="J226" s="122">
        <v>4675.6270311676026</v>
      </c>
      <c r="K226" s="125">
        <f>Corrientes!K226*Constantes!$BA$9</f>
        <v>2975.0540017709677</v>
      </c>
      <c r="L226" s="125">
        <f>Corrientes!L226*Constantes!$BA$9</f>
        <v>1349.7641619546116</v>
      </c>
      <c r="M226" s="125">
        <f>Corrientes!M226*Constantes!$BA$9</f>
        <v>1422.9070729159166</v>
      </c>
      <c r="N226" s="125">
        <f>Corrientes!N226*Constantes!$BA$9</f>
        <v>792.53508163718561</v>
      </c>
      <c r="O226" s="125">
        <v>3767.5890834081542</v>
      </c>
      <c r="P226" s="125">
        <v>40.932320602369657</v>
      </c>
      <c r="Q226" s="125">
        <v>5497.8594756479679</v>
      </c>
      <c r="R226" s="125">
        <v>1143.6514031362792</v>
      </c>
      <c r="S226" s="125">
        <v>105.6863090515573</v>
      </c>
      <c r="T226" s="126" t="s">
        <v>260</v>
      </c>
      <c r="U226" s="126" t="s">
        <v>260</v>
      </c>
      <c r="V226" s="127">
        <v>6747.1971878358045</v>
      </c>
      <c r="W226" s="125">
        <v>4270.661776786309</v>
      </c>
      <c r="X226" s="125">
        <f>Corrientes!X226*Constantes!$BA$9</f>
        <v>3646.3515494060557</v>
      </c>
      <c r="Y226" s="125">
        <f>Corrientes!Y226*Constantes!$BA$9</f>
        <v>3325.4670685280589</v>
      </c>
      <c r="Z226" s="125">
        <f>Corrientes!Z226*Constantes!$BA$9</f>
        <v>24949.553600462059</v>
      </c>
      <c r="AA226" s="125">
        <v>11422.824219003409</v>
      </c>
      <c r="AB226" s="125">
        <v>4049.3430551451547</v>
      </c>
      <c r="AC226" s="126" t="s">
        <v>94</v>
      </c>
      <c r="AD226" s="125">
        <v>18.882856255577675</v>
      </c>
      <c r="AE226" s="125">
        <v>3.4072886425374391</v>
      </c>
      <c r="AF226" s="126" t="s">
        <v>260</v>
      </c>
      <c r="AG226" s="128" t="s">
        <v>94</v>
      </c>
      <c r="AH226" s="125">
        <v>385.17067448635328</v>
      </c>
      <c r="AI226" s="126" t="s">
        <v>260</v>
      </c>
      <c r="AJ226" s="126" t="s">
        <v>260</v>
      </c>
      <c r="AK226" s="126" t="s">
        <v>94</v>
      </c>
      <c r="AL226" s="126" t="s">
        <v>260</v>
      </c>
      <c r="AM226" s="126" t="s">
        <v>260</v>
      </c>
      <c r="AN226" s="128" t="s">
        <v>94</v>
      </c>
      <c r="AO226" s="132">
        <v>335246.74359542155</v>
      </c>
      <c r="AP226" s="132">
        <v>60493.0952415067</v>
      </c>
      <c r="AQ226" s="125">
        <v>78.96439701645329</v>
      </c>
      <c r="AR226" s="125">
        <v>21.03560298354671</v>
      </c>
      <c r="AS226" s="125">
        <v>59.067679397630336</v>
      </c>
      <c r="AT226" s="126" t="s">
        <v>94</v>
      </c>
      <c r="AU226" s="128" t="s">
        <v>94</v>
      </c>
      <c r="AV226" s="125">
        <f t="shared" si="2"/>
        <v>7.6379757902600209</v>
      </c>
      <c r="AW226" s="128" t="s">
        <v>94</v>
      </c>
      <c r="AX226" s="129">
        <v>109.63842150874989</v>
      </c>
      <c r="AZ226" s="149"/>
      <c r="BC226" s="150"/>
      <c r="BE226" s="98"/>
    </row>
    <row r="227" spans="1:57" ht="15" hidden="1" thickBot="1" x14ac:dyDescent="0.35">
      <c r="A227" s="120">
        <v>2009</v>
      </c>
      <c r="B227" s="121" t="s">
        <v>24</v>
      </c>
      <c r="C227" s="122">
        <v>1249.6440586077013</v>
      </c>
      <c r="D227" s="122">
        <v>1717.9534327152749</v>
      </c>
      <c r="E227" s="123">
        <v>0</v>
      </c>
      <c r="F227" s="123" t="s">
        <v>260</v>
      </c>
      <c r="G227" s="123" t="s">
        <v>260</v>
      </c>
      <c r="H227" s="122">
        <v>2967.5974913229761</v>
      </c>
      <c r="I227" s="122">
        <v>980.35893877163051</v>
      </c>
      <c r="J227" s="122">
        <v>3947.9564300946067</v>
      </c>
      <c r="K227" s="125">
        <f>Corrientes!K227*Constantes!$BA$9</f>
        <v>2978.3134631634384</v>
      </c>
      <c r="L227" s="125">
        <f>Corrientes!L227*Constantes!$BA$9</f>
        <v>1254.1565137441528</v>
      </c>
      <c r="M227" s="125">
        <f>Corrientes!M227*Constantes!$BA$9</f>
        <v>1724.1569494192854</v>
      </c>
      <c r="N227" s="125">
        <f>Corrientes!N227*Constantes!$BA$9</f>
        <v>983.89900740025655</v>
      </c>
      <c r="O227" s="125">
        <v>3962.2124705636952</v>
      </c>
      <c r="P227" s="125">
        <v>35.462887195545079</v>
      </c>
      <c r="Q227" s="125">
        <v>6354.9285475873894</v>
      </c>
      <c r="R227" s="125">
        <v>737.79326647835853</v>
      </c>
      <c r="S227" s="125">
        <v>91.964195033251642</v>
      </c>
      <c r="T227" s="126" t="s">
        <v>260</v>
      </c>
      <c r="U227" s="126" t="s">
        <v>260</v>
      </c>
      <c r="V227" s="127">
        <v>7184.6860090989994</v>
      </c>
      <c r="W227" s="125">
        <v>4268.7245427030739</v>
      </c>
      <c r="X227" s="125">
        <f>Corrientes!X227*Constantes!$BA$9</f>
        <v>4581.350376379567</v>
      </c>
      <c r="Y227" s="125">
        <f>Corrientes!Y227*Constantes!$BA$9</f>
        <v>3064.8164602598708</v>
      </c>
      <c r="Z227" s="125">
        <f>Corrientes!Z227*Constantes!$BA$9</f>
        <v>18650.211931302299</v>
      </c>
      <c r="AA227" s="125">
        <v>11132.642439193605</v>
      </c>
      <c r="AB227" s="125">
        <v>4154.744648049621</v>
      </c>
      <c r="AC227" s="126" t="s">
        <v>94</v>
      </c>
      <c r="AD227" s="125">
        <v>16.789118834111072</v>
      </c>
      <c r="AE227" s="125">
        <v>2.4519277312369776</v>
      </c>
      <c r="AF227" s="126" t="s">
        <v>260</v>
      </c>
      <c r="AG227" s="128" t="s">
        <v>94</v>
      </c>
      <c r="AH227" s="125">
        <v>759.55703172254766</v>
      </c>
      <c r="AI227" s="126" t="s">
        <v>260</v>
      </c>
      <c r="AJ227" s="126" t="s">
        <v>260</v>
      </c>
      <c r="AK227" s="126" t="s">
        <v>94</v>
      </c>
      <c r="AL227" s="126" t="s">
        <v>260</v>
      </c>
      <c r="AM227" s="126" t="s">
        <v>260</v>
      </c>
      <c r="AN227" s="128" t="s">
        <v>94</v>
      </c>
      <c r="AO227" s="132">
        <v>454036.31996842247</v>
      </c>
      <c r="AP227" s="132">
        <v>66308.676168132239</v>
      </c>
      <c r="AQ227" s="125">
        <v>75.167939258434586</v>
      </c>
      <c r="AR227" s="125">
        <v>24.832060741565424</v>
      </c>
      <c r="AS227" s="125">
        <v>64.537112804454921</v>
      </c>
      <c r="AT227" s="126" t="s">
        <v>94</v>
      </c>
      <c r="AU227" s="128" t="s">
        <v>94</v>
      </c>
      <c r="AV227" s="125">
        <f t="shared" si="2"/>
        <v>5.3704267913850856</v>
      </c>
      <c r="AW227" s="128" t="s">
        <v>94</v>
      </c>
      <c r="AX227" s="129">
        <v>40.709746116359966</v>
      </c>
      <c r="AZ227" s="149"/>
      <c r="BC227" s="150"/>
      <c r="BE227" s="98"/>
    </row>
    <row r="228" spans="1:57" ht="15" hidden="1" thickBot="1" x14ac:dyDescent="0.35">
      <c r="A228" s="120">
        <v>2009</v>
      </c>
      <c r="B228" s="121" t="s">
        <v>25</v>
      </c>
      <c r="C228" s="122">
        <v>3399.0961308703918</v>
      </c>
      <c r="D228" s="122">
        <v>1514.108793804266</v>
      </c>
      <c r="E228" s="123">
        <v>0</v>
      </c>
      <c r="F228" s="123" t="s">
        <v>260</v>
      </c>
      <c r="G228" s="123" t="s">
        <v>260</v>
      </c>
      <c r="H228" s="122">
        <v>4913.2049246746574</v>
      </c>
      <c r="I228" s="122">
        <v>2373.4055004742227</v>
      </c>
      <c r="J228" s="122">
        <v>7286.6104251488796</v>
      </c>
      <c r="K228" s="125">
        <f>Corrientes!K228*Constantes!$BA$9</f>
        <v>3289.2166827056931</v>
      </c>
      <c r="L228" s="125">
        <f>Corrientes!L228*Constantes!$BA$9</f>
        <v>2275.5744714881002</v>
      </c>
      <c r="M228" s="125">
        <f>Corrientes!M228*Constantes!$BA$9</f>
        <v>1013.6422112175927</v>
      </c>
      <c r="N228" s="125">
        <f>Corrientes!N228*Constantes!$BA$9</f>
        <v>1588.9109220296175</v>
      </c>
      <c r="O228" s="125">
        <v>4878.1276047353113</v>
      </c>
      <c r="P228" s="125">
        <v>63.69710051027824</v>
      </c>
      <c r="Q228" s="125">
        <v>2034.0077769951611</v>
      </c>
      <c r="R228" s="125">
        <v>395.65723686546733</v>
      </c>
      <c r="S228" s="125">
        <v>1723.1941236169787</v>
      </c>
      <c r="T228" s="126" t="s">
        <v>260</v>
      </c>
      <c r="U228" s="126" t="s">
        <v>260</v>
      </c>
      <c r="V228" s="127">
        <v>4152.859137477607</v>
      </c>
      <c r="W228" s="125">
        <v>5642.9623465594923</v>
      </c>
      <c r="X228" s="125">
        <f>Corrientes!X228*Constantes!$BA$9</f>
        <v>2973.6564533436854</v>
      </c>
      <c r="Y228" s="125">
        <f>Corrientes!Y228*Constantes!$BA$9</f>
        <v>2408.1389949206778</v>
      </c>
      <c r="Z228" s="125">
        <f>Corrientes!Z228*Constantes!$BA$9</f>
        <v>15255.715810126056</v>
      </c>
      <c r="AA228" s="125">
        <v>11439.469562626487</v>
      </c>
      <c r="AB228" s="125">
        <v>5130.5731136651739</v>
      </c>
      <c r="AC228" s="126" t="s">
        <v>94</v>
      </c>
      <c r="AD228" s="125">
        <v>10.868834887344828</v>
      </c>
      <c r="AE228" s="125">
        <v>2.3523422484008001</v>
      </c>
      <c r="AF228" s="126" t="s">
        <v>260</v>
      </c>
      <c r="AG228" s="128" t="s">
        <v>94</v>
      </c>
      <c r="AH228" s="125">
        <v>208.85157556877303</v>
      </c>
      <c r="AI228" s="126" t="s">
        <v>260</v>
      </c>
      <c r="AJ228" s="126" t="s">
        <v>260</v>
      </c>
      <c r="AK228" s="126" t="s">
        <v>94</v>
      </c>
      <c r="AL228" s="126" t="s">
        <v>260</v>
      </c>
      <c r="AM228" s="126" t="s">
        <v>260</v>
      </c>
      <c r="AN228" s="128" t="s">
        <v>94</v>
      </c>
      <c r="AO228" s="132">
        <v>486301.24168383307</v>
      </c>
      <c r="AP228" s="132">
        <v>105250.19177488914</v>
      </c>
      <c r="AQ228" s="125">
        <v>67.427852430772305</v>
      </c>
      <c r="AR228" s="125">
        <v>32.572147569227702</v>
      </c>
      <c r="AS228" s="125">
        <v>36.30289948972176</v>
      </c>
      <c r="AT228" s="126" t="s">
        <v>94</v>
      </c>
      <c r="AU228" s="128" t="s">
        <v>94</v>
      </c>
      <c r="AV228" s="125">
        <f t="shared" si="2"/>
        <v>-2.8371412826701081</v>
      </c>
      <c r="AW228" s="128" t="s">
        <v>94</v>
      </c>
      <c r="AX228" s="129">
        <v>19.866943612844462</v>
      </c>
      <c r="AZ228" s="149"/>
      <c r="BC228" s="150"/>
      <c r="BE228" s="98"/>
    </row>
    <row r="229" spans="1:57" ht="15" hidden="1" thickBot="1" x14ac:dyDescent="0.35">
      <c r="A229" s="120">
        <v>2009</v>
      </c>
      <c r="B229" s="121" t="s">
        <v>26</v>
      </c>
      <c r="C229" s="122">
        <v>2007.1595972753416</v>
      </c>
      <c r="D229" s="122">
        <v>2188.5944762333488</v>
      </c>
      <c r="E229" s="122">
        <v>221.2438973546459</v>
      </c>
      <c r="F229" s="123" t="s">
        <v>260</v>
      </c>
      <c r="G229" s="123" t="s">
        <v>260</v>
      </c>
      <c r="H229" s="122">
        <v>4416.9979708633364</v>
      </c>
      <c r="I229" s="122">
        <v>830.028249177926</v>
      </c>
      <c r="J229" s="122">
        <v>5247.0262200412626</v>
      </c>
      <c r="K229" s="125">
        <f>Corrientes!K229*Constantes!$BA$9</f>
        <v>3227.3440786307178</v>
      </c>
      <c r="L229" s="125">
        <f>Corrientes!L229*Constantes!$BA$9</f>
        <v>1466.5604747532302</v>
      </c>
      <c r="M229" s="125">
        <f>Corrientes!M229*Constantes!$BA$9</f>
        <v>1599.1285189599053</v>
      </c>
      <c r="N229" s="125">
        <f>Corrientes!N229*Constantes!$BA$9</f>
        <v>606.47226300559328</v>
      </c>
      <c r="O229" s="125">
        <v>3833.8163416363104</v>
      </c>
      <c r="P229" s="125">
        <v>37.91839266824207</v>
      </c>
      <c r="Q229" s="125">
        <v>5601.1696059368551</v>
      </c>
      <c r="R229" s="125">
        <v>1118.9139361438001</v>
      </c>
      <c r="S229" s="125">
        <v>1870.5712438976877</v>
      </c>
      <c r="T229" s="126" t="s">
        <v>260</v>
      </c>
      <c r="U229" s="126" t="s">
        <v>260</v>
      </c>
      <c r="V229" s="127">
        <v>8590.6547859783423</v>
      </c>
      <c r="W229" s="125">
        <v>4470.6180931110075</v>
      </c>
      <c r="X229" s="125">
        <f>Corrientes!X229*Constantes!$BA$9</f>
        <v>3133.1831617267926</v>
      </c>
      <c r="Y229" s="125">
        <f>Corrientes!Y229*Constantes!$BA$9</f>
        <v>3003.3604152520179</v>
      </c>
      <c r="Z229" s="125">
        <f>Corrientes!Z229*Constantes!$BA$9</f>
        <v>18734.751303497298</v>
      </c>
      <c r="AA229" s="125">
        <v>13837.681006019604</v>
      </c>
      <c r="AB229" s="125">
        <v>4205.7289579592489</v>
      </c>
      <c r="AC229" s="126" t="s">
        <v>94</v>
      </c>
      <c r="AD229" s="125">
        <v>11.034071496203406</v>
      </c>
      <c r="AE229" s="125">
        <v>2.7819988601746481</v>
      </c>
      <c r="AF229" s="126" t="s">
        <v>260</v>
      </c>
      <c r="AG229" s="128" t="s">
        <v>94</v>
      </c>
      <c r="AH229" s="125">
        <v>1059.7739585486122</v>
      </c>
      <c r="AI229" s="126" t="s">
        <v>260</v>
      </c>
      <c r="AJ229" s="126" t="s">
        <v>260</v>
      </c>
      <c r="AK229" s="126" t="s">
        <v>94</v>
      </c>
      <c r="AL229" s="126" t="s">
        <v>260</v>
      </c>
      <c r="AM229" s="126" t="s">
        <v>260</v>
      </c>
      <c r="AN229" s="128" t="s">
        <v>94</v>
      </c>
      <c r="AO229" s="132">
        <v>497400.67129829462</v>
      </c>
      <c r="AP229" s="132">
        <v>125408.65818008214</v>
      </c>
      <c r="AQ229" s="125">
        <v>84.180977674409291</v>
      </c>
      <c r="AR229" s="125">
        <v>15.819022325590716</v>
      </c>
      <c r="AS229" s="125">
        <v>62.081607331757937</v>
      </c>
      <c r="AT229" s="126" t="s">
        <v>94</v>
      </c>
      <c r="AU229" s="128" t="s">
        <v>94</v>
      </c>
      <c r="AV229" s="125">
        <f t="shared" ref="AV229:AV292" si="3">((AA229/AA196)-1)*100</f>
        <v>6.6239191777953454</v>
      </c>
      <c r="AW229" s="128" t="s">
        <v>94</v>
      </c>
      <c r="AX229" s="129">
        <v>637.61217826971028</v>
      </c>
      <c r="AZ229" s="149"/>
      <c r="BC229" s="150"/>
      <c r="BE229" s="98"/>
    </row>
    <row r="230" spans="1:57" ht="15" hidden="1" thickBot="1" x14ac:dyDescent="0.35">
      <c r="A230" s="120">
        <v>2009</v>
      </c>
      <c r="B230" s="121" t="s">
        <v>27</v>
      </c>
      <c r="C230" s="122">
        <v>1484.1775175555845</v>
      </c>
      <c r="D230" s="122">
        <v>879.8989201600981</v>
      </c>
      <c r="E230" s="123">
        <v>0</v>
      </c>
      <c r="F230" s="123" t="s">
        <v>260</v>
      </c>
      <c r="G230" s="123" t="s">
        <v>260</v>
      </c>
      <c r="H230" s="122">
        <v>2364.0764377156825</v>
      </c>
      <c r="I230" s="122">
        <v>136.79157556526442</v>
      </c>
      <c r="J230" s="122">
        <v>2500.8680132809468</v>
      </c>
      <c r="K230" s="125">
        <f>Corrientes!K230*Constantes!$BA$9</f>
        <v>2950.6695428303574</v>
      </c>
      <c r="L230" s="125">
        <f>Corrientes!L230*Constantes!$BA$9</f>
        <v>1852.443232096336</v>
      </c>
      <c r="M230" s="125">
        <f>Corrientes!M230*Constantes!$BA$9</f>
        <v>1098.2263107340216</v>
      </c>
      <c r="N230" s="125">
        <f>Corrientes!N230*Constantes!$BA$9</f>
        <v>170.7333694024768</v>
      </c>
      <c r="O230" s="125">
        <v>3121.4028802228318</v>
      </c>
      <c r="P230" s="125">
        <v>60.421547064864669</v>
      </c>
      <c r="Q230" s="125">
        <v>1351.3083687228586</v>
      </c>
      <c r="R230" s="125">
        <v>286.85701711816085</v>
      </c>
      <c r="S230" s="126">
        <v>0</v>
      </c>
      <c r="T230" s="126" t="s">
        <v>260</v>
      </c>
      <c r="U230" s="126" t="s">
        <v>260</v>
      </c>
      <c r="V230" s="127">
        <v>1638.1653858410195</v>
      </c>
      <c r="W230" s="125">
        <v>4455.8226822568977</v>
      </c>
      <c r="X230" s="125">
        <f>Corrientes!X230*Constantes!$BA$9</f>
        <v>4578.3162983488573</v>
      </c>
      <c r="Y230" s="125">
        <f>Corrientes!Y230*Constantes!$BA$9</f>
        <v>2528.5330470185531</v>
      </c>
      <c r="Z230" s="125">
        <f>Corrientes!Z230*Constantes!$BA$9</f>
        <v>0</v>
      </c>
      <c r="AA230" s="125">
        <v>4139.0333991219668</v>
      </c>
      <c r="AB230" s="125">
        <v>3541.128086267966</v>
      </c>
      <c r="AC230" s="126" t="s">
        <v>94</v>
      </c>
      <c r="AD230" s="125">
        <v>23.968334719458227</v>
      </c>
      <c r="AE230" s="125">
        <v>4.6619391567377884</v>
      </c>
      <c r="AF230" s="126" t="s">
        <v>260</v>
      </c>
      <c r="AG230" s="128" t="s">
        <v>94</v>
      </c>
      <c r="AH230" s="125">
        <v>26.556862098786084</v>
      </c>
      <c r="AI230" s="126" t="s">
        <v>260</v>
      </c>
      <c r="AJ230" s="126" t="s">
        <v>260</v>
      </c>
      <c r="AK230" s="126" t="s">
        <v>94</v>
      </c>
      <c r="AL230" s="126" t="s">
        <v>260</v>
      </c>
      <c r="AM230" s="126" t="s">
        <v>260</v>
      </c>
      <c r="AN230" s="128" t="s">
        <v>94</v>
      </c>
      <c r="AO230" s="132">
        <v>88783.513897643235</v>
      </c>
      <c r="AP230" s="132">
        <v>17268.756664023775</v>
      </c>
      <c r="AQ230" s="125">
        <v>94.530236108470021</v>
      </c>
      <c r="AR230" s="125">
        <v>5.4697638915299809</v>
      </c>
      <c r="AS230" s="125">
        <v>39.578452935135324</v>
      </c>
      <c r="AT230" s="126" t="s">
        <v>94</v>
      </c>
      <c r="AU230" s="128" t="s">
        <v>94</v>
      </c>
      <c r="AV230" s="125">
        <f t="shared" si="3"/>
        <v>7.794108175552128</v>
      </c>
      <c r="AW230" s="128" t="s">
        <v>94</v>
      </c>
      <c r="AX230" s="129">
        <v>36.824404099026552</v>
      </c>
      <c r="AZ230" s="149"/>
      <c r="BC230" s="150"/>
      <c r="BE230" s="98"/>
    </row>
    <row r="231" spans="1:57" ht="15" hidden="1" thickBot="1" x14ac:dyDescent="0.35">
      <c r="A231" s="120">
        <v>2009</v>
      </c>
      <c r="B231" s="121" t="s">
        <v>28</v>
      </c>
      <c r="C231" s="122">
        <v>7330.889344285998</v>
      </c>
      <c r="D231" s="122">
        <v>4019.6160767463111</v>
      </c>
      <c r="E231" s="122">
        <v>992.34016135807065</v>
      </c>
      <c r="F231" s="123" t="s">
        <v>260</v>
      </c>
      <c r="G231" s="123" t="s">
        <v>260</v>
      </c>
      <c r="H231" s="122">
        <v>12342.845582390381</v>
      </c>
      <c r="I231" s="122">
        <v>1833.3181984517869</v>
      </c>
      <c r="J231" s="122">
        <v>14176.163780842167</v>
      </c>
      <c r="K231" s="125">
        <f>Corrientes!K231*Constantes!$BA$9</f>
        <v>2309.7389908749628</v>
      </c>
      <c r="L231" s="125">
        <f>Corrientes!L231*Constantes!$BA$9</f>
        <v>1371.842566064732</v>
      </c>
      <c r="M231" s="125">
        <f>Corrientes!M231*Constantes!$BA$9</f>
        <v>752.19801777757982</v>
      </c>
      <c r="N231" s="125">
        <f>Corrientes!N231*Constantes!$BA$9</f>
        <v>343.07214631981674</v>
      </c>
      <c r="O231" s="125">
        <v>2652.8111371947798</v>
      </c>
      <c r="P231" s="125">
        <v>49.787779285697717</v>
      </c>
      <c r="Q231" s="125">
        <v>9442.5640814534545</v>
      </c>
      <c r="R231" s="125">
        <v>1790.0052130429719</v>
      </c>
      <c r="S231" s="125">
        <v>3064.446456319055</v>
      </c>
      <c r="T231" s="126" t="s">
        <v>260</v>
      </c>
      <c r="U231" s="126" t="s">
        <v>260</v>
      </c>
      <c r="V231" s="127">
        <v>14297.015750815481</v>
      </c>
      <c r="W231" s="125">
        <v>6209.4631779349875</v>
      </c>
      <c r="X231" s="125">
        <f>Corrientes!X231*Constantes!$BA$9</f>
        <v>3669.9596963829827</v>
      </c>
      <c r="Y231" s="125">
        <f>Corrientes!Y231*Constantes!$BA$9</f>
        <v>3761.1946970313379</v>
      </c>
      <c r="Z231" s="125">
        <f>Corrientes!Z231*Constantes!$BA$9</f>
        <v>13551.103105682561</v>
      </c>
      <c r="AA231" s="125">
        <v>28473.179531657646</v>
      </c>
      <c r="AB231" s="125">
        <v>3723.7935780898574</v>
      </c>
      <c r="AC231" s="126" t="s">
        <v>94</v>
      </c>
      <c r="AD231" s="125">
        <v>11.66158990979295</v>
      </c>
      <c r="AE231" s="125">
        <v>3.840971207566731</v>
      </c>
      <c r="AF231" s="126" t="s">
        <v>260</v>
      </c>
      <c r="AG231" s="128" t="s">
        <v>94</v>
      </c>
      <c r="AH231" s="125">
        <v>423.80699776189283</v>
      </c>
      <c r="AI231" s="126" t="s">
        <v>260</v>
      </c>
      <c r="AJ231" s="126" t="s">
        <v>260</v>
      </c>
      <c r="AK231" s="126" t="s">
        <v>94</v>
      </c>
      <c r="AL231" s="126" t="s">
        <v>260</v>
      </c>
      <c r="AM231" s="126" t="s">
        <v>260</v>
      </c>
      <c r="AN231" s="128" t="s">
        <v>94</v>
      </c>
      <c r="AO231" s="132">
        <v>741301.56132296298</v>
      </c>
      <c r="AP231" s="132">
        <v>244162.07182647524</v>
      </c>
      <c r="AQ231" s="125">
        <v>87.067600044735983</v>
      </c>
      <c r="AR231" s="125">
        <v>12.932399955264023</v>
      </c>
      <c r="AS231" s="125">
        <v>50.212220714302291</v>
      </c>
      <c r="AT231" s="126" t="s">
        <v>94</v>
      </c>
      <c r="AU231" s="128" t="s">
        <v>94</v>
      </c>
      <c r="AV231" s="125">
        <f t="shared" si="3"/>
        <v>3.2814778344538942</v>
      </c>
      <c r="AW231" s="128" t="s">
        <v>94</v>
      </c>
      <c r="AX231" s="129">
        <v>304.23084714193232</v>
      </c>
      <c r="AZ231" s="149"/>
      <c r="BC231" s="150"/>
      <c r="BE231" s="98"/>
    </row>
    <row r="232" spans="1:57" ht="15" hidden="1" thickBot="1" x14ac:dyDescent="0.35">
      <c r="A232" s="120">
        <v>2009</v>
      </c>
      <c r="B232" s="121" t="s">
        <v>29</v>
      </c>
      <c r="C232" s="122">
        <v>1556.6251759357754</v>
      </c>
      <c r="D232" s="122">
        <v>1463.822240566378</v>
      </c>
      <c r="E232" s="122">
        <v>348.8782667841844</v>
      </c>
      <c r="F232" s="123" t="s">
        <v>260</v>
      </c>
      <c r="G232" s="123" t="s">
        <v>260</v>
      </c>
      <c r="H232" s="122">
        <v>3369.3256832863372</v>
      </c>
      <c r="I232" s="122">
        <v>258.84561862735865</v>
      </c>
      <c r="J232" s="122">
        <v>3628.171301913696</v>
      </c>
      <c r="K232" s="125">
        <f>Corrientes!K232*Constantes!$BA$9</f>
        <v>3482.7807489646088</v>
      </c>
      <c r="L232" s="125">
        <f>Corrientes!L232*Constantes!$BA$9</f>
        <v>1609.0413055038694</v>
      </c>
      <c r="M232" s="125">
        <f>Corrientes!M232*Constantes!$BA$9</f>
        <v>1513.1134234486408</v>
      </c>
      <c r="N232" s="125">
        <f>Corrientes!N232*Constantes!$BA$9</f>
        <v>267.56170885501979</v>
      </c>
      <c r="O232" s="125">
        <v>3750.3424578196282</v>
      </c>
      <c r="P232" s="125">
        <v>40.778687165140077</v>
      </c>
      <c r="Q232" s="125">
        <v>4378.4693497050193</v>
      </c>
      <c r="R232" s="125">
        <v>729.87176870388305</v>
      </c>
      <c r="S232" s="125">
        <v>160.7119734417557</v>
      </c>
      <c r="T232" s="126" t="s">
        <v>260</v>
      </c>
      <c r="U232" s="126" t="s">
        <v>260</v>
      </c>
      <c r="V232" s="127">
        <v>5269.0530918506574</v>
      </c>
      <c r="W232" s="125">
        <v>5341.6731381639975</v>
      </c>
      <c r="X232" s="125">
        <f>Corrientes!X232*Constantes!$BA$9</f>
        <v>4992.4395677464818</v>
      </c>
      <c r="Y232" s="125">
        <f>Corrientes!Y232*Constantes!$BA$9</f>
        <v>4591.4280510296867</v>
      </c>
      <c r="Z232" s="125">
        <f>Corrientes!Z232*Constantes!$BA$9</f>
        <v>33225.547538092978</v>
      </c>
      <c r="AA232" s="125">
        <v>8897.2243937643525</v>
      </c>
      <c r="AB232" s="125">
        <v>4553.7375040314964</v>
      </c>
      <c r="AC232" s="126" t="s">
        <v>94</v>
      </c>
      <c r="AD232" s="125">
        <v>18.59476665344539</v>
      </c>
      <c r="AE232" s="125">
        <v>4.2146218478308928</v>
      </c>
      <c r="AF232" s="126" t="s">
        <v>260</v>
      </c>
      <c r="AG232" s="128" t="s">
        <v>94</v>
      </c>
      <c r="AH232" s="125">
        <v>405.76474523992664</v>
      </c>
      <c r="AI232" s="126" t="s">
        <v>260</v>
      </c>
      <c r="AJ232" s="126" t="s">
        <v>260</v>
      </c>
      <c r="AK232" s="126" t="s">
        <v>94</v>
      </c>
      <c r="AL232" s="126" t="s">
        <v>260</v>
      </c>
      <c r="AM232" s="126" t="s">
        <v>260</v>
      </c>
      <c r="AN232" s="128" t="s">
        <v>94</v>
      </c>
      <c r="AO232" s="132">
        <v>211103.74109467067</v>
      </c>
      <c r="AP232" s="132">
        <v>47848.00239542561</v>
      </c>
      <c r="AQ232" s="125">
        <v>92.865672618852656</v>
      </c>
      <c r="AR232" s="125">
        <v>7.1343273811473376</v>
      </c>
      <c r="AS232" s="125">
        <v>59.22131283485993</v>
      </c>
      <c r="AT232" s="126" t="s">
        <v>94</v>
      </c>
      <c r="AU232" s="128" t="s">
        <v>94</v>
      </c>
      <c r="AV232" s="125">
        <f t="shared" si="3"/>
        <v>5.5108284550970943</v>
      </c>
      <c r="AW232" s="128" t="s">
        <v>94</v>
      </c>
      <c r="AX232" s="129">
        <v>36.726755376244199</v>
      </c>
      <c r="AZ232" s="149"/>
      <c r="BC232" s="150"/>
      <c r="BE232" s="98"/>
    </row>
    <row r="233" spans="1:57" ht="15" hidden="1" thickBot="1" x14ac:dyDescent="0.35">
      <c r="A233" s="134">
        <v>2009</v>
      </c>
      <c r="B233" s="135" t="s">
        <v>30</v>
      </c>
      <c r="C233" s="137">
        <v>1214.6927019138816</v>
      </c>
      <c r="D233" s="137">
        <v>1295.9968493978915</v>
      </c>
      <c r="E233" s="137">
        <v>392.15806573278144</v>
      </c>
      <c r="F233" s="138" t="s">
        <v>260</v>
      </c>
      <c r="G233" s="138" t="s">
        <v>260</v>
      </c>
      <c r="H233" s="137">
        <v>2902.8476170445542</v>
      </c>
      <c r="I233" s="137">
        <v>199.33597361518184</v>
      </c>
      <c r="J233" s="137">
        <v>3102.1835906597362</v>
      </c>
      <c r="K233" s="140">
        <f>Corrientes!K233*Constantes!$BA$9</f>
        <v>3081.1768920242412</v>
      </c>
      <c r="L233" s="140">
        <f>Corrientes!L233*Constantes!$BA$9</f>
        <v>1289.3143484596828</v>
      </c>
      <c r="M233" s="140">
        <f>Corrientes!M233*Constantes!$BA$9</f>
        <v>1375.6132154696268</v>
      </c>
      <c r="N233" s="140">
        <f>Corrientes!N233*Constantes!$BA$9</f>
        <v>211.58168690837803</v>
      </c>
      <c r="O233" s="140">
        <v>3292.7585789326195</v>
      </c>
      <c r="P233" s="140">
        <v>58.935779769846519</v>
      </c>
      <c r="Q233" s="140">
        <v>1730.7013805062588</v>
      </c>
      <c r="R233" s="140">
        <v>430.78270706656724</v>
      </c>
      <c r="S233" s="142">
        <v>0</v>
      </c>
      <c r="T233" s="142" t="s">
        <v>260</v>
      </c>
      <c r="U233" s="142" t="s">
        <v>260</v>
      </c>
      <c r="V233" s="141">
        <v>2161.484087572826</v>
      </c>
      <c r="W233" s="140">
        <v>3915.4057588911537</v>
      </c>
      <c r="X233" s="140">
        <f>Corrientes!X233*Constantes!$BA$9</f>
        <v>2569.3386567452085</v>
      </c>
      <c r="Y233" s="140">
        <f>Corrientes!Y233*Constantes!$BA$9</f>
        <v>2845.6666384812415</v>
      </c>
      <c r="Z233" s="140">
        <f>Corrientes!Z233*Constantes!$BA$9</f>
        <v>0</v>
      </c>
      <c r="AA233" s="140">
        <v>5263.6676782325621</v>
      </c>
      <c r="AB233" s="140">
        <v>3522.8061070953572</v>
      </c>
      <c r="AC233" s="142" t="s">
        <v>94</v>
      </c>
      <c r="AD233" s="140">
        <v>18.377416469303057</v>
      </c>
      <c r="AE233" s="140">
        <v>3.6849711943170549</v>
      </c>
      <c r="AF233" s="142" t="s">
        <v>260</v>
      </c>
      <c r="AG233" s="143" t="s">
        <v>94</v>
      </c>
      <c r="AH233" s="140">
        <v>37.533527456855076</v>
      </c>
      <c r="AI233" s="142" t="s">
        <v>260</v>
      </c>
      <c r="AJ233" s="142" t="s">
        <v>260</v>
      </c>
      <c r="AK233" s="142" t="s">
        <v>94</v>
      </c>
      <c r="AL233" s="142" t="s">
        <v>260</v>
      </c>
      <c r="AM233" s="142" t="s">
        <v>260</v>
      </c>
      <c r="AN233" s="143" t="s">
        <v>94</v>
      </c>
      <c r="AO233" s="136">
        <v>142841.48778015323</v>
      </c>
      <c r="AP233" s="136">
        <v>28642.043820603369</v>
      </c>
      <c r="AQ233" s="140">
        <v>93.574333439988663</v>
      </c>
      <c r="AR233" s="140">
        <v>6.4256665600113436</v>
      </c>
      <c r="AS233" s="140">
        <v>41.064220230153495</v>
      </c>
      <c r="AT233" s="142" t="s">
        <v>94</v>
      </c>
      <c r="AU233" s="143" t="s">
        <v>94</v>
      </c>
      <c r="AV233" s="140">
        <f t="shared" si="3"/>
        <v>3.3019757851188603</v>
      </c>
      <c r="AW233" s="143" t="s">
        <v>94</v>
      </c>
      <c r="AX233" s="129">
        <v>36.696851657067775</v>
      </c>
      <c r="AZ233" s="149"/>
      <c r="BC233" s="150"/>
      <c r="BE233" s="98"/>
    </row>
    <row r="234" spans="1:57" ht="15" thickBot="1" x14ac:dyDescent="0.35">
      <c r="A234" s="111">
        <v>2010</v>
      </c>
      <c r="B234" s="112" t="s">
        <v>206</v>
      </c>
      <c r="C234" s="113">
        <v>106572.12024920678</v>
      </c>
      <c r="D234" s="113">
        <v>63735.352865336281</v>
      </c>
      <c r="E234" s="113">
        <v>9791.4349500823155</v>
      </c>
      <c r="F234" s="114">
        <v>6263.9126360957916</v>
      </c>
      <c r="G234" s="114">
        <v>1818.983155862916</v>
      </c>
      <c r="H234" s="113">
        <v>188181.80385658404</v>
      </c>
      <c r="I234" s="113">
        <v>41406.753324391146</v>
      </c>
      <c r="J234" s="113">
        <v>229588.55718097519</v>
      </c>
      <c r="K234" s="116">
        <f>Corrientes!K234*Constantes!$BA$10</f>
        <v>2979.0022702383203</v>
      </c>
      <c r="L234" s="116">
        <f>Corrientes!L234*Constantes!$BA$10</f>
        <v>1687.0844131288297</v>
      </c>
      <c r="M234" s="116">
        <f>Corrientes!M234*Constantes!$BA$10</f>
        <v>1008.9591924504765</v>
      </c>
      <c r="N234" s="116">
        <f>Corrientes!N234*Constantes!$BA$10</f>
        <v>655.48745739972844</v>
      </c>
      <c r="O234" s="116">
        <v>3634.4897276380493</v>
      </c>
      <c r="P234" s="116">
        <v>45.294445711004172</v>
      </c>
      <c r="Q234" s="116">
        <v>213632.41407599635</v>
      </c>
      <c r="R234" s="116">
        <v>48530.58146870722</v>
      </c>
      <c r="S234" s="116">
        <v>13051.705175837904</v>
      </c>
      <c r="T234" s="117" t="s">
        <v>260</v>
      </c>
      <c r="U234" s="117">
        <v>2076.8983230184572</v>
      </c>
      <c r="V234" s="118">
        <v>277291.59904355992</v>
      </c>
      <c r="W234" s="116">
        <v>5427.9211413590338</v>
      </c>
      <c r="X234" s="116">
        <f>Corrientes!X234*Constantes!$BA$10</f>
        <v>4083.9622033119263</v>
      </c>
      <c r="Y234" s="116">
        <f>Corrientes!Y234*Constantes!$BA$10</f>
        <v>4048.8534213909238</v>
      </c>
      <c r="Z234" s="116">
        <f>Corrientes!Z234*Constantes!$BA$10</f>
        <v>17576.728456625366</v>
      </c>
      <c r="AA234" s="116">
        <v>506880.15622453514</v>
      </c>
      <c r="AB234" s="116">
        <v>4436.3720204134788</v>
      </c>
      <c r="AC234" s="116">
        <v>52.046335488926857</v>
      </c>
      <c r="AD234" s="116">
        <v>15.627962665811109</v>
      </c>
      <c r="AE234" s="116">
        <v>3.0874178926609304</v>
      </c>
      <c r="AF234" s="117">
        <v>403166.91208388371</v>
      </c>
      <c r="AG234" s="117">
        <v>17016.109758009323</v>
      </c>
      <c r="AH234" s="116">
        <v>40213.845389580019</v>
      </c>
      <c r="AI234" s="117">
        <v>467021.56320079631</v>
      </c>
      <c r="AJ234" s="117">
        <v>4087.5201207444743</v>
      </c>
      <c r="AK234" s="117">
        <v>2.8446383484894104</v>
      </c>
      <c r="AL234" s="117">
        <v>973901.71942533145</v>
      </c>
      <c r="AM234" s="117">
        <v>8523.8892971512432</v>
      </c>
      <c r="AN234" s="117">
        <v>5.9320562411503417</v>
      </c>
      <c r="AO234" s="148">
        <v>16417607.65296576</v>
      </c>
      <c r="AP234" s="148">
        <v>3243418.0135357371</v>
      </c>
      <c r="AQ234" s="116">
        <v>81.964800932238148</v>
      </c>
      <c r="AR234" s="116">
        <v>18.035199067761862</v>
      </c>
      <c r="AS234" s="116">
        <v>54.705554288995828</v>
      </c>
      <c r="AT234" s="117">
        <v>47.953664511073143</v>
      </c>
      <c r="AU234" s="117">
        <v>42.07730614666427</v>
      </c>
      <c r="AV234" s="116">
        <f t="shared" si="3"/>
        <v>5.4555978907082192</v>
      </c>
      <c r="AW234" s="125">
        <f>((AI234/AI201)-1)*100</f>
        <v>2.734208150062245</v>
      </c>
      <c r="AX234" s="119">
        <v>6624.6959663402931</v>
      </c>
      <c r="AZ234" s="149"/>
      <c r="BC234" s="150"/>
      <c r="BE234" s="98"/>
    </row>
    <row r="235" spans="1:57" ht="15" hidden="1" thickBot="1" x14ac:dyDescent="0.35">
      <c r="A235" s="120">
        <v>2010</v>
      </c>
      <c r="B235" s="121" t="s">
        <v>0</v>
      </c>
      <c r="C235" s="122">
        <v>792.1803639902289</v>
      </c>
      <c r="D235" s="122">
        <v>1106.0791247333807</v>
      </c>
      <c r="E235" s="123">
        <v>0</v>
      </c>
      <c r="F235" s="123" t="s">
        <v>260</v>
      </c>
      <c r="G235" s="123" t="s">
        <v>260</v>
      </c>
      <c r="H235" s="122">
        <v>1898.2594887236096</v>
      </c>
      <c r="I235" s="122">
        <v>147.61052967372407</v>
      </c>
      <c r="J235" s="122">
        <v>2045.8700183973338</v>
      </c>
      <c r="K235" s="125">
        <f>Corrientes!K235*Constantes!$BA$10</f>
        <v>3436.5723857624598</v>
      </c>
      <c r="L235" s="125">
        <f>Corrientes!L235*Constantes!$BA$10</f>
        <v>1434.1480601593657</v>
      </c>
      <c r="M235" s="125">
        <f>Corrientes!M235*Constantes!$BA$10</f>
        <v>2002.4243256030932</v>
      </c>
      <c r="N235" s="125">
        <f>Corrientes!N235*Constantes!$BA$10</f>
        <v>267.2312574428808</v>
      </c>
      <c r="O235" s="125">
        <v>3703.80364320534</v>
      </c>
      <c r="P235" s="125">
        <v>38.395230973879499</v>
      </c>
      <c r="Q235" s="125">
        <v>2723.2949730494875</v>
      </c>
      <c r="R235" s="125">
        <v>399.81973933917448</v>
      </c>
      <c r="S235" s="125">
        <v>159.46353350274202</v>
      </c>
      <c r="T235" s="126" t="s">
        <v>260</v>
      </c>
      <c r="U235" s="126" t="s">
        <v>260</v>
      </c>
      <c r="V235" s="127">
        <v>3282.5782458914041</v>
      </c>
      <c r="W235" s="125">
        <v>5101.7897349485702</v>
      </c>
      <c r="X235" s="125">
        <f>Corrientes!X235*Constantes!$BA$10</f>
        <v>3758.9909562779767</v>
      </c>
      <c r="Y235" s="125">
        <f>Corrientes!Y235*Constantes!$BA$10</f>
        <v>3072.0390581428414</v>
      </c>
      <c r="Z235" s="125">
        <f>Corrientes!Z235*Constantes!$BA$10</f>
        <v>125265.93362352086</v>
      </c>
      <c r="AA235" s="125">
        <v>5328.4482642887369</v>
      </c>
      <c r="AB235" s="125">
        <v>4456.01788971509</v>
      </c>
      <c r="AC235" s="126" t="s">
        <v>94</v>
      </c>
      <c r="AD235" s="125">
        <v>26.847813693272187</v>
      </c>
      <c r="AE235" s="125">
        <v>3.1356235843923344</v>
      </c>
      <c r="AF235" s="126" t="s">
        <v>260</v>
      </c>
      <c r="AG235" s="128" t="s">
        <v>94</v>
      </c>
      <c r="AH235" s="125">
        <v>296.18660754430715</v>
      </c>
      <c r="AI235" s="126" t="s">
        <v>260</v>
      </c>
      <c r="AJ235" s="126" t="s">
        <v>260</v>
      </c>
      <c r="AK235" s="126" t="s">
        <v>94</v>
      </c>
      <c r="AL235" s="126" t="s">
        <v>260</v>
      </c>
      <c r="AM235" s="126" t="s">
        <v>260</v>
      </c>
      <c r="AN235" s="128" t="s">
        <v>94</v>
      </c>
      <c r="AO235" s="132">
        <v>169932.65042434484</v>
      </c>
      <c r="AP235" s="132">
        <v>19846.860996446787</v>
      </c>
      <c r="AQ235" s="125">
        <v>92.784950737517661</v>
      </c>
      <c r="AR235" s="125">
        <v>7.2150492624823359</v>
      </c>
      <c r="AS235" s="125">
        <v>61.604769026120508</v>
      </c>
      <c r="AT235" s="126" t="s">
        <v>94</v>
      </c>
      <c r="AU235" s="128" t="s">
        <v>94</v>
      </c>
      <c r="AV235" s="125">
        <f t="shared" si="3"/>
        <v>-3.1181593594023393</v>
      </c>
      <c r="AW235" s="128" t="s">
        <v>94</v>
      </c>
      <c r="AX235" s="129">
        <v>29.467631869701314</v>
      </c>
      <c r="AZ235" s="149"/>
      <c r="BC235" s="150"/>
      <c r="BE235" s="98"/>
    </row>
    <row r="236" spans="1:57" ht="15" hidden="1" thickBot="1" x14ac:dyDescent="0.35">
      <c r="A236" s="120">
        <v>2010</v>
      </c>
      <c r="B236" s="121" t="s">
        <v>1</v>
      </c>
      <c r="C236" s="122">
        <v>1715.2752207978069</v>
      </c>
      <c r="D236" s="122">
        <v>1385.6931863457655</v>
      </c>
      <c r="E236" s="122">
        <v>71.82675082688688</v>
      </c>
      <c r="F236" s="123" t="s">
        <v>260</v>
      </c>
      <c r="G236" s="123" t="s">
        <v>260</v>
      </c>
      <c r="H236" s="122">
        <v>3172.7951579704595</v>
      </c>
      <c r="I236" s="122">
        <v>1755.5943197967183</v>
      </c>
      <c r="J236" s="122">
        <v>4928.3894777671785</v>
      </c>
      <c r="K236" s="125">
        <f>Corrientes!K236*Constantes!$BA$10</f>
        <v>2541.8211108711398</v>
      </c>
      <c r="L236" s="125">
        <f>Corrientes!L236*Constantes!$BA$10</f>
        <v>1374.1582894897419</v>
      </c>
      <c r="M236" s="125">
        <f>Corrientes!M236*Constantes!$BA$10</f>
        <v>1110.1202626951178</v>
      </c>
      <c r="N236" s="125">
        <f>Corrientes!N236*Constantes!$BA$10</f>
        <v>1406.4591257883865</v>
      </c>
      <c r="O236" s="125">
        <v>3948.2802366595265</v>
      </c>
      <c r="P236" s="125">
        <v>35.94543713289886</v>
      </c>
      <c r="Q236" s="125">
        <v>7872.8957557056337</v>
      </c>
      <c r="R236" s="125">
        <v>845.45100051721045</v>
      </c>
      <c r="S236" s="125">
        <v>64.015034789228096</v>
      </c>
      <c r="T236" s="126" t="s">
        <v>260</v>
      </c>
      <c r="U236" s="126" t="s">
        <v>260</v>
      </c>
      <c r="V236" s="127">
        <v>8782.3617910120738</v>
      </c>
      <c r="W236" s="125">
        <v>4443.1502018418796</v>
      </c>
      <c r="X236" s="125">
        <f>Corrientes!X236*Constantes!$BA$10</f>
        <v>4276.0495989789233</v>
      </c>
      <c r="Y236" s="125">
        <f>Corrientes!Y236*Constantes!$BA$10</f>
        <v>5255.786054526644</v>
      </c>
      <c r="Z236" s="125">
        <f>Corrientes!Z236*Constantes!$BA$10</f>
        <v>22580.259184912906</v>
      </c>
      <c r="AA236" s="125">
        <v>13710.75126877925</v>
      </c>
      <c r="AB236" s="125">
        <v>4251.6014011156039</v>
      </c>
      <c r="AC236" s="126" t="s">
        <v>94</v>
      </c>
      <c r="AD236" s="125">
        <v>23.899391156710184</v>
      </c>
      <c r="AE236" s="125">
        <v>2.8353534525966828</v>
      </c>
      <c r="AF236" s="126" t="s">
        <v>260</v>
      </c>
      <c r="AG236" s="128" t="s">
        <v>94</v>
      </c>
      <c r="AH236" s="125">
        <v>982.80548240265966</v>
      </c>
      <c r="AI236" s="126" t="s">
        <v>260</v>
      </c>
      <c r="AJ236" s="126" t="s">
        <v>260</v>
      </c>
      <c r="AK236" s="126" t="s">
        <v>94</v>
      </c>
      <c r="AL236" s="126" t="s">
        <v>260</v>
      </c>
      <c r="AM236" s="126" t="s">
        <v>260</v>
      </c>
      <c r="AN236" s="128" t="s">
        <v>94</v>
      </c>
      <c r="AO236" s="132">
        <v>483564.09520028712</v>
      </c>
      <c r="AP236" s="132">
        <v>57368.621563941844</v>
      </c>
      <c r="AQ236" s="125">
        <v>64.377930605596205</v>
      </c>
      <c r="AR236" s="125">
        <v>35.622069394403781</v>
      </c>
      <c r="AS236" s="125">
        <v>64.054562867101154</v>
      </c>
      <c r="AT236" s="126" t="s">
        <v>94</v>
      </c>
      <c r="AU236" s="128" t="s">
        <v>94</v>
      </c>
      <c r="AV236" s="125">
        <f t="shared" si="3"/>
        <v>1.8140624638194769</v>
      </c>
      <c r="AW236" s="128" t="s">
        <v>94</v>
      </c>
      <c r="AX236" s="129">
        <v>21.613994753351776</v>
      </c>
      <c r="AZ236" s="149"/>
      <c r="BC236" s="150"/>
      <c r="BE236" s="98"/>
    </row>
    <row r="237" spans="1:57" ht="15" hidden="1" thickBot="1" x14ac:dyDescent="0.35">
      <c r="A237" s="120">
        <v>2010</v>
      </c>
      <c r="B237" s="121" t="s">
        <v>2</v>
      </c>
      <c r="C237" s="122">
        <v>402.11634626898376</v>
      </c>
      <c r="D237" s="122">
        <v>687.10503900006336</v>
      </c>
      <c r="E237" s="123">
        <v>0</v>
      </c>
      <c r="F237" s="123" t="s">
        <v>260</v>
      </c>
      <c r="G237" s="123" t="s">
        <v>260</v>
      </c>
      <c r="H237" s="122">
        <v>1089.2213852690472</v>
      </c>
      <c r="I237" s="122">
        <v>207.99025892004462</v>
      </c>
      <c r="J237" s="122">
        <v>1297.2116441890917</v>
      </c>
      <c r="K237" s="125">
        <f>Corrientes!K237*Constantes!$BA$10</f>
        <v>4205.9426705166861</v>
      </c>
      <c r="L237" s="125">
        <f>Corrientes!L237*Constantes!$BA$10</f>
        <v>1552.7406293691354</v>
      </c>
      <c r="M237" s="125">
        <f>Corrientes!M237*Constantes!$BA$10</f>
        <v>2653.2020411475501</v>
      </c>
      <c r="N237" s="125">
        <f>Corrientes!N237*Constantes!$BA$10</f>
        <v>803.13801847321179</v>
      </c>
      <c r="O237" s="125">
        <v>5009.0806889898977</v>
      </c>
      <c r="P237" s="125">
        <v>32.303611498207012</v>
      </c>
      <c r="Q237" s="125">
        <v>1959.9498381810693</v>
      </c>
      <c r="R237" s="125">
        <v>758.52464071577492</v>
      </c>
      <c r="S237" s="126">
        <v>0</v>
      </c>
      <c r="T237" s="126" t="s">
        <v>260</v>
      </c>
      <c r="U237" s="126" t="s">
        <v>260</v>
      </c>
      <c r="V237" s="127">
        <v>2718.4744788968442</v>
      </c>
      <c r="W237" s="125">
        <v>6958.9561823472113</v>
      </c>
      <c r="X237" s="125">
        <f>Corrientes!X237*Constantes!$BA$10</f>
        <v>5970.3419880561751</v>
      </c>
      <c r="Y237" s="125">
        <f>Corrientes!Y237*Constantes!$BA$10</f>
        <v>6468.3554684248338</v>
      </c>
      <c r="Z237" s="125">
        <f>Corrientes!Z237*Constantes!$BA$10</f>
        <v>0</v>
      </c>
      <c r="AA237" s="125">
        <v>4015.6861230859358</v>
      </c>
      <c r="AB237" s="125">
        <v>6181.6305680370187</v>
      </c>
      <c r="AC237" s="126" t="s">
        <v>94</v>
      </c>
      <c r="AD237" s="125">
        <v>18.27421344169564</v>
      </c>
      <c r="AE237" s="125">
        <v>3.2437545871560092</v>
      </c>
      <c r="AF237" s="126" t="s">
        <v>260</v>
      </c>
      <c r="AG237" s="128" t="s">
        <v>94</v>
      </c>
      <c r="AH237" s="125">
        <v>85.291523711854893</v>
      </c>
      <c r="AI237" s="126" t="s">
        <v>260</v>
      </c>
      <c r="AJ237" s="126" t="s">
        <v>260</v>
      </c>
      <c r="AK237" s="126" t="s">
        <v>94</v>
      </c>
      <c r="AL237" s="126" t="s">
        <v>260</v>
      </c>
      <c r="AM237" s="126" t="s">
        <v>260</v>
      </c>
      <c r="AN237" s="128" t="s">
        <v>94</v>
      </c>
      <c r="AO237" s="132">
        <v>123797.47034459609</v>
      </c>
      <c r="AP237" s="132">
        <v>21974.604466003901</v>
      </c>
      <c r="AQ237" s="125">
        <v>83.966358932118396</v>
      </c>
      <c r="AR237" s="125">
        <v>16.033641067881621</v>
      </c>
      <c r="AS237" s="125">
        <v>67.696388501792995</v>
      </c>
      <c r="AT237" s="126" t="s">
        <v>94</v>
      </c>
      <c r="AU237" s="128" t="s">
        <v>94</v>
      </c>
      <c r="AV237" s="125">
        <f t="shared" si="3"/>
        <v>-0.20195993334627405</v>
      </c>
      <c r="AW237" s="128" t="s">
        <v>94</v>
      </c>
      <c r="AX237" s="129">
        <v>32.079881307625051</v>
      </c>
      <c r="AZ237" s="149"/>
      <c r="BC237" s="150"/>
      <c r="BE237" s="98"/>
    </row>
    <row r="238" spans="1:57" ht="15" hidden="1" thickBot="1" x14ac:dyDescent="0.35">
      <c r="A238" s="120">
        <v>2010</v>
      </c>
      <c r="B238" s="121" t="s">
        <v>3</v>
      </c>
      <c r="C238" s="122">
        <v>698.16090363015053</v>
      </c>
      <c r="D238" s="122">
        <v>1095.3647455500443</v>
      </c>
      <c r="E238" s="122">
        <v>131.93236559528725</v>
      </c>
      <c r="F238" s="123" t="s">
        <v>260</v>
      </c>
      <c r="G238" s="123" t="s">
        <v>260</v>
      </c>
      <c r="H238" s="122">
        <v>1925.4580147754818</v>
      </c>
      <c r="I238" s="122">
        <v>562.58628044667603</v>
      </c>
      <c r="J238" s="122">
        <v>2488.0442952221579</v>
      </c>
      <c r="K238" s="125">
        <f>Corrientes!K238*Constantes!$BA$10</f>
        <v>4353.3048188675557</v>
      </c>
      <c r="L238" s="125">
        <f>Corrientes!L238*Constantes!$BA$10</f>
        <v>1578.4853280597029</v>
      </c>
      <c r="M238" s="125">
        <f>Corrientes!M238*Constantes!$BA$10</f>
        <v>2476.5310843595139</v>
      </c>
      <c r="N238" s="125">
        <f>Corrientes!N238*Constantes!$BA$10</f>
        <v>1271.9620718309286</v>
      </c>
      <c r="O238" s="125">
        <v>5625.2668906984845</v>
      </c>
      <c r="P238" s="125">
        <v>51.23167885826426</v>
      </c>
      <c r="Q238" s="125">
        <v>1491.293796085796</v>
      </c>
      <c r="R238" s="125">
        <v>312.40735050644895</v>
      </c>
      <c r="S238" s="125">
        <v>564.71124801122755</v>
      </c>
      <c r="T238" s="126" t="s">
        <v>260</v>
      </c>
      <c r="U238" s="126" t="s">
        <v>260</v>
      </c>
      <c r="V238" s="127">
        <v>2368.4123946034724</v>
      </c>
      <c r="W238" s="125">
        <v>6004.3412209493545</v>
      </c>
      <c r="X238" s="125">
        <f>Corrientes!X238*Constantes!$BA$10</f>
        <v>3454.9320874377286</v>
      </c>
      <c r="Y238" s="125">
        <f>Corrientes!Y238*Constantes!$BA$10</f>
        <v>3251.7366874122963</v>
      </c>
      <c r="Z238" s="125">
        <f>Corrientes!Z238*Constantes!$BA$10</f>
        <v>20394.050126804894</v>
      </c>
      <c r="AA238" s="125">
        <v>4856.4566898256298</v>
      </c>
      <c r="AB238" s="125">
        <v>5803.96569794685</v>
      </c>
      <c r="AC238" s="126" t="s">
        <v>94</v>
      </c>
      <c r="AD238" s="125">
        <v>3.3531602086248573</v>
      </c>
      <c r="AE238" s="125">
        <v>0.63717214415977019</v>
      </c>
      <c r="AF238" s="126" t="s">
        <v>260</v>
      </c>
      <c r="AG238" s="128" t="s">
        <v>94</v>
      </c>
      <c r="AH238" s="125">
        <v>50.482166252264342</v>
      </c>
      <c r="AI238" s="126" t="s">
        <v>260</v>
      </c>
      <c r="AJ238" s="126" t="s">
        <v>260</v>
      </c>
      <c r="AK238" s="126" t="s">
        <v>94</v>
      </c>
      <c r="AL238" s="126" t="s">
        <v>260</v>
      </c>
      <c r="AM238" s="126" t="s">
        <v>260</v>
      </c>
      <c r="AN238" s="128" t="s">
        <v>94</v>
      </c>
      <c r="AO238" s="132">
        <v>762189.10922883637</v>
      </c>
      <c r="AP238" s="132">
        <v>144832.22952885035</v>
      </c>
      <c r="AQ238" s="125">
        <v>77.388413802478439</v>
      </c>
      <c r="AR238" s="125">
        <v>22.611586197521561</v>
      </c>
      <c r="AS238" s="125">
        <v>48.76832114173574</v>
      </c>
      <c r="AT238" s="126" t="s">
        <v>94</v>
      </c>
      <c r="AU238" s="128" t="s">
        <v>94</v>
      </c>
      <c r="AV238" s="125">
        <f t="shared" si="3"/>
        <v>-8.0498937316180079</v>
      </c>
      <c r="AW238" s="128" t="s">
        <v>94</v>
      </c>
      <c r="AX238" s="129">
        <v>11.162577296851055</v>
      </c>
      <c r="AZ238" s="149"/>
      <c r="BC238" s="150"/>
      <c r="BE238" s="98"/>
    </row>
    <row r="239" spans="1:57" ht="15" hidden="1" thickBot="1" x14ac:dyDescent="0.35">
      <c r="A239" s="120">
        <v>2010</v>
      </c>
      <c r="B239" s="121" t="s">
        <v>4</v>
      </c>
      <c r="C239" s="122">
        <v>1074.3155737687387</v>
      </c>
      <c r="D239" s="122">
        <v>1110.1359993541739</v>
      </c>
      <c r="E239" s="122">
        <v>255.94401789176669</v>
      </c>
      <c r="F239" s="123" t="s">
        <v>260</v>
      </c>
      <c r="G239" s="123" t="s">
        <v>260</v>
      </c>
      <c r="H239" s="122">
        <v>2440.3955910146792</v>
      </c>
      <c r="I239" s="122">
        <v>406.70079023402695</v>
      </c>
      <c r="J239" s="122">
        <v>2847.0963812487062</v>
      </c>
      <c r="K239" s="125">
        <f>Corrientes!K239*Constantes!$BA$10</f>
        <v>2845.4214109074833</v>
      </c>
      <c r="L239" s="125">
        <f>Corrientes!L239*Constantes!$BA$10</f>
        <v>1252.6168080814812</v>
      </c>
      <c r="M239" s="125">
        <f>Corrientes!M239*Constantes!$BA$10</f>
        <v>1294.382252292203</v>
      </c>
      <c r="N239" s="125">
        <f>Corrientes!N239*Constantes!$BA$10</f>
        <v>474.19981441768323</v>
      </c>
      <c r="O239" s="125">
        <v>3319.6212253251665</v>
      </c>
      <c r="P239" s="125">
        <v>24.235237399358542</v>
      </c>
      <c r="Q239" s="125">
        <v>7667.4893484696504</v>
      </c>
      <c r="R239" s="125">
        <v>1179.6056015000454</v>
      </c>
      <c r="S239" s="125">
        <v>53.563948967396186</v>
      </c>
      <c r="T239" s="126" t="s">
        <v>260</v>
      </c>
      <c r="U239" s="126" t="s">
        <v>260</v>
      </c>
      <c r="V239" s="127">
        <v>8900.6588989370921</v>
      </c>
      <c r="W239" s="125">
        <v>4625.2662703455553</v>
      </c>
      <c r="X239" s="125">
        <f>Corrientes!X239*Constantes!$BA$10</f>
        <v>3896.1671156786711</v>
      </c>
      <c r="Y239" s="125">
        <f>Corrientes!Y239*Constantes!$BA$10</f>
        <v>3962.8895815067553</v>
      </c>
      <c r="Z239" s="125">
        <f>Corrientes!Z239*Constantes!$BA$10</f>
        <v>29528.086531089408</v>
      </c>
      <c r="AA239" s="125">
        <v>11747.755280185798</v>
      </c>
      <c r="AB239" s="125">
        <v>4222.7535529797296</v>
      </c>
      <c r="AC239" s="126" t="s">
        <v>94</v>
      </c>
      <c r="AD239" s="125">
        <v>23.900299890049478</v>
      </c>
      <c r="AE239" s="125">
        <v>2.2038601603483614</v>
      </c>
      <c r="AF239" s="126" t="s">
        <v>260</v>
      </c>
      <c r="AG239" s="128" t="s">
        <v>94</v>
      </c>
      <c r="AH239" s="125">
        <v>1094.6154968538426</v>
      </c>
      <c r="AI239" s="126" t="s">
        <v>260</v>
      </c>
      <c r="AJ239" s="126" t="s">
        <v>260</v>
      </c>
      <c r="AK239" s="126" t="s">
        <v>94</v>
      </c>
      <c r="AL239" s="126" t="s">
        <v>260</v>
      </c>
      <c r="AM239" s="126" t="s">
        <v>260</v>
      </c>
      <c r="AN239" s="128" t="s">
        <v>94</v>
      </c>
      <c r="AO239" s="132">
        <v>533053.57080046518</v>
      </c>
      <c r="AP239" s="132">
        <v>49153.171023920062</v>
      </c>
      <c r="AQ239" s="125">
        <v>85.715243329568906</v>
      </c>
      <c r="AR239" s="125">
        <v>14.284756670431097</v>
      </c>
      <c r="AS239" s="125">
        <v>75.764762600641461</v>
      </c>
      <c r="AT239" s="126" t="s">
        <v>94</v>
      </c>
      <c r="AU239" s="128" t="s">
        <v>94</v>
      </c>
      <c r="AV239" s="125">
        <f t="shared" si="3"/>
        <v>5.6720372778741757</v>
      </c>
      <c r="AW239" s="128" t="s">
        <v>94</v>
      </c>
      <c r="AX239" s="129">
        <v>78.06434448488838</v>
      </c>
      <c r="AZ239" s="149"/>
      <c r="BC239" s="150"/>
      <c r="BE239" s="98"/>
    </row>
    <row r="240" spans="1:57" ht="15" hidden="1" thickBot="1" x14ac:dyDescent="0.35">
      <c r="A240" s="120">
        <v>2010</v>
      </c>
      <c r="B240" s="121" t="s">
        <v>5</v>
      </c>
      <c r="C240" s="122">
        <v>543.69710667716095</v>
      </c>
      <c r="D240" s="122">
        <v>920.11338743837882</v>
      </c>
      <c r="E240" s="123">
        <v>0</v>
      </c>
      <c r="F240" s="123" t="s">
        <v>260</v>
      </c>
      <c r="G240" s="123" t="s">
        <v>260</v>
      </c>
      <c r="H240" s="122">
        <v>1463.8104941155398</v>
      </c>
      <c r="I240" s="122">
        <v>18.709968220702365</v>
      </c>
      <c r="J240" s="122">
        <v>1482.5204623362422</v>
      </c>
      <c r="K240" s="125">
        <f>Corrientes!K240*Constantes!$BA$10</f>
        <v>5023.1130659559039</v>
      </c>
      <c r="L240" s="125">
        <f>Corrientes!L240*Constantes!$BA$10</f>
        <v>1865.714210583398</v>
      </c>
      <c r="M240" s="125">
        <f>Corrientes!M240*Constantes!$BA$10</f>
        <v>3157.3988553725057</v>
      </c>
      <c r="N240" s="125">
        <f>Corrientes!N240*Constantes!$BA$10</f>
        <v>64.203861231241916</v>
      </c>
      <c r="O240" s="125">
        <v>5087.3169271871457</v>
      </c>
      <c r="P240" s="125">
        <v>45.249019820207678</v>
      </c>
      <c r="Q240" s="125">
        <v>1523.1829260450277</v>
      </c>
      <c r="R240" s="125">
        <v>270.65589680741385</v>
      </c>
      <c r="S240" s="126">
        <v>0</v>
      </c>
      <c r="T240" s="126" t="s">
        <v>260</v>
      </c>
      <c r="U240" s="126" t="s">
        <v>260</v>
      </c>
      <c r="V240" s="127">
        <v>1793.8388228524414</v>
      </c>
      <c r="W240" s="125">
        <v>4881.260487496269</v>
      </c>
      <c r="X240" s="125">
        <f>Corrientes!X240*Constantes!$BA$10</f>
        <v>4155.2533937633061</v>
      </c>
      <c r="Y240" s="125">
        <f>Corrientes!Y240*Constantes!$BA$10</f>
        <v>3476.9905296294264</v>
      </c>
      <c r="Z240" s="125">
        <f>Corrientes!Z240*Constantes!$BA$10</f>
        <v>0</v>
      </c>
      <c r="AA240" s="125">
        <v>3276.3592851886833</v>
      </c>
      <c r="AB240" s="125">
        <v>4972.3927170458528</v>
      </c>
      <c r="AC240" s="126" t="s">
        <v>94</v>
      </c>
      <c r="AD240" s="125">
        <v>12.496401148709106</v>
      </c>
      <c r="AE240" s="125">
        <v>3.6589769665368013</v>
      </c>
      <c r="AF240" s="126" t="s">
        <v>260</v>
      </c>
      <c r="AG240" s="128" t="s">
        <v>94</v>
      </c>
      <c r="AH240" s="125">
        <v>95.903833113790753</v>
      </c>
      <c r="AI240" s="126" t="s">
        <v>260</v>
      </c>
      <c r="AJ240" s="126" t="s">
        <v>260</v>
      </c>
      <c r="AK240" s="126" t="s">
        <v>94</v>
      </c>
      <c r="AL240" s="126" t="s">
        <v>260</v>
      </c>
      <c r="AM240" s="126" t="s">
        <v>260</v>
      </c>
      <c r="AN240" s="128" t="s">
        <v>94</v>
      </c>
      <c r="AO240" s="132">
        <v>89543.042089432362</v>
      </c>
      <c r="AP240" s="132">
        <v>26218.422777882213</v>
      </c>
      <c r="AQ240" s="125">
        <v>98.737962227434068</v>
      </c>
      <c r="AR240" s="125">
        <v>1.2620377725659251</v>
      </c>
      <c r="AS240" s="125">
        <v>54.750980179792322</v>
      </c>
      <c r="AT240" s="126" t="s">
        <v>94</v>
      </c>
      <c r="AU240" s="128" t="s">
        <v>94</v>
      </c>
      <c r="AV240" s="125">
        <f t="shared" si="3"/>
        <v>-3.0857546190428353</v>
      </c>
      <c r="AW240" s="128" t="s">
        <v>94</v>
      </c>
      <c r="AX240" s="129">
        <v>13.102025971116879</v>
      </c>
      <c r="AZ240" s="149"/>
      <c r="BC240" s="150"/>
      <c r="BE240" s="98"/>
    </row>
    <row r="241" spans="1:57" ht="15" hidden="1" thickBot="1" x14ac:dyDescent="0.35">
      <c r="A241" s="120">
        <v>2010</v>
      </c>
      <c r="B241" s="121" t="s">
        <v>6</v>
      </c>
      <c r="C241" s="122">
        <v>6334.8275303787013</v>
      </c>
      <c r="D241" s="122">
        <v>2737.8952016266348</v>
      </c>
      <c r="E241" s="122">
        <v>1414.1172498920787</v>
      </c>
      <c r="F241" s="123" t="s">
        <v>260</v>
      </c>
      <c r="G241" s="123" t="s">
        <v>260</v>
      </c>
      <c r="H241" s="122">
        <v>10486.839981897416</v>
      </c>
      <c r="I241" s="122">
        <v>383.17112624043961</v>
      </c>
      <c r="J241" s="122">
        <v>10870.011108137856</v>
      </c>
      <c r="K241" s="125">
        <f>Corrientes!K241*Constantes!$BA$10</f>
        <v>2727.5952427998436</v>
      </c>
      <c r="L241" s="125">
        <f>Corrientes!L241*Constantes!$BA$10</f>
        <v>1647.6694090541575</v>
      </c>
      <c r="M241" s="125">
        <f>Corrientes!M241*Constantes!$BA$10</f>
        <v>712.11823009910597</v>
      </c>
      <c r="N241" s="125">
        <f>Corrientes!N241*Constantes!$BA$10</f>
        <v>99.661646684398235</v>
      </c>
      <c r="O241" s="125">
        <v>2827.2568894842416</v>
      </c>
      <c r="P241" s="125">
        <v>75.140937045300149</v>
      </c>
      <c r="Q241" s="125">
        <v>2676.4837569256447</v>
      </c>
      <c r="R241" s="125">
        <v>818.19173618988373</v>
      </c>
      <c r="S241" s="125">
        <v>101.47729764058546</v>
      </c>
      <c r="T241" s="126" t="s">
        <v>260</v>
      </c>
      <c r="U241" s="126" t="s">
        <v>260</v>
      </c>
      <c r="V241" s="127">
        <v>3596.152790756114</v>
      </c>
      <c r="W241" s="125">
        <v>3395.6883301837179</v>
      </c>
      <c r="X241" s="125">
        <f>Corrientes!X241*Constantes!$BA$10</f>
        <v>3028.964336798937</v>
      </c>
      <c r="Y241" s="125">
        <f>Corrientes!Y241*Constantes!$BA$10</f>
        <v>2724.0369429680509</v>
      </c>
      <c r="Z241" s="125">
        <f>Corrientes!Z241*Constantes!$BA$10</f>
        <v>10095.234544427522</v>
      </c>
      <c r="AA241" s="125">
        <v>14466.163898893972</v>
      </c>
      <c r="AB241" s="125">
        <v>2950.0176699068297</v>
      </c>
      <c r="AC241" s="126" t="s">
        <v>94</v>
      </c>
      <c r="AD241" s="125">
        <v>15.777404251385823</v>
      </c>
      <c r="AE241" s="125">
        <v>4.8971554238937651</v>
      </c>
      <c r="AF241" s="126" t="s">
        <v>260</v>
      </c>
      <c r="AG241" s="128" t="s">
        <v>94</v>
      </c>
      <c r="AH241" s="125">
        <v>140.79734105832267</v>
      </c>
      <c r="AI241" s="126" t="s">
        <v>260</v>
      </c>
      <c r="AJ241" s="126" t="s">
        <v>260</v>
      </c>
      <c r="AK241" s="126" t="s">
        <v>94</v>
      </c>
      <c r="AL241" s="126" t="s">
        <v>260</v>
      </c>
      <c r="AM241" s="126" t="s">
        <v>260</v>
      </c>
      <c r="AN241" s="128" t="s">
        <v>94</v>
      </c>
      <c r="AO241" s="132">
        <v>295399.32157986966</v>
      </c>
      <c r="AP241" s="132">
        <v>91689.12495617471</v>
      </c>
      <c r="AQ241" s="125">
        <v>96.474970242177776</v>
      </c>
      <c r="AR241" s="125">
        <v>3.5250297578222138</v>
      </c>
      <c r="AS241" s="125">
        <v>24.859062954699844</v>
      </c>
      <c r="AT241" s="126" t="s">
        <v>94</v>
      </c>
      <c r="AU241" s="128" t="s">
        <v>94</v>
      </c>
      <c r="AV241" s="125">
        <f t="shared" si="3"/>
        <v>7.1302270657525035</v>
      </c>
      <c r="AW241" s="128" t="s">
        <v>94</v>
      </c>
      <c r="AX241" s="129">
        <v>13.656482289071493</v>
      </c>
      <c r="AZ241" s="149"/>
      <c r="BC241" s="150"/>
      <c r="BE241" s="98"/>
    </row>
    <row r="242" spans="1:57" ht="15" hidden="1" thickBot="1" x14ac:dyDescent="0.35">
      <c r="A242" s="120">
        <v>2010</v>
      </c>
      <c r="B242" s="121" t="s">
        <v>7</v>
      </c>
      <c r="C242" s="122">
        <v>2176.1531279363298</v>
      </c>
      <c r="D242" s="122">
        <v>1711.2668262524878</v>
      </c>
      <c r="E242" s="122">
        <v>377.13666495846735</v>
      </c>
      <c r="F242" s="123" t="s">
        <v>260</v>
      </c>
      <c r="G242" s="123" t="s">
        <v>260</v>
      </c>
      <c r="H242" s="122">
        <v>4264.5566191472844</v>
      </c>
      <c r="I242" s="122">
        <v>1677.4179810558962</v>
      </c>
      <c r="J242" s="122">
        <v>5941.9746002031816</v>
      </c>
      <c r="K242" s="125">
        <f>Corrientes!K242*Constantes!$BA$10</f>
        <v>2949.2317155575074</v>
      </c>
      <c r="L242" s="125">
        <f>Corrientes!L242*Constantes!$BA$10</f>
        <v>1504.9582866372634</v>
      </c>
      <c r="M242" s="125">
        <f>Corrientes!M242*Constantes!$BA$10</f>
        <v>1183.457706975978</v>
      </c>
      <c r="N242" s="125">
        <f>Corrientes!N242*Constantes!$BA$10</f>
        <v>1160.0489222642057</v>
      </c>
      <c r="O242" s="125">
        <v>4109.2806378217128</v>
      </c>
      <c r="P242" s="125">
        <v>38.113199861964823</v>
      </c>
      <c r="Q242" s="125">
        <v>8646.8043145692518</v>
      </c>
      <c r="R242" s="125">
        <v>881.09079575303349</v>
      </c>
      <c r="S242" s="125">
        <v>120.4628297055383</v>
      </c>
      <c r="T242" s="126" t="s">
        <v>260</v>
      </c>
      <c r="U242" s="126" t="s">
        <v>260</v>
      </c>
      <c r="V242" s="127">
        <v>9648.3579400278231</v>
      </c>
      <c r="W242" s="125">
        <v>4640.2309352776356</v>
      </c>
      <c r="X242" s="125">
        <f>Corrientes!X242*Constantes!$BA$10</f>
        <v>4198.1931458074905</v>
      </c>
      <c r="Y242" s="125">
        <f>Corrientes!Y242*Constantes!$BA$10</f>
        <v>2880.9822311514026</v>
      </c>
      <c r="Z242" s="125">
        <f>Corrientes!Z242*Constantes!$BA$10</f>
        <v>24659.739960192081</v>
      </c>
      <c r="AA242" s="125">
        <v>15590.332540231006</v>
      </c>
      <c r="AB242" s="125">
        <v>4422.4468687193885</v>
      </c>
      <c r="AC242" s="126" t="s">
        <v>94</v>
      </c>
      <c r="AD242" s="125">
        <v>24.416374050206791</v>
      </c>
      <c r="AE242" s="125">
        <v>3.3208662823856585</v>
      </c>
      <c r="AF242" s="126" t="s">
        <v>260</v>
      </c>
      <c r="AG242" s="128" t="s">
        <v>94</v>
      </c>
      <c r="AH242" s="125">
        <v>1301.6660750811955</v>
      </c>
      <c r="AI242" s="126" t="s">
        <v>260</v>
      </c>
      <c r="AJ242" s="126" t="s">
        <v>260</v>
      </c>
      <c r="AK242" s="126" t="s">
        <v>94</v>
      </c>
      <c r="AL242" s="126" t="s">
        <v>260</v>
      </c>
      <c r="AM242" s="126" t="s">
        <v>260</v>
      </c>
      <c r="AN242" s="128" t="s">
        <v>94</v>
      </c>
      <c r="AO242" s="132">
        <v>469465.83254268079</v>
      </c>
      <c r="AP242" s="132">
        <v>63851.95651153192</v>
      </c>
      <c r="AQ242" s="125">
        <v>71.770024378789188</v>
      </c>
      <c r="AR242" s="125">
        <v>28.229975621210805</v>
      </c>
      <c r="AS242" s="125">
        <v>61.88680013803517</v>
      </c>
      <c r="AT242" s="126" t="s">
        <v>94</v>
      </c>
      <c r="AU242" s="128" t="s">
        <v>94</v>
      </c>
      <c r="AV242" s="125">
        <f t="shared" si="3"/>
        <v>3.5102254243152498</v>
      </c>
      <c r="AW242" s="128" t="s">
        <v>94</v>
      </c>
      <c r="AX242" s="129">
        <v>56.175228066844518</v>
      </c>
      <c r="AZ242" s="149"/>
      <c r="BC242" s="150"/>
      <c r="BE242" s="98"/>
    </row>
    <row r="243" spans="1:57" ht="15" hidden="1" thickBot="1" x14ac:dyDescent="0.35">
      <c r="A243" s="120">
        <v>2010</v>
      </c>
      <c r="B243" s="121" t="s">
        <v>272</v>
      </c>
      <c r="C243" s="122">
        <v>16592.269056338864</v>
      </c>
      <c r="D243" s="122">
        <v>3241.8885635742449</v>
      </c>
      <c r="E243" s="122">
        <v>864.49125230251707</v>
      </c>
      <c r="F243" s="123" t="s">
        <v>260</v>
      </c>
      <c r="G243" s="123" t="s">
        <v>260</v>
      </c>
      <c r="H243" s="122">
        <v>20698.648872215628</v>
      </c>
      <c r="I243" s="122">
        <v>5761.1442011891795</v>
      </c>
      <c r="J243" s="122">
        <v>26459.79307340481</v>
      </c>
      <c r="K243" s="125">
        <f>Corrientes!K243*Constantes!$BA$10</f>
        <v>5228.317829782045</v>
      </c>
      <c r="L243" s="125">
        <f>Corrientes!L243*Constantes!$BA$10</f>
        <v>4191.0782041548564</v>
      </c>
      <c r="M243" s="125">
        <f>Corrientes!M243*Constantes!$BA$10</f>
        <v>818.87585434881601</v>
      </c>
      <c r="N243" s="125">
        <f>Corrientes!N243*Constantes!$BA$10</f>
        <v>1455.2202480933529</v>
      </c>
      <c r="O243" s="125">
        <v>6683.538077875397</v>
      </c>
      <c r="P243" s="125">
        <v>25.666388898387133</v>
      </c>
      <c r="Q243" s="125">
        <v>50694.379522491494</v>
      </c>
      <c r="R243" s="125">
        <v>23296.122683670717</v>
      </c>
      <c r="S243" s="125">
        <v>2640.9232715067296</v>
      </c>
      <c r="T243" s="126" t="s">
        <v>260</v>
      </c>
      <c r="U243" s="126" t="s">
        <v>260</v>
      </c>
      <c r="V243" s="127">
        <v>76631.425477668934</v>
      </c>
      <c r="W243" s="125">
        <v>15370.401221118644</v>
      </c>
      <c r="X243" s="125">
        <f>Corrientes!X243*Constantes!$BA$10</f>
        <v>6495.4296347807567</v>
      </c>
      <c r="Y243" s="125">
        <f>Corrientes!Y243*Constantes!$BA$10</f>
        <v>7172.3389453154268</v>
      </c>
      <c r="Z243" s="125">
        <f>Corrientes!Z243*Constantes!$BA$10</f>
        <v>36455.189204018738</v>
      </c>
      <c r="AA243" s="125">
        <v>103091.21855107375</v>
      </c>
      <c r="AB243" s="125">
        <v>11525.527142253526</v>
      </c>
      <c r="AC243" s="126" t="s">
        <v>94</v>
      </c>
      <c r="AD243" s="125">
        <v>10.494973928746578</v>
      </c>
      <c r="AE243" s="125">
        <v>3.7650983969969549</v>
      </c>
      <c r="AF243" s="126" t="s">
        <v>260</v>
      </c>
      <c r="AG243" s="128" t="s">
        <v>94</v>
      </c>
      <c r="AH243" s="125">
        <v>17294.797109529398</v>
      </c>
      <c r="AI243" s="126" t="s">
        <v>260</v>
      </c>
      <c r="AJ243" s="126" t="s">
        <v>260</v>
      </c>
      <c r="AK243" s="126" t="s">
        <v>94</v>
      </c>
      <c r="AL243" s="126" t="s">
        <v>260</v>
      </c>
      <c r="AM243" s="126" t="s">
        <v>260</v>
      </c>
      <c r="AN243" s="128" t="s">
        <v>94</v>
      </c>
      <c r="AO243" s="132">
        <v>2738075.0164006171</v>
      </c>
      <c r="AP243" s="132">
        <v>982291.32583834836</v>
      </c>
      <c r="AQ243" s="125">
        <v>78.226797975303114</v>
      </c>
      <c r="AR243" s="125">
        <v>21.773202024696875</v>
      </c>
      <c r="AS243" s="125">
        <v>74.333611101612874</v>
      </c>
      <c r="AT243" s="126" t="s">
        <v>94</v>
      </c>
      <c r="AU243" s="128" t="s">
        <v>94</v>
      </c>
      <c r="AV243" s="125">
        <f t="shared" si="3"/>
        <v>6.0392003826343688</v>
      </c>
      <c r="AW243" s="128" t="s">
        <v>94</v>
      </c>
      <c r="AX243" s="129">
        <v>11.375683278475577</v>
      </c>
      <c r="AZ243" s="149"/>
      <c r="BC243" s="150"/>
      <c r="BE243" s="98"/>
    </row>
    <row r="244" spans="1:57" ht="15" hidden="1" thickBot="1" x14ac:dyDescent="0.35">
      <c r="A244" s="120">
        <v>2010</v>
      </c>
      <c r="B244" s="121" t="s">
        <v>8</v>
      </c>
      <c r="C244" s="122">
        <v>1134.9254083441517</v>
      </c>
      <c r="D244" s="122">
        <v>1521.7172973331333</v>
      </c>
      <c r="E244" s="122">
        <v>329.2690573040428</v>
      </c>
      <c r="F244" s="123" t="s">
        <v>260</v>
      </c>
      <c r="G244" s="123" t="s">
        <v>260</v>
      </c>
      <c r="H244" s="122">
        <v>2985.9117629813277</v>
      </c>
      <c r="I244" s="122">
        <v>178.98589611714053</v>
      </c>
      <c r="J244" s="122">
        <v>3164.897659098468</v>
      </c>
      <c r="K244" s="125">
        <f>Corrientes!K244*Constantes!$BA$10</f>
        <v>3824.2530421145543</v>
      </c>
      <c r="L244" s="125">
        <f>Corrientes!L244*Constantes!$BA$10</f>
        <v>1453.5734107225076</v>
      </c>
      <c r="M244" s="125">
        <f>Corrientes!M244*Constantes!$BA$10</f>
        <v>1948.9631528006289</v>
      </c>
      <c r="N244" s="125">
        <f>Corrientes!N244*Constantes!$BA$10</f>
        <v>229.23897692078404</v>
      </c>
      <c r="O244" s="125">
        <v>4053.4920190353378</v>
      </c>
      <c r="P244" s="125">
        <v>44.513564014356824</v>
      </c>
      <c r="Q244" s="125">
        <v>3043.1654547083785</v>
      </c>
      <c r="R244" s="125">
        <v>793.62202902661011</v>
      </c>
      <c r="S244" s="125">
        <v>108.27724543476546</v>
      </c>
      <c r="T244" s="126" t="s">
        <v>260</v>
      </c>
      <c r="U244" s="126" t="s">
        <v>260</v>
      </c>
      <c r="V244" s="127">
        <v>3945.0647291697537</v>
      </c>
      <c r="W244" s="125">
        <v>4437.4833854909093</v>
      </c>
      <c r="X244" s="125">
        <f>Corrientes!X244*Constantes!$BA$10</f>
        <v>3981.9447722752097</v>
      </c>
      <c r="Y244" s="125">
        <f>Corrientes!Y244*Constantes!$BA$10</f>
        <v>2447.8792288487948</v>
      </c>
      <c r="Z244" s="125">
        <f>Corrientes!Z244*Constantes!$BA$10</f>
        <v>63468.490876181393</v>
      </c>
      <c r="AA244" s="125">
        <v>7109.9623882682217</v>
      </c>
      <c r="AB244" s="125">
        <v>4257.9341952660752</v>
      </c>
      <c r="AC244" s="126" t="s">
        <v>94</v>
      </c>
      <c r="AD244" s="125">
        <v>15.481759740676548</v>
      </c>
      <c r="AE244" s="125">
        <v>3.9439657256952669</v>
      </c>
      <c r="AF244" s="126" t="s">
        <v>260</v>
      </c>
      <c r="AG244" s="128" t="s">
        <v>94</v>
      </c>
      <c r="AH244" s="125">
        <v>122.6311308668144</v>
      </c>
      <c r="AI244" s="126" t="s">
        <v>260</v>
      </c>
      <c r="AJ244" s="126" t="s">
        <v>260</v>
      </c>
      <c r="AK244" s="126" t="s">
        <v>94</v>
      </c>
      <c r="AL244" s="126" t="s">
        <v>260</v>
      </c>
      <c r="AM244" s="126" t="s">
        <v>260</v>
      </c>
      <c r="AN244" s="128" t="s">
        <v>94</v>
      </c>
      <c r="AO244" s="132">
        <v>180274.44665520854</v>
      </c>
      <c r="AP244" s="132">
        <v>45924.768936877437</v>
      </c>
      <c r="AQ244" s="125">
        <v>94.344654538746596</v>
      </c>
      <c r="AR244" s="125">
        <v>5.6553454612534066</v>
      </c>
      <c r="AS244" s="125">
        <v>55.486435985643176</v>
      </c>
      <c r="AT244" s="126" t="s">
        <v>94</v>
      </c>
      <c r="AU244" s="128" t="s">
        <v>94</v>
      </c>
      <c r="AV244" s="125">
        <f t="shared" si="3"/>
        <v>6.3352559079992377</v>
      </c>
      <c r="AW244" s="128" t="s">
        <v>94</v>
      </c>
      <c r="AX244" s="129">
        <v>59.842984676233485</v>
      </c>
      <c r="AZ244" s="149"/>
      <c r="BC244" s="150"/>
      <c r="BE244" s="98"/>
    </row>
    <row r="245" spans="1:57" ht="15" hidden="1" thickBot="1" x14ac:dyDescent="0.35">
      <c r="A245" s="120">
        <v>2010</v>
      </c>
      <c r="B245" s="121" t="s">
        <v>9</v>
      </c>
      <c r="C245" s="122">
        <v>6709.7126047429601</v>
      </c>
      <c r="D245" s="122">
        <v>2067.588625464547</v>
      </c>
      <c r="E245" s="123">
        <v>0</v>
      </c>
      <c r="F245" s="123" t="s">
        <v>260</v>
      </c>
      <c r="G245" s="123" t="s">
        <v>260</v>
      </c>
      <c r="H245" s="122">
        <v>8777.3012302075076</v>
      </c>
      <c r="I245" s="122">
        <v>1132.0628238623381</v>
      </c>
      <c r="J245" s="122">
        <v>9909.3640540698452</v>
      </c>
      <c r="K245" s="125">
        <f>Corrientes!K245*Constantes!$BA$10</f>
        <v>2622.7047952906796</v>
      </c>
      <c r="L245" s="125">
        <f>Corrientes!L245*Constantes!$BA$10</f>
        <v>2004.8981984255824</v>
      </c>
      <c r="M245" s="125">
        <f>Corrientes!M245*Constantes!$BA$10</f>
        <v>617.80659686509739</v>
      </c>
      <c r="N245" s="125">
        <f>Corrientes!N245*Constantes!$BA$10</f>
        <v>338.26645786017644</v>
      </c>
      <c r="O245" s="125">
        <v>2960.9712531508562</v>
      </c>
      <c r="P245" s="125">
        <v>53.56012284945637</v>
      </c>
      <c r="Q245" s="125">
        <v>7078.2015640775244</v>
      </c>
      <c r="R245" s="125">
        <v>1031.3704317862339</v>
      </c>
      <c r="S245" s="125">
        <v>482.44805241899843</v>
      </c>
      <c r="T245" s="126" t="s">
        <v>260</v>
      </c>
      <c r="U245" s="126" t="s">
        <v>260</v>
      </c>
      <c r="V245" s="127">
        <v>8592.0200482827568</v>
      </c>
      <c r="W245" s="125">
        <v>3884.5541626765189</v>
      </c>
      <c r="X245" s="125">
        <f>Corrientes!X245*Constantes!$BA$10</f>
        <v>2765.0769414375582</v>
      </c>
      <c r="Y245" s="125">
        <f>Corrientes!Y245*Constantes!$BA$10</f>
        <v>2515.1572976433663</v>
      </c>
      <c r="Z245" s="125">
        <f>Corrientes!Z245*Constantes!$BA$10</f>
        <v>14338.516135732709</v>
      </c>
      <c r="AA245" s="125">
        <v>18501.3841023526</v>
      </c>
      <c r="AB245" s="125">
        <v>3328.4838437321059</v>
      </c>
      <c r="AC245" s="126" t="s">
        <v>94</v>
      </c>
      <c r="AD245" s="125">
        <v>27.970989771929627</v>
      </c>
      <c r="AE245" s="125">
        <v>3.2754795197427735</v>
      </c>
      <c r="AF245" s="126" t="s">
        <v>260</v>
      </c>
      <c r="AG245" s="128" t="s">
        <v>94</v>
      </c>
      <c r="AH245" s="125">
        <v>723.6145645789901</v>
      </c>
      <c r="AI245" s="126" t="s">
        <v>260</v>
      </c>
      <c r="AJ245" s="126" t="s">
        <v>260</v>
      </c>
      <c r="AK245" s="126" t="s">
        <v>94</v>
      </c>
      <c r="AL245" s="126" t="s">
        <v>260</v>
      </c>
      <c r="AM245" s="126" t="s">
        <v>260</v>
      </c>
      <c r="AN245" s="128" t="s">
        <v>94</v>
      </c>
      <c r="AO245" s="132">
        <v>564845.05523043324</v>
      </c>
      <c r="AP245" s="132">
        <v>66144.903177218715</v>
      </c>
      <c r="AQ245" s="125">
        <v>88.575827695043742</v>
      </c>
      <c r="AR245" s="125">
        <v>11.42417230495626</v>
      </c>
      <c r="AS245" s="125">
        <v>46.439877150543623</v>
      </c>
      <c r="AT245" s="126" t="s">
        <v>94</v>
      </c>
      <c r="AU245" s="128" t="s">
        <v>94</v>
      </c>
      <c r="AV245" s="125">
        <f t="shared" si="3"/>
        <v>2.4391189946724179</v>
      </c>
      <c r="AW245" s="128" t="s">
        <v>94</v>
      </c>
      <c r="AX245" s="129">
        <v>76.07289058144687</v>
      </c>
      <c r="AZ245" s="149"/>
      <c r="BC245" s="150"/>
      <c r="BE245" s="98"/>
    </row>
    <row r="246" spans="1:57" ht="15" hidden="1" thickBot="1" x14ac:dyDescent="0.35">
      <c r="A246" s="120">
        <v>2010</v>
      </c>
      <c r="B246" s="121" t="s">
        <v>10</v>
      </c>
      <c r="C246" s="122">
        <v>3637.0478900436874</v>
      </c>
      <c r="D246" s="122">
        <v>3290.5378709913521</v>
      </c>
      <c r="E246" s="122">
        <v>40.076870580259303</v>
      </c>
      <c r="F246" s="123" t="s">
        <v>260</v>
      </c>
      <c r="G246" s="123" t="s">
        <v>260</v>
      </c>
      <c r="H246" s="122">
        <v>6967.6626316152979</v>
      </c>
      <c r="I246" s="122">
        <v>241.09313491882591</v>
      </c>
      <c r="J246" s="122">
        <v>7208.7557665341246</v>
      </c>
      <c r="K246" s="125">
        <f>Corrientes!K246*Constantes!$BA$10</f>
        <v>2614.1995395721851</v>
      </c>
      <c r="L246" s="125">
        <f>Corrientes!L246*Constantes!$BA$10</f>
        <v>1364.5851445809712</v>
      </c>
      <c r="M246" s="125">
        <f>Corrientes!M246*Constantes!$BA$10</f>
        <v>1234.5779412824727</v>
      </c>
      <c r="N246" s="125">
        <f>Corrientes!N246*Constantes!$BA$10</f>
        <v>90.455809303829085</v>
      </c>
      <c r="O246" s="125">
        <v>2704.6553488760142</v>
      </c>
      <c r="P246" s="125">
        <v>64.035003779515989</v>
      </c>
      <c r="Q246" s="125">
        <v>3019.1660363478045</v>
      </c>
      <c r="R246" s="125">
        <v>1029.6019592078883</v>
      </c>
      <c r="S246" s="126">
        <v>0</v>
      </c>
      <c r="T246" s="126" t="s">
        <v>260</v>
      </c>
      <c r="U246" s="126" t="s">
        <v>260</v>
      </c>
      <c r="V246" s="127">
        <v>4048.7679955556923</v>
      </c>
      <c r="W246" s="125">
        <v>5197.7251371149532</v>
      </c>
      <c r="X246" s="125">
        <f>Corrientes!X246*Constantes!$BA$10</f>
        <v>4008.1912307189314</v>
      </c>
      <c r="Y246" s="125">
        <f>Corrientes!Y246*Constantes!$BA$10</f>
        <v>2048.3313754747569</v>
      </c>
      <c r="Z246" s="125">
        <f>Corrientes!Z246*Constantes!$BA$10</f>
        <v>0</v>
      </c>
      <c r="AA246" s="125">
        <v>11257.523762089817</v>
      </c>
      <c r="AB246" s="125">
        <v>3268.4845767019647</v>
      </c>
      <c r="AC246" s="126" t="s">
        <v>94</v>
      </c>
      <c r="AD246" s="125">
        <v>19.08821226478949</v>
      </c>
      <c r="AE246" s="125">
        <v>4.9177882021810548</v>
      </c>
      <c r="AF246" s="126" t="s">
        <v>260</v>
      </c>
      <c r="AG246" s="128" t="s">
        <v>94</v>
      </c>
      <c r="AH246" s="125">
        <v>96.210902251578247</v>
      </c>
      <c r="AI246" s="126" t="s">
        <v>260</v>
      </c>
      <c r="AJ246" s="126" t="s">
        <v>260</v>
      </c>
      <c r="AK246" s="126" t="s">
        <v>94</v>
      </c>
      <c r="AL246" s="126" t="s">
        <v>260</v>
      </c>
      <c r="AM246" s="126" t="s">
        <v>260</v>
      </c>
      <c r="AN246" s="128" t="s">
        <v>94</v>
      </c>
      <c r="AO246" s="132">
        <v>228914.36758291197</v>
      </c>
      <c r="AP246" s="132">
        <v>58976.312741742055</v>
      </c>
      <c r="AQ246" s="125">
        <v>96.6555513499559</v>
      </c>
      <c r="AR246" s="125">
        <v>3.3444486500440886</v>
      </c>
      <c r="AS246" s="125">
        <v>35.964996220484011</v>
      </c>
      <c r="AT246" s="126" t="s">
        <v>94</v>
      </c>
      <c r="AU246" s="128" t="s">
        <v>94</v>
      </c>
      <c r="AV246" s="125">
        <f t="shared" si="3"/>
        <v>8.1625102593691157</v>
      </c>
      <c r="AW246" s="128" t="s">
        <v>94</v>
      </c>
      <c r="AX246" s="129">
        <v>186.45559854913157</v>
      </c>
      <c r="AZ246" s="149"/>
      <c r="BC246" s="150"/>
      <c r="BE246" s="98"/>
    </row>
    <row r="247" spans="1:57" ht="15" hidden="1" thickBot="1" x14ac:dyDescent="0.35">
      <c r="A247" s="120">
        <v>2010</v>
      </c>
      <c r="B247" s="121" t="s">
        <v>11</v>
      </c>
      <c r="C247" s="122">
        <v>2590.0488919861527</v>
      </c>
      <c r="D247" s="122">
        <v>2136.2124363772964</v>
      </c>
      <c r="E247" s="122">
        <v>530.39328715145552</v>
      </c>
      <c r="F247" s="123" t="s">
        <v>260</v>
      </c>
      <c r="G247" s="123" t="s">
        <v>260</v>
      </c>
      <c r="H247" s="122">
        <v>5256.6546155149053</v>
      </c>
      <c r="I247" s="122">
        <v>217.73535594580653</v>
      </c>
      <c r="J247" s="122">
        <v>5474.3899714607123</v>
      </c>
      <c r="K247" s="125">
        <f>Corrientes!K247*Constantes!$BA$10</f>
        <v>2912.6822848382094</v>
      </c>
      <c r="L247" s="125">
        <f>Corrientes!L247*Constantes!$BA$10</f>
        <v>1435.1312909710625</v>
      </c>
      <c r="M247" s="125">
        <f>Corrientes!M247*Constantes!$BA$10</f>
        <v>1183.6631042341651</v>
      </c>
      <c r="N247" s="125">
        <f>Corrientes!N247*Constantes!$BA$10</f>
        <v>120.64591654442783</v>
      </c>
      <c r="O247" s="125">
        <v>3033.3282013826379</v>
      </c>
      <c r="P247" s="125">
        <v>61.813897357508822</v>
      </c>
      <c r="Q247" s="125">
        <v>2503.7843890043036</v>
      </c>
      <c r="R247" s="125">
        <v>538.35778850931194</v>
      </c>
      <c r="S247" s="125">
        <v>339.71249096296111</v>
      </c>
      <c r="T247" s="126" t="s">
        <v>260</v>
      </c>
      <c r="U247" s="126" t="s">
        <v>260</v>
      </c>
      <c r="V247" s="127">
        <v>3381.8546684765765</v>
      </c>
      <c r="W247" s="125">
        <v>3819.8415166129321</v>
      </c>
      <c r="X247" s="125">
        <f>Corrientes!X247*Constantes!$BA$10</f>
        <v>3185.1075626159104</v>
      </c>
      <c r="Y247" s="125">
        <f>Corrientes!Y247*Constantes!$BA$10</f>
        <v>2120.0947836589935</v>
      </c>
      <c r="Z247" s="125">
        <f>Corrientes!Z247*Constantes!$BA$10</f>
        <v>17076.98642552461</v>
      </c>
      <c r="AA247" s="125">
        <v>8856.2446399372875</v>
      </c>
      <c r="AB247" s="125">
        <v>3292.1790009454303</v>
      </c>
      <c r="AC247" s="126" t="s">
        <v>94</v>
      </c>
      <c r="AD247" s="125">
        <v>13.412344067099838</v>
      </c>
      <c r="AE247" s="125">
        <v>3.9086549523886669</v>
      </c>
      <c r="AF247" s="126" t="s">
        <v>260</v>
      </c>
      <c r="AG247" s="128" t="s">
        <v>94</v>
      </c>
      <c r="AH247" s="125">
        <v>134.71737213013026</v>
      </c>
      <c r="AI247" s="126" t="s">
        <v>260</v>
      </c>
      <c r="AJ247" s="126" t="s">
        <v>260</v>
      </c>
      <c r="AK247" s="126" t="s">
        <v>94</v>
      </c>
      <c r="AL247" s="126" t="s">
        <v>260</v>
      </c>
      <c r="AM247" s="126" t="s">
        <v>260</v>
      </c>
      <c r="AN247" s="128" t="s">
        <v>94</v>
      </c>
      <c r="AO247" s="132">
        <v>226580.36454522645</v>
      </c>
      <c r="AP247" s="132">
        <v>66030.550630306636</v>
      </c>
      <c r="AQ247" s="125">
        <v>96.022655362863944</v>
      </c>
      <c r="AR247" s="125">
        <v>3.9773446371360528</v>
      </c>
      <c r="AS247" s="125">
        <v>38.186102642491178</v>
      </c>
      <c r="AT247" s="126" t="s">
        <v>94</v>
      </c>
      <c r="AU247" s="128" t="s">
        <v>94</v>
      </c>
      <c r="AV247" s="125">
        <f t="shared" si="3"/>
        <v>6.6595960493100348</v>
      </c>
      <c r="AW247" s="128" t="s">
        <v>94</v>
      </c>
      <c r="AX247" s="129">
        <v>302.53335813940936</v>
      </c>
      <c r="AZ247" s="149"/>
      <c r="BC247" s="150"/>
      <c r="BE247" s="98"/>
    </row>
    <row r="248" spans="1:57" ht="15" hidden="1" thickBot="1" x14ac:dyDescent="0.35">
      <c r="A248" s="120">
        <v>2010</v>
      </c>
      <c r="B248" s="121" t="s">
        <v>12</v>
      </c>
      <c r="C248" s="122">
        <v>4643.9145362691479</v>
      </c>
      <c r="D248" s="122">
        <v>3709.8969845751585</v>
      </c>
      <c r="E248" s="123">
        <v>0</v>
      </c>
      <c r="F248" s="123" t="s">
        <v>260</v>
      </c>
      <c r="G248" s="123" t="s">
        <v>260</v>
      </c>
      <c r="H248" s="122">
        <v>8353.8115208443069</v>
      </c>
      <c r="I248" s="122">
        <v>2610.6749593438831</v>
      </c>
      <c r="J248" s="122">
        <v>10964.48648018819</v>
      </c>
      <c r="K248" s="125">
        <f>Corrientes!K248*Constantes!$BA$10</f>
        <v>2270.1642008834397</v>
      </c>
      <c r="L248" s="125">
        <f>Corrientes!L248*Constantes!$BA$10</f>
        <v>1261.9926252699238</v>
      </c>
      <c r="M248" s="125">
        <f>Corrientes!M248*Constantes!$BA$10</f>
        <v>1008.1715756135162</v>
      </c>
      <c r="N248" s="125">
        <f>Corrientes!N248*Constantes!$BA$10</f>
        <v>709.455895438531</v>
      </c>
      <c r="O248" s="125">
        <v>2979.6200963219708</v>
      </c>
      <c r="P248" s="125">
        <v>38.928394108405101</v>
      </c>
      <c r="Q248" s="125">
        <v>15801.535491581</v>
      </c>
      <c r="R248" s="125">
        <v>1241.6872430184048</v>
      </c>
      <c r="S248" s="125">
        <v>158.07242432920611</v>
      </c>
      <c r="T248" s="126" t="s">
        <v>260</v>
      </c>
      <c r="U248" s="126" t="s">
        <v>260</v>
      </c>
      <c r="V248" s="127">
        <v>17201.295158928609</v>
      </c>
      <c r="W248" s="125">
        <v>4571.4107318353563</v>
      </c>
      <c r="X248" s="125">
        <f>Corrientes!X248*Constantes!$BA$10</f>
        <v>3672.1855239271931</v>
      </c>
      <c r="Y248" s="125">
        <f>Corrientes!Y248*Constantes!$BA$10</f>
        <v>3224.2320863813416</v>
      </c>
      <c r="Z248" s="125">
        <f>Corrientes!Z248*Constantes!$BA$10</f>
        <v>30927.885801057742</v>
      </c>
      <c r="AA248" s="125">
        <v>28165.781639116802</v>
      </c>
      <c r="AB248" s="125">
        <v>3784.3881210079512</v>
      </c>
      <c r="AC248" s="126" t="s">
        <v>94</v>
      </c>
      <c r="AD248" s="125">
        <v>28.024921838431467</v>
      </c>
      <c r="AE248" s="125">
        <v>2.792088612458774</v>
      </c>
      <c r="AF248" s="126" t="s">
        <v>260</v>
      </c>
      <c r="AG248" s="128" t="s">
        <v>94</v>
      </c>
      <c r="AH248" s="125">
        <v>2901.5822623126305</v>
      </c>
      <c r="AI248" s="126" t="s">
        <v>260</v>
      </c>
      <c r="AJ248" s="126" t="s">
        <v>260</v>
      </c>
      <c r="AK248" s="126" t="s">
        <v>94</v>
      </c>
      <c r="AL248" s="126" t="s">
        <v>260</v>
      </c>
      <c r="AM248" s="126" t="s">
        <v>260</v>
      </c>
      <c r="AN248" s="128" t="s">
        <v>94</v>
      </c>
      <c r="AO248" s="132">
        <v>1008771.0509414456</v>
      </c>
      <c r="AP248" s="132">
        <v>100502.62334895141</v>
      </c>
      <c r="AQ248" s="125">
        <v>76.189719746007896</v>
      </c>
      <c r="AR248" s="125">
        <v>23.810280253992111</v>
      </c>
      <c r="AS248" s="125">
        <v>61.071605891594906</v>
      </c>
      <c r="AT248" s="126" t="s">
        <v>94</v>
      </c>
      <c r="AU248" s="128" t="s">
        <v>94</v>
      </c>
      <c r="AV248" s="125">
        <f t="shared" si="3"/>
        <v>0.58980282702452147</v>
      </c>
      <c r="AW248" s="128" t="s">
        <v>94</v>
      </c>
      <c r="AX248" s="129">
        <v>42.644472165548734</v>
      </c>
      <c r="AZ248" s="149"/>
      <c r="BC248" s="150"/>
      <c r="BE248" s="98"/>
    </row>
    <row r="249" spans="1:57" ht="15" hidden="1" thickBot="1" x14ac:dyDescent="0.35">
      <c r="A249" s="120">
        <v>2010</v>
      </c>
      <c r="B249" s="121" t="s">
        <v>13</v>
      </c>
      <c r="C249" s="122">
        <v>15135.53869218159</v>
      </c>
      <c r="D249" s="122">
        <v>7395.5931748491821</v>
      </c>
      <c r="E249" s="122">
        <v>57.859833922277744</v>
      </c>
      <c r="F249" s="123" t="s">
        <v>260</v>
      </c>
      <c r="G249" s="123" t="s">
        <v>260</v>
      </c>
      <c r="H249" s="122">
        <v>22588.991700953055</v>
      </c>
      <c r="I249" s="122">
        <v>14567.565190781572</v>
      </c>
      <c r="J249" s="122">
        <v>37156.556891734625</v>
      </c>
      <c r="K249" s="125">
        <f>Corrientes!K249*Constantes!$BA$10</f>
        <v>2581.6633718363555</v>
      </c>
      <c r="L249" s="125">
        <f>Corrientes!L249*Constantes!$BA$10</f>
        <v>1729.818947738537</v>
      </c>
      <c r="M249" s="125">
        <f>Corrientes!M249*Constantes!$BA$10</f>
        <v>845.23170689843255</v>
      </c>
      <c r="N249" s="125">
        <f>Corrientes!N249*Constantes!$BA$10</f>
        <v>1664.9060731777738</v>
      </c>
      <c r="O249" s="125">
        <v>4246.5694450141291</v>
      </c>
      <c r="P249" s="125">
        <v>67.357311334850678</v>
      </c>
      <c r="Q249" s="125">
        <v>16838.484509807247</v>
      </c>
      <c r="R249" s="125">
        <v>1103.7687365406675</v>
      </c>
      <c r="S249" s="125">
        <v>64.550980979556883</v>
      </c>
      <c r="T249" s="126" t="s">
        <v>260</v>
      </c>
      <c r="U249" s="126" t="s">
        <v>260</v>
      </c>
      <c r="V249" s="127">
        <v>18006.804227327473</v>
      </c>
      <c r="W249" s="125">
        <v>2639.5596748715902</v>
      </c>
      <c r="X249" s="125">
        <f>Corrientes!X249*Constantes!$BA$10</f>
        <v>3608.0701429552732</v>
      </c>
      <c r="Y249" s="125">
        <f>Corrientes!Y249*Constantes!$BA$10</f>
        <v>1105.2685860118856</v>
      </c>
      <c r="Z249" s="125">
        <f>Corrientes!Z249*Constantes!$BA$10</f>
        <v>3323.4300046108679</v>
      </c>
      <c r="AA249" s="125">
        <v>55163.361119062094</v>
      </c>
      <c r="AB249" s="125">
        <v>3542.5441995729616</v>
      </c>
      <c r="AC249" s="126" t="s">
        <v>94</v>
      </c>
      <c r="AD249" s="125">
        <v>41.214912630554025</v>
      </c>
      <c r="AE249" s="125">
        <v>4.136519346641081</v>
      </c>
      <c r="AF249" s="126" t="s">
        <v>260</v>
      </c>
      <c r="AG249" s="128" t="s">
        <v>94</v>
      </c>
      <c r="AH249" s="125">
        <v>2541.3287498603399</v>
      </c>
      <c r="AI249" s="126" t="s">
        <v>260</v>
      </c>
      <c r="AJ249" s="126" t="s">
        <v>260</v>
      </c>
      <c r="AK249" s="126" t="s">
        <v>94</v>
      </c>
      <c r="AL249" s="126" t="s">
        <v>260</v>
      </c>
      <c r="AM249" s="126" t="s">
        <v>260</v>
      </c>
      <c r="AN249" s="128" t="s">
        <v>94</v>
      </c>
      <c r="AO249" s="132">
        <v>1333569.5181470774</v>
      </c>
      <c r="AP249" s="132">
        <v>133843.20770867681</v>
      </c>
      <c r="AQ249" s="125">
        <v>60.794092861650249</v>
      </c>
      <c r="AR249" s="125">
        <v>39.205907138349751</v>
      </c>
      <c r="AS249" s="125">
        <v>32.642688665149322</v>
      </c>
      <c r="AT249" s="126" t="s">
        <v>94</v>
      </c>
      <c r="AU249" s="128" t="s">
        <v>94</v>
      </c>
      <c r="AV249" s="125">
        <f t="shared" si="3"/>
        <v>17.610615751166002</v>
      </c>
      <c r="AW249" s="128" t="s">
        <v>94</v>
      </c>
      <c r="AX249" s="129">
        <v>264.0186096769026</v>
      </c>
      <c r="AZ249" s="149"/>
      <c r="BC249" s="150"/>
      <c r="BE249" s="98"/>
    </row>
    <row r="250" spans="1:57" ht="15" hidden="1" thickBot="1" x14ac:dyDescent="0.35">
      <c r="A250" s="120">
        <v>2010</v>
      </c>
      <c r="B250" s="121" t="s">
        <v>14</v>
      </c>
      <c r="C250" s="122">
        <v>3603.616990509156</v>
      </c>
      <c r="D250" s="122">
        <v>2080.987894361042</v>
      </c>
      <c r="E250" s="122">
        <v>744.10579173693566</v>
      </c>
      <c r="F250" s="123" t="s">
        <v>260</v>
      </c>
      <c r="G250" s="123" t="s">
        <v>260</v>
      </c>
      <c r="H250" s="122">
        <v>6428.7106766071329</v>
      </c>
      <c r="I250" s="122">
        <v>275.70914936649996</v>
      </c>
      <c r="J250" s="122">
        <v>6704.4198259736322</v>
      </c>
      <c r="K250" s="125">
        <f>Corrientes!K250*Constantes!$BA$10</f>
        <v>2140.8226792248379</v>
      </c>
      <c r="L250" s="125">
        <f>Corrientes!L250*Constantes!$BA$10</f>
        <v>1200.0392253759867</v>
      </c>
      <c r="M250" s="125">
        <f>Corrientes!M250*Constantes!$BA$10</f>
        <v>692.98904610087061</v>
      </c>
      <c r="N250" s="125">
        <f>Corrientes!N250*Constantes!$BA$10</f>
        <v>91.813806768654189</v>
      </c>
      <c r="O250" s="125">
        <v>2232.636485993492</v>
      </c>
      <c r="P250" s="125">
        <v>54.094574651409452</v>
      </c>
      <c r="Q250" s="125">
        <v>4290.9224719596014</v>
      </c>
      <c r="R250" s="125">
        <v>1290.5096391671002</v>
      </c>
      <c r="S250" s="125">
        <v>108.03389928445161</v>
      </c>
      <c r="T250" s="126" t="s">
        <v>260</v>
      </c>
      <c r="U250" s="126" t="s">
        <v>260</v>
      </c>
      <c r="V250" s="127">
        <v>5689.4660104111535</v>
      </c>
      <c r="W250" s="125">
        <v>4014.143253039043</v>
      </c>
      <c r="X250" s="125">
        <f>Corrientes!X250*Constantes!$BA$10</f>
        <v>2924.1150640370292</v>
      </c>
      <c r="Y250" s="125">
        <f>Corrientes!Y250*Constantes!$BA$10</f>
        <v>3138.6813481930535</v>
      </c>
      <c r="Z250" s="125">
        <f>Corrientes!Z250*Constantes!$BA$10</f>
        <v>35855.92409042536</v>
      </c>
      <c r="AA250" s="125">
        <v>12393.885836384787</v>
      </c>
      <c r="AB250" s="125">
        <v>2803.8746575458349</v>
      </c>
      <c r="AC250" s="126" t="s">
        <v>94</v>
      </c>
      <c r="AD250" s="125">
        <v>21.807280332648237</v>
      </c>
      <c r="AE250" s="125">
        <v>3.4772670060572111</v>
      </c>
      <c r="AF250" s="126" t="s">
        <v>260</v>
      </c>
      <c r="AG250" s="128" t="s">
        <v>94</v>
      </c>
      <c r="AH250" s="125">
        <v>264.65674847628708</v>
      </c>
      <c r="AI250" s="126" t="s">
        <v>260</v>
      </c>
      <c r="AJ250" s="126" t="s">
        <v>260</v>
      </c>
      <c r="AK250" s="126" t="s">
        <v>94</v>
      </c>
      <c r="AL250" s="126" t="s">
        <v>260</v>
      </c>
      <c r="AM250" s="126" t="s">
        <v>260</v>
      </c>
      <c r="AN250" s="128" t="s">
        <v>94</v>
      </c>
      <c r="AO250" s="132">
        <v>356426.0614671036</v>
      </c>
      <c r="AP250" s="132">
        <v>56833.707125916022</v>
      </c>
      <c r="AQ250" s="125">
        <v>95.887650885191107</v>
      </c>
      <c r="AR250" s="125">
        <v>4.1123491148089135</v>
      </c>
      <c r="AS250" s="125">
        <v>45.905425348590526</v>
      </c>
      <c r="AT250" s="126" t="s">
        <v>94</v>
      </c>
      <c r="AU250" s="128" t="s">
        <v>94</v>
      </c>
      <c r="AV250" s="125">
        <f t="shared" si="3"/>
        <v>-6.0630054014819912</v>
      </c>
      <c r="AW250" s="128" t="s">
        <v>94</v>
      </c>
      <c r="AX250" s="129">
        <v>148.64529125424036</v>
      </c>
      <c r="AZ250" s="149"/>
      <c r="BC250" s="150"/>
      <c r="BE250" s="98"/>
    </row>
    <row r="251" spans="1:57" ht="15" hidden="1" thickBot="1" x14ac:dyDescent="0.35">
      <c r="A251" s="120">
        <v>2010</v>
      </c>
      <c r="B251" s="121" t="s">
        <v>15</v>
      </c>
      <c r="C251" s="122">
        <v>1798.1824017858039</v>
      </c>
      <c r="D251" s="122">
        <v>1019.9118889716179</v>
      </c>
      <c r="E251" s="123">
        <v>0</v>
      </c>
      <c r="F251" s="123" t="s">
        <v>260</v>
      </c>
      <c r="G251" s="123" t="s">
        <v>260</v>
      </c>
      <c r="H251" s="122">
        <v>2818.0942907574217</v>
      </c>
      <c r="I251" s="122">
        <v>248.52284466631156</v>
      </c>
      <c r="J251" s="122">
        <v>3066.6171354237335</v>
      </c>
      <c r="K251" s="125">
        <f>Corrientes!K251*Constantes!$BA$10</f>
        <v>2626.7389826130448</v>
      </c>
      <c r="L251" s="125">
        <f>Corrientes!L251*Constantes!$BA$10</f>
        <v>1676.08153783599</v>
      </c>
      <c r="M251" s="125">
        <f>Corrientes!M251*Constantes!$BA$10</f>
        <v>950.65744477705437</v>
      </c>
      <c r="N251" s="125">
        <f>Corrientes!N251*Constantes!$BA$10</f>
        <v>231.64755214043316</v>
      </c>
      <c r="O251" s="125">
        <v>2858.3865347534775</v>
      </c>
      <c r="P251" s="125">
        <v>44.737332012160742</v>
      </c>
      <c r="Q251" s="125">
        <v>2924.1847617515818</v>
      </c>
      <c r="R251" s="125">
        <v>784.37691425375931</v>
      </c>
      <c r="S251" s="125">
        <v>79.537367421620516</v>
      </c>
      <c r="T251" s="126" t="s">
        <v>260</v>
      </c>
      <c r="U251" s="126" t="s">
        <v>260</v>
      </c>
      <c r="V251" s="127">
        <v>3788.0990434269615</v>
      </c>
      <c r="W251" s="125">
        <v>5185.688863280945</v>
      </c>
      <c r="X251" s="125">
        <f>Corrientes!X251*Constantes!$BA$10</f>
        <v>4448.796073853232</v>
      </c>
      <c r="Y251" s="125">
        <f>Corrientes!Y251*Constantes!$BA$10</f>
        <v>3790.8170710376689</v>
      </c>
      <c r="Z251" s="125">
        <f>Corrientes!Z251*Constantes!$BA$10</f>
        <v>50403.908378720225</v>
      </c>
      <c r="AA251" s="125">
        <v>6854.7161788506955</v>
      </c>
      <c r="AB251" s="125">
        <v>3801.1224610171653</v>
      </c>
      <c r="AC251" s="126" t="s">
        <v>94</v>
      </c>
      <c r="AD251" s="125">
        <v>22.9585306072075</v>
      </c>
      <c r="AE251" s="125">
        <v>3.5713281782916577</v>
      </c>
      <c r="AF251" s="126" t="s">
        <v>260</v>
      </c>
      <c r="AG251" s="128" t="s">
        <v>94</v>
      </c>
      <c r="AH251" s="125">
        <v>302.19287987943056</v>
      </c>
      <c r="AI251" s="126" t="s">
        <v>260</v>
      </c>
      <c r="AJ251" s="126" t="s">
        <v>260</v>
      </c>
      <c r="AK251" s="126" t="s">
        <v>94</v>
      </c>
      <c r="AL251" s="126" t="s">
        <v>260</v>
      </c>
      <c r="AM251" s="126" t="s">
        <v>260</v>
      </c>
      <c r="AN251" s="128" t="s">
        <v>94</v>
      </c>
      <c r="AO251" s="132">
        <v>191937.44838452913</v>
      </c>
      <c r="AP251" s="132">
        <v>29856.94640535381</v>
      </c>
      <c r="AQ251" s="125">
        <v>91.895863301762574</v>
      </c>
      <c r="AR251" s="125">
        <v>8.1041366982374079</v>
      </c>
      <c r="AS251" s="125">
        <v>55.262667987839251</v>
      </c>
      <c r="AT251" s="126" t="s">
        <v>94</v>
      </c>
      <c r="AU251" s="128" t="s">
        <v>94</v>
      </c>
      <c r="AV251" s="125">
        <f t="shared" si="3"/>
        <v>0.2528081635817081</v>
      </c>
      <c r="AW251" s="128" t="s">
        <v>94</v>
      </c>
      <c r="AX251" s="129">
        <v>39.242453188001072</v>
      </c>
      <c r="AZ251" s="149"/>
      <c r="BC251" s="150"/>
      <c r="BE251" s="98"/>
    </row>
    <row r="252" spans="1:57" ht="15" hidden="1" thickBot="1" x14ac:dyDescent="0.35">
      <c r="A252" s="120">
        <v>2010</v>
      </c>
      <c r="B252" s="121" t="s">
        <v>16</v>
      </c>
      <c r="C252" s="122">
        <v>870.81606587841566</v>
      </c>
      <c r="D252" s="122">
        <v>1025.9316232177418</v>
      </c>
      <c r="E252" s="122">
        <v>150.38105482802902</v>
      </c>
      <c r="F252" s="123" t="s">
        <v>260</v>
      </c>
      <c r="G252" s="123" t="s">
        <v>260</v>
      </c>
      <c r="H252" s="122">
        <v>2047.1287439241867</v>
      </c>
      <c r="I252" s="122">
        <v>243.85416549539048</v>
      </c>
      <c r="J252" s="122">
        <v>2290.982909419577</v>
      </c>
      <c r="K252" s="125">
        <f>Corrientes!K252*Constantes!$BA$10</f>
        <v>3432.6660327016534</v>
      </c>
      <c r="L252" s="125">
        <f>Corrientes!L252*Constantes!$BA$10</f>
        <v>1460.2016306710727</v>
      </c>
      <c r="M252" s="125">
        <f>Corrientes!M252*Constantes!$BA$10</f>
        <v>1720.302470153013</v>
      </c>
      <c r="N252" s="125">
        <f>Corrientes!N252*Constantes!$BA$10</f>
        <v>408.89949560487162</v>
      </c>
      <c r="O252" s="125">
        <v>3841.5655283065248</v>
      </c>
      <c r="P252" s="125">
        <v>50.015103602243251</v>
      </c>
      <c r="Q252" s="125">
        <v>1869.7768977996341</v>
      </c>
      <c r="R252" s="125">
        <v>419.82234580230715</v>
      </c>
      <c r="S252" s="126">
        <v>0</v>
      </c>
      <c r="T252" s="126" t="s">
        <v>260</v>
      </c>
      <c r="U252" s="126" t="s">
        <v>260</v>
      </c>
      <c r="V252" s="127">
        <v>2289.5992436019415</v>
      </c>
      <c r="W252" s="125">
        <v>4467.5717397153549</v>
      </c>
      <c r="X252" s="125">
        <f>Corrientes!X252*Constantes!$BA$10</f>
        <v>4123.4284947461556</v>
      </c>
      <c r="Y252" s="125">
        <f>Corrientes!Y252*Constantes!$BA$10</f>
        <v>2553.912459864142</v>
      </c>
      <c r="Z252" s="125">
        <f>Corrientes!Z252*Constantes!$BA$10</f>
        <v>0</v>
      </c>
      <c r="AA252" s="125">
        <v>4580.5821530215189</v>
      </c>
      <c r="AB252" s="125">
        <v>4130.8931271950632</v>
      </c>
      <c r="AC252" s="126" t="s">
        <v>94</v>
      </c>
      <c r="AD252" s="125">
        <v>14.480769105318542</v>
      </c>
      <c r="AE252" s="125">
        <v>4.2371340518665921</v>
      </c>
      <c r="AF252" s="126" t="s">
        <v>260</v>
      </c>
      <c r="AG252" s="128" t="s">
        <v>94</v>
      </c>
      <c r="AH252" s="125">
        <v>59.792502509981219</v>
      </c>
      <c r="AI252" s="126" t="s">
        <v>260</v>
      </c>
      <c r="AJ252" s="126" t="s">
        <v>260</v>
      </c>
      <c r="AK252" s="126" t="s">
        <v>94</v>
      </c>
      <c r="AL252" s="126" t="s">
        <v>260</v>
      </c>
      <c r="AM252" s="126" t="s">
        <v>260</v>
      </c>
      <c r="AN252" s="128" t="s">
        <v>94</v>
      </c>
      <c r="AO252" s="132">
        <v>108105.66993988841</v>
      </c>
      <c r="AP252" s="132">
        <v>31632.174504730883</v>
      </c>
      <c r="AQ252" s="125">
        <v>89.355915118669699</v>
      </c>
      <c r="AR252" s="125">
        <v>10.644084881330311</v>
      </c>
      <c r="AS252" s="125">
        <v>49.984896397756742</v>
      </c>
      <c r="AT252" s="126" t="s">
        <v>94</v>
      </c>
      <c r="AU252" s="128" t="s">
        <v>94</v>
      </c>
      <c r="AV252" s="125">
        <f t="shared" si="3"/>
        <v>2.0100595419933143</v>
      </c>
      <c r="AW252" s="128" t="s">
        <v>94</v>
      </c>
      <c r="AX252" s="129">
        <v>36.865983716836084</v>
      </c>
      <c r="AZ252" s="149"/>
      <c r="BC252" s="150"/>
      <c r="BE252" s="98"/>
    </row>
    <row r="253" spans="1:57" ht="15" hidden="1" thickBot="1" x14ac:dyDescent="0.35">
      <c r="A253" s="120">
        <v>2010</v>
      </c>
      <c r="B253" s="121" t="s">
        <v>17</v>
      </c>
      <c r="C253" s="122">
        <v>1927.5085733465648</v>
      </c>
      <c r="D253" s="122">
        <v>1858.9789589625229</v>
      </c>
      <c r="E253" s="123">
        <v>0</v>
      </c>
      <c r="F253" s="123" t="s">
        <v>260</v>
      </c>
      <c r="G253" s="123" t="s">
        <v>260</v>
      </c>
      <c r="H253" s="122">
        <v>3786.4875323090878</v>
      </c>
      <c r="I253" s="122">
        <v>481.46646293038145</v>
      </c>
      <c r="J253" s="122">
        <v>4267.9539952394689</v>
      </c>
      <c r="K253" s="125">
        <f>Corrientes!K253*Constantes!$BA$10</f>
        <v>2545.5173015808191</v>
      </c>
      <c r="L253" s="125">
        <f>Corrientes!L253*Constantes!$BA$10</f>
        <v>1295.793629460848</v>
      </c>
      <c r="M253" s="125">
        <f>Corrientes!M253*Constantes!$BA$10</f>
        <v>1249.7236721199711</v>
      </c>
      <c r="N253" s="125">
        <f>Corrientes!N253*Constantes!$BA$10</f>
        <v>323.67232192438206</v>
      </c>
      <c r="O253" s="125">
        <v>2869.1896235052013</v>
      </c>
      <c r="P253" s="125">
        <v>21.261475698192907</v>
      </c>
      <c r="Q253" s="125">
        <v>14249.557832692057</v>
      </c>
      <c r="R253" s="125">
        <v>1097.488804189948</v>
      </c>
      <c r="S253" s="125">
        <v>458.64832726010985</v>
      </c>
      <c r="T253" s="126" t="s">
        <v>260</v>
      </c>
      <c r="U253" s="126" t="s">
        <v>260</v>
      </c>
      <c r="V253" s="127">
        <v>15805.694964142114</v>
      </c>
      <c r="W253" s="125">
        <v>4884.6917198588253</v>
      </c>
      <c r="X253" s="125">
        <f>Corrientes!X253*Constantes!$BA$10</f>
        <v>3968.262338042407</v>
      </c>
      <c r="Y253" s="125">
        <f>Corrientes!Y253*Constantes!$BA$10</f>
        <v>4569.500011199857</v>
      </c>
      <c r="Z253" s="125">
        <f>Corrientes!Z253*Constantes!$BA$10</f>
        <v>18313.700976685424</v>
      </c>
      <c r="AA253" s="125">
        <v>20073.648959381586</v>
      </c>
      <c r="AB253" s="125">
        <v>4249.9446801786771</v>
      </c>
      <c r="AC253" s="126" t="s">
        <v>94</v>
      </c>
      <c r="AD253" s="125">
        <v>27.17062238463291</v>
      </c>
      <c r="AE253" s="125">
        <v>1.7323921615097282</v>
      </c>
      <c r="AF253" s="126" t="s">
        <v>260</v>
      </c>
      <c r="AG253" s="128" t="s">
        <v>94</v>
      </c>
      <c r="AH253" s="125">
        <v>5965.7637744664962</v>
      </c>
      <c r="AI253" s="126" t="s">
        <v>260</v>
      </c>
      <c r="AJ253" s="126" t="s">
        <v>260</v>
      </c>
      <c r="AK253" s="126" t="s">
        <v>94</v>
      </c>
      <c r="AL253" s="126" t="s">
        <v>260</v>
      </c>
      <c r="AM253" s="126" t="s">
        <v>260</v>
      </c>
      <c r="AN253" s="128" t="s">
        <v>94</v>
      </c>
      <c r="AO253" s="132">
        <v>1158724.3007315388</v>
      </c>
      <c r="AP253" s="132">
        <v>73879.974758085737</v>
      </c>
      <c r="AQ253" s="125">
        <v>88.719033441611245</v>
      </c>
      <c r="AR253" s="125">
        <v>11.280966558388759</v>
      </c>
      <c r="AS253" s="125">
        <v>78.73852430180709</v>
      </c>
      <c r="AT253" s="126" t="s">
        <v>94</v>
      </c>
      <c r="AU253" s="128" t="s">
        <v>94</v>
      </c>
      <c r="AV253" s="125">
        <f t="shared" si="3"/>
        <v>9.3373877382015422</v>
      </c>
      <c r="AW253" s="128" t="s">
        <v>94</v>
      </c>
      <c r="AX253" s="129">
        <v>69.17379630405803</v>
      </c>
      <c r="AZ253" s="149"/>
      <c r="BC253" s="150"/>
      <c r="BE253" s="98"/>
    </row>
    <row r="254" spans="1:57" ht="15" hidden="1" thickBot="1" x14ac:dyDescent="0.35">
      <c r="A254" s="120">
        <v>2010</v>
      </c>
      <c r="B254" s="121" t="s">
        <v>18</v>
      </c>
      <c r="C254" s="122">
        <v>4652.0427914568036</v>
      </c>
      <c r="D254" s="122">
        <v>2685.9167243142288</v>
      </c>
      <c r="E254" s="122">
        <v>1221.7542552701914</v>
      </c>
      <c r="F254" s="123" t="s">
        <v>260</v>
      </c>
      <c r="G254" s="123" t="s">
        <v>260</v>
      </c>
      <c r="H254" s="122">
        <v>8559.7137710412226</v>
      </c>
      <c r="I254" s="122">
        <v>669.60815354957322</v>
      </c>
      <c r="J254" s="122">
        <v>9229.3219245907967</v>
      </c>
      <c r="K254" s="125">
        <f>Corrientes!K254*Constantes!$BA$10</f>
        <v>3002.8478091251823</v>
      </c>
      <c r="L254" s="125">
        <f>Corrientes!L254*Constantes!$BA$10</f>
        <v>1631.9910779660793</v>
      </c>
      <c r="M254" s="125">
        <f>Corrientes!M254*Constantes!$BA$10</f>
        <v>942.25103395233896</v>
      </c>
      <c r="N254" s="125">
        <f>Corrientes!N254*Constantes!$BA$10</f>
        <v>234.90638012468307</v>
      </c>
      <c r="O254" s="125">
        <v>3237.7541892498657</v>
      </c>
      <c r="P254" s="125">
        <v>73.332653479503037</v>
      </c>
      <c r="Q254" s="125">
        <v>2102.4469911585284</v>
      </c>
      <c r="R254" s="125">
        <v>898.33886922255704</v>
      </c>
      <c r="S254" s="125">
        <v>355.44788044591598</v>
      </c>
      <c r="T254" s="126" t="s">
        <v>260</v>
      </c>
      <c r="U254" s="126" t="s">
        <v>260</v>
      </c>
      <c r="V254" s="127">
        <v>3356.2337408270009</v>
      </c>
      <c r="W254" s="125">
        <v>3298.2602209238235</v>
      </c>
      <c r="X254" s="125">
        <f>Corrientes!X254*Constantes!$BA$10</f>
        <v>2658.5489724762469</v>
      </c>
      <c r="Y254" s="125">
        <f>Corrientes!Y254*Constantes!$BA$10</f>
        <v>2360.5833255970369</v>
      </c>
      <c r="Z254" s="125">
        <f>Corrientes!Z254*Constantes!$BA$10</f>
        <v>12751.950938003731</v>
      </c>
      <c r="AA254" s="125">
        <v>12585.555665417798</v>
      </c>
      <c r="AB254" s="125">
        <v>3253.6714103500699</v>
      </c>
      <c r="AC254" s="126" t="s">
        <v>94</v>
      </c>
      <c r="AD254" s="125">
        <v>17.443194619881446</v>
      </c>
      <c r="AE254" s="125">
        <v>4.9074824853107071</v>
      </c>
      <c r="AF254" s="126" t="s">
        <v>260</v>
      </c>
      <c r="AG254" s="128" t="s">
        <v>94</v>
      </c>
      <c r="AH254" s="125">
        <v>65.172353804018158</v>
      </c>
      <c r="AI254" s="126" t="s">
        <v>260</v>
      </c>
      <c r="AJ254" s="126" t="s">
        <v>260</v>
      </c>
      <c r="AK254" s="126" t="s">
        <v>94</v>
      </c>
      <c r="AL254" s="126" t="s">
        <v>260</v>
      </c>
      <c r="AM254" s="126" t="s">
        <v>260</v>
      </c>
      <c r="AN254" s="128" t="s">
        <v>94</v>
      </c>
      <c r="AO254" s="132">
        <v>256456.45609718302</v>
      </c>
      <c r="AP254" s="132">
        <v>72151.666822962594</v>
      </c>
      <c r="AQ254" s="125">
        <v>92.744774112110491</v>
      </c>
      <c r="AR254" s="125">
        <v>7.2552258878895017</v>
      </c>
      <c r="AS254" s="125">
        <v>26.66734652049696</v>
      </c>
      <c r="AT254" s="126" t="s">
        <v>94</v>
      </c>
      <c r="AU254" s="128" t="s">
        <v>94</v>
      </c>
      <c r="AV254" s="125">
        <f t="shared" si="3"/>
        <v>4.3973514730404784</v>
      </c>
      <c r="AW254" s="128" t="s">
        <v>94</v>
      </c>
      <c r="AX254" s="129">
        <v>58.454774235358265</v>
      </c>
      <c r="AZ254" s="149"/>
      <c r="BC254" s="150"/>
      <c r="BE254" s="98"/>
    </row>
    <row r="255" spans="1:57" ht="15" hidden="1" thickBot="1" x14ac:dyDescent="0.35">
      <c r="A255" s="120">
        <v>2010</v>
      </c>
      <c r="B255" s="121" t="s">
        <v>19</v>
      </c>
      <c r="C255" s="122">
        <v>5407.4210175453263</v>
      </c>
      <c r="D255" s="122">
        <v>2097.1532420507269</v>
      </c>
      <c r="E255" s="122">
        <v>794.15336917987213</v>
      </c>
      <c r="F255" s="123" t="s">
        <v>260</v>
      </c>
      <c r="G255" s="123" t="s">
        <v>260</v>
      </c>
      <c r="H255" s="122">
        <v>8298.727628775925</v>
      </c>
      <c r="I255" s="122">
        <v>579.45473048253575</v>
      </c>
      <c r="J255" s="122">
        <v>8878.1823592584606</v>
      </c>
      <c r="K255" s="125">
        <f>Corrientes!K255*Constantes!$BA$10</f>
        <v>1987.1156805013291</v>
      </c>
      <c r="L255" s="125">
        <f>Corrientes!L255*Constantes!$BA$10</f>
        <v>1294.7974166277943</v>
      </c>
      <c r="M255" s="125">
        <f>Corrientes!M255*Constantes!$BA$10</f>
        <v>502.15964158687302</v>
      </c>
      <c r="N255" s="125">
        <f>Corrientes!N255*Constantes!$BA$10</f>
        <v>138.74941227012627</v>
      </c>
      <c r="O255" s="125">
        <v>2125.8650927714552</v>
      </c>
      <c r="P255" s="125">
        <v>53.053038272272879</v>
      </c>
      <c r="Q255" s="125">
        <v>6714.1476411483218</v>
      </c>
      <c r="R255" s="125">
        <v>921.84673130736155</v>
      </c>
      <c r="S255" s="125">
        <v>220.36411342057772</v>
      </c>
      <c r="T255" s="126" t="s">
        <v>260</v>
      </c>
      <c r="U255" s="126" t="s">
        <v>260</v>
      </c>
      <c r="V255" s="127">
        <v>7856.3584858762606</v>
      </c>
      <c r="W255" s="125">
        <v>4655.4681097068014</v>
      </c>
      <c r="X255" s="125">
        <f>Corrientes!X255*Constantes!$BA$10</f>
        <v>3927.2495884482219</v>
      </c>
      <c r="Y255" s="125">
        <f>Corrientes!Y255*Constantes!$BA$10</f>
        <v>2718.261472137202</v>
      </c>
      <c r="Z255" s="125">
        <f>Corrientes!Z255*Constantes!$BA$10</f>
        <v>14484.298239817124</v>
      </c>
      <c r="AA255" s="125">
        <v>16734.540845134721</v>
      </c>
      <c r="AB255" s="125">
        <v>2853.8618653964691</v>
      </c>
      <c r="AC255" s="126" t="s">
        <v>94</v>
      </c>
      <c r="AD255" s="125">
        <v>25.128011766875691</v>
      </c>
      <c r="AE255" s="125">
        <v>3.271783393753771</v>
      </c>
      <c r="AF255" s="126" t="s">
        <v>260</v>
      </c>
      <c r="AG255" s="128" t="s">
        <v>94</v>
      </c>
      <c r="AH255" s="125">
        <v>712.40039966699078</v>
      </c>
      <c r="AI255" s="126" t="s">
        <v>260</v>
      </c>
      <c r="AJ255" s="126" t="s">
        <v>260</v>
      </c>
      <c r="AK255" s="126" t="s">
        <v>94</v>
      </c>
      <c r="AL255" s="126" t="s">
        <v>260</v>
      </c>
      <c r="AM255" s="126" t="s">
        <v>260</v>
      </c>
      <c r="AN255" s="128" t="s">
        <v>94</v>
      </c>
      <c r="AO255" s="132">
        <v>511480.70734398178</v>
      </c>
      <c r="AP255" s="132">
        <v>66597.15460335213</v>
      </c>
      <c r="AQ255" s="125">
        <v>93.473272939947421</v>
      </c>
      <c r="AR255" s="125">
        <v>6.5267270600525711</v>
      </c>
      <c r="AS255" s="125">
        <v>46.946961727727128</v>
      </c>
      <c r="AT255" s="126" t="s">
        <v>94</v>
      </c>
      <c r="AU255" s="128" t="s">
        <v>94</v>
      </c>
      <c r="AV255" s="125">
        <f t="shared" si="3"/>
        <v>6.3851064943975411</v>
      </c>
      <c r="AW255" s="128" t="s">
        <v>94</v>
      </c>
      <c r="AX255" s="129">
        <v>119.0312611024075</v>
      </c>
      <c r="AZ255" s="149"/>
      <c r="BC255" s="150"/>
      <c r="BE255" s="98"/>
    </row>
    <row r="256" spans="1:57" ht="15" hidden="1" thickBot="1" x14ac:dyDescent="0.35">
      <c r="A256" s="120">
        <v>2010</v>
      </c>
      <c r="B256" s="121" t="s">
        <v>20</v>
      </c>
      <c r="C256" s="122">
        <v>1405.6733890446051</v>
      </c>
      <c r="D256" s="122">
        <v>1271.2508155695164</v>
      </c>
      <c r="E256" s="123">
        <v>0</v>
      </c>
      <c r="F256" s="123" t="s">
        <v>260</v>
      </c>
      <c r="G256" s="123" t="s">
        <v>260</v>
      </c>
      <c r="H256" s="122">
        <v>2676.9242046141217</v>
      </c>
      <c r="I256" s="122">
        <v>235.82361970737881</v>
      </c>
      <c r="J256" s="122">
        <v>2912.7478243215005</v>
      </c>
      <c r="K256" s="125">
        <f>Corrientes!K256*Constantes!$BA$10</f>
        <v>2972.0453342608939</v>
      </c>
      <c r="L256" s="125">
        <f>Corrientes!L256*Constantes!$BA$10</f>
        <v>1560.6437530818832</v>
      </c>
      <c r="M256" s="125">
        <f>Corrientes!M256*Constantes!$BA$10</f>
        <v>1411.4015811790114</v>
      </c>
      <c r="N256" s="125">
        <f>Corrientes!N256*Constantes!$BA$10</f>
        <v>261.82231362836148</v>
      </c>
      <c r="O256" s="125">
        <v>3233.8676478892553</v>
      </c>
      <c r="P256" s="125">
        <v>45.394754477145163</v>
      </c>
      <c r="Q256" s="125">
        <v>2814.0540470011315</v>
      </c>
      <c r="R256" s="125">
        <v>572.68222238650833</v>
      </c>
      <c r="S256" s="125">
        <v>117.00137442568048</v>
      </c>
      <c r="T256" s="126" t="s">
        <v>260</v>
      </c>
      <c r="U256" s="126" t="s">
        <v>260</v>
      </c>
      <c r="V256" s="127">
        <v>3503.7376438133201</v>
      </c>
      <c r="W256" s="125">
        <v>3697.9151693562148</v>
      </c>
      <c r="X256" s="125">
        <f>Corrientes!X256*Constantes!$BA$10</f>
        <v>2369.8275103571696</v>
      </c>
      <c r="Y256" s="125">
        <f>Corrientes!Y256*Constantes!$BA$10</f>
        <v>4515.9583196242374</v>
      </c>
      <c r="Z256" s="125">
        <f>Corrientes!Z256*Constantes!$BA$10</f>
        <v>35519.542934329234</v>
      </c>
      <c r="AA256" s="125">
        <v>6416.4854681348215</v>
      </c>
      <c r="AB256" s="125">
        <v>3471.7653468363505</v>
      </c>
      <c r="AC256" s="126" t="s">
        <v>94</v>
      </c>
      <c r="AD256" s="125">
        <v>21.636471423897152</v>
      </c>
      <c r="AE256" s="125">
        <v>2.0396280457780347</v>
      </c>
      <c r="AF256" s="126" t="s">
        <v>260</v>
      </c>
      <c r="AG256" s="128" t="s">
        <v>94</v>
      </c>
      <c r="AH256" s="125">
        <v>735.60254371821395</v>
      </c>
      <c r="AI256" s="126" t="s">
        <v>260</v>
      </c>
      <c r="AJ256" s="126" t="s">
        <v>260</v>
      </c>
      <c r="AK256" s="126" t="s">
        <v>94</v>
      </c>
      <c r="AL256" s="126" t="s">
        <v>260</v>
      </c>
      <c r="AM256" s="126" t="s">
        <v>260</v>
      </c>
      <c r="AN256" s="128" t="s">
        <v>94</v>
      </c>
      <c r="AO256" s="132">
        <v>314590.96090665855</v>
      </c>
      <c r="AP256" s="132">
        <v>29655.877533930558</v>
      </c>
      <c r="AQ256" s="125">
        <v>91.903740593736032</v>
      </c>
      <c r="AR256" s="125">
        <v>8.096259406263977</v>
      </c>
      <c r="AS256" s="125">
        <v>54.60524552285483</v>
      </c>
      <c r="AT256" s="126" t="s">
        <v>94</v>
      </c>
      <c r="AU256" s="128" t="s">
        <v>94</v>
      </c>
      <c r="AV256" s="125">
        <f t="shared" si="3"/>
        <v>4.7069098190521519</v>
      </c>
      <c r="AW256" s="128" t="s">
        <v>94</v>
      </c>
      <c r="AX256" s="129">
        <v>49.037602483222365</v>
      </c>
      <c r="AZ256" s="149"/>
      <c r="BC256" s="150"/>
      <c r="BE256" s="98"/>
    </row>
    <row r="257" spans="1:57" ht="15" hidden="1" thickBot="1" x14ac:dyDescent="0.35">
      <c r="A257" s="120">
        <v>2010</v>
      </c>
      <c r="B257" s="121" t="s">
        <v>21</v>
      </c>
      <c r="C257" s="122">
        <v>798.1833813924917</v>
      </c>
      <c r="D257" s="122">
        <v>1102.8962917063859</v>
      </c>
      <c r="E257" s="123">
        <v>0</v>
      </c>
      <c r="F257" s="123" t="s">
        <v>260</v>
      </c>
      <c r="G257" s="123" t="s">
        <v>260</v>
      </c>
      <c r="H257" s="122">
        <v>1901.0796730988773</v>
      </c>
      <c r="I257" s="122">
        <v>423.5253539487141</v>
      </c>
      <c r="J257" s="122">
        <v>2324.6050270475912</v>
      </c>
      <c r="K257" s="125">
        <f>Corrientes!K257*Constantes!$BA$10</f>
        <v>3274.4434852309628</v>
      </c>
      <c r="L257" s="125">
        <f>Corrientes!L257*Constantes!$BA$10</f>
        <v>1374.8010723611205</v>
      </c>
      <c r="M257" s="125">
        <f>Corrientes!M257*Constantes!$BA$10</f>
        <v>1899.642412869842</v>
      </c>
      <c r="N257" s="125">
        <f>Corrientes!N257*Constantes!$BA$10</f>
        <v>729.48538437998161</v>
      </c>
      <c r="O257" s="125">
        <v>4003.9288696109443</v>
      </c>
      <c r="P257" s="125">
        <v>38.259212254937317</v>
      </c>
      <c r="Q257" s="125">
        <v>3396.2670812862884</v>
      </c>
      <c r="R257" s="125">
        <v>355.06330705775099</v>
      </c>
      <c r="S257" s="126">
        <v>0</v>
      </c>
      <c r="T257" s="126" t="s">
        <v>260</v>
      </c>
      <c r="U257" s="126" t="s">
        <v>260</v>
      </c>
      <c r="V257" s="127">
        <v>3751.330388344039</v>
      </c>
      <c r="W257" s="125">
        <v>4869.5556754262125</v>
      </c>
      <c r="X257" s="125">
        <f>Corrientes!X257*Constantes!$BA$10</f>
        <v>4510.1830773686406</v>
      </c>
      <c r="Y257" s="125">
        <f>Corrientes!Y257*Constantes!$BA$10</f>
        <v>2788.1122510404557</v>
      </c>
      <c r="Z257" s="125">
        <f>Corrientes!Z257*Constantes!$BA$10</f>
        <v>0</v>
      </c>
      <c r="AA257" s="125">
        <v>6075.9354153916302</v>
      </c>
      <c r="AB257" s="125">
        <v>4497.5446190567573</v>
      </c>
      <c r="AC257" s="126" t="s">
        <v>94</v>
      </c>
      <c r="AD257" s="125">
        <v>27.503300474260396</v>
      </c>
      <c r="AE257" s="125">
        <v>2.736354237473043</v>
      </c>
      <c r="AF257" s="126" t="s">
        <v>260</v>
      </c>
      <c r="AG257" s="128" t="s">
        <v>94</v>
      </c>
      <c r="AH257" s="125">
        <v>297.50086345403764</v>
      </c>
      <c r="AI257" s="126" t="s">
        <v>260</v>
      </c>
      <c r="AJ257" s="126" t="s">
        <v>260</v>
      </c>
      <c r="AK257" s="126" t="s">
        <v>94</v>
      </c>
      <c r="AL257" s="126" t="s">
        <v>260</v>
      </c>
      <c r="AM257" s="126" t="s">
        <v>260</v>
      </c>
      <c r="AN257" s="128" t="s">
        <v>94</v>
      </c>
      <c r="AO257" s="132">
        <v>222044.91407525548</v>
      </c>
      <c r="AP257" s="132">
        <v>22091.6592213285</v>
      </c>
      <c r="AQ257" s="125">
        <v>81.780760644460088</v>
      </c>
      <c r="AR257" s="125">
        <v>18.219239355539919</v>
      </c>
      <c r="AS257" s="125">
        <v>61.74078774506269</v>
      </c>
      <c r="AT257" s="126" t="s">
        <v>94</v>
      </c>
      <c r="AU257" s="128" t="s">
        <v>94</v>
      </c>
      <c r="AV257" s="125">
        <f t="shared" si="3"/>
        <v>16.626423299933734</v>
      </c>
      <c r="AW257" s="128" t="s">
        <v>94</v>
      </c>
      <c r="AX257" s="129">
        <v>36.398022633613451</v>
      </c>
      <c r="AZ257" s="149"/>
      <c r="BC257" s="150"/>
      <c r="BE257" s="98"/>
    </row>
    <row r="258" spans="1:57" ht="15" hidden="1" thickBot="1" x14ac:dyDescent="0.35">
      <c r="A258" s="120">
        <v>2010</v>
      </c>
      <c r="B258" s="121" t="s">
        <v>22</v>
      </c>
      <c r="C258" s="122">
        <v>2234.0822243733269</v>
      </c>
      <c r="D258" s="122">
        <v>1399.9923152091642</v>
      </c>
      <c r="E258" s="122">
        <v>488.16735022071117</v>
      </c>
      <c r="F258" s="123" t="s">
        <v>260</v>
      </c>
      <c r="G258" s="123" t="s">
        <v>260</v>
      </c>
      <c r="H258" s="122">
        <v>4122.241889803202</v>
      </c>
      <c r="I258" s="122">
        <v>384.55742056989504</v>
      </c>
      <c r="J258" s="122">
        <v>4506.7993103730969</v>
      </c>
      <c r="K258" s="125">
        <f>Corrientes!K258*Constantes!$BA$10</f>
        <v>2824.6006013423275</v>
      </c>
      <c r="L258" s="125">
        <f>Corrientes!L258*Constantes!$BA$10</f>
        <v>1530.8150669232962</v>
      </c>
      <c r="M258" s="125">
        <f>Corrientes!M258*Constantes!$BA$10</f>
        <v>959.28847484571759</v>
      </c>
      <c r="N258" s="125">
        <f>Corrientes!N258*Constantes!$BA$10</f>
        <v>263.50251887917153</v>
      </c>
      <c r="O258" s="125">
        <v>3088.1031202214995</v>
      </c>
      <c r="P258" s="125">
        <v>50.562680025141013</v>
      </c>
      <c r="Q258" s="125">
        <v>3558.4971111962468</v>
      </c>
      <c r="R258" s="125">
        <v>742.58959487943059</v>
      </c>
      <c r="S258" s="125">
        <v>105.40597703773521</v>
      </c>
      <c r="T258" s="126" t="s">
        <v>260</v>
      </c>
      <c r="U258" s="126" t="s">
        <v>260</v>
      </c>
      <c r="V258" s="127">
        <v>4406.4926831134126</v>
      </c>
      <c r="W258" s="125">
        <v>3808.3791248046014</v>
      </c>
      <c r="X258" s="125">
        <f>Corrientes!X258*Constantes!$BA$10</f>
        <v>2970.9699731800524</v>
      </c>
      <c r="Y258" s="125">
        <f>Corrientes!Y258*Constantes!$BA$10</f>
        <v>2623.3055486531102</v>
      </c>
      <c r="Z258" s="125">
        <f>Corrientes!Z258*Constantes!$BA$10</f>
        <v>18547.59405907711</v>
      </c>
      <c r="AA258" s="125">
        <v>8913.2919934865095</v>
      </c>
      <c r="AB258" s="125">
        <v>3406.6239881788752</v>
      </c>
      <c r="AC258" s="126" t="s">
        <v>94</v>
      </c>
      <c r="AD258" s="125">
        <v>17.509257646241302</v>
      </c>
      <c r="AE258" s="125">
        <v>2.9645227956756082</v>
      </c>
      <c r="AF258" s="126" t="s">
        <v>260</v>
      </c>
      <c r="AG258" s="128" t="s">
        <v>94</v>
      </c>
      <c r="AH258" s="125">
        <v>496.37111985073153</v>
      </c>
      <c r="AI258" s="126" t="s">
        <v>260</v>
      </c>
      <c r="AJ258" s="126" t="s">
        <v>260</v>
      </c>
      <c r="AK258" s="126" t="s">
        <v>94</v>
      </c>
      <c r="AL258" s="126" t="s">
        <v>260</v>
      </c>
      <c r="AM258" s="126" t="s">
        <v>260</v>
      </c>
      <c r="AN258" s="128" t="s">
        <v>94</v>
      </c>
      <c r="AO258" s="132">
        <v>300665.32146382739</v>
      </c>
      <c r="AP258" s="132">
        <v>50906.167317721316</v>
      </c>
      <c r="AQ258" s="125">
        <v>91.467172285999581</v>
      </c>
      <c r="AR258" s="125">
        <v>8.5328277140004118</v>
      </c>
      <c r="AS258" s="125">
        <v>49.437319974858987</v>
      </c>
      <c r="AT258" s="126" t="s">
        <v>94</v>
      </c>
      <c r="AU258" s="128" t="s">
        <v>94</v>
      </c>
      <c r="AV258" s="125">
        <f t="shared" si="3"/>
        <v>8.2176652787853577</v>
      </c>
      <c r="AW258" s="128" t="s">
        <v>94</v>
      </c>
      <c r="AX258" s="129">
        <v>133.20069624477026</v>
      </c>
      <c r="AZ258" s="149"/>
      <c r="BC258" s="150"/>
      <c r="BE258" s="98"/>
    </row>
    <row r="259" spans="1:57" ht="15" hidden="1" thickBot="1" x14ac:dyDescent="0.35">
      <c r="A259" s="120">
        <v>2010</v>
      </c>
      <c r="B259" s="121" t="s">
        <v>23</v>
      </c>
      <c r="C259" s="122">
        <v>1611.0973360697394</v>
      </c>
      <c r="D259" s="122">
        <v>1899.521825383523</v>
      </c>
      <c r="E259" s="122">
        <v>254.37557014977574</v>
      </c>
      <c r="F259" s="123" t="s">
        <v>260</v>
      </c>
      <c r="G259" s="123" t="s">
        <v>260</v>
      </c>
      <c r="H259" s="122">
        <v>3764.994731603038</v>
      </c>
      <c r="I259" s="122">
        <v>852.21585645032405</v>
      </c>
      <c r="J259" s="122">
        <v>4617.2105880533618</v>
      </c>
      <c r="K259" s="125">
        <f>Corrientes!K259*Constantes!$BA$10</f>
        <v>2905.0593872152808</v>
      </c>
      <c r="L259" s="125">
        <f>Corrientes!L259*Constantes!$BA$10</f>
        <v>1243.1181909978829</v>
      </c>
      <c r="M259" s="125">
        <f>Corrientes!M259*Constantes!$BA$10</f>
        <v>1465.6657189268342</v>
      </c>
      <c r="N259" s="125">
        <f>Corrientes!N259*Constantes!$BA$10</f>
        <v>657.56736734147273</v>
      </c>
      <c r="O259" s="125">
        <v>3562.6267545567539</v>
      </c>
      <c r="P259" s="125">
        <v>40.117434031656757</v>
      </c>
      <c r="Q259" s="125">
        <v>5627.5807948788542</v>
      </c>
      <c r="R259" s="125">
        <v>1148.7124809961415</v>
      </c>
      <c r="S259" s="125">
        <v>115.73320345214916</v>
      </c>
      <c r="T259" s="126" t="s">
        <v>260</v>
      </c>
      <c r="U259" s="126" t="s">
        <v>260</v>
      </c>
      <c r="V259" s="127">
        <v>6892.0264793271444</v>
      </c>
      <c r="W259" s="125">
        <v>4431.2566211908306</v>
      </c>
      <c r="X259" s="125">
        <f>Corrientes!X259*Constantes!$BA$10</f>
        <v>3642.7795642701722</v>
      </c>
      <c r="Y259" s="125">
        <f>Corrientes!Y259*Constantes!$BA$10</f>
        <v>3230.1320523815643</v>
      </c>
      <c r="Z259" s="125">
        <f>Corrientes!Z259*Constantes!$BA$10</f>
        <v>27141.933267389581</v>
      </c>
      <c r="AA259" s="125">
        <v>11509.237067380507</v>
      </c>
      <c r="AB259" s="125">
        <v>4036.4394586465514</v>
      </c>
      <c r="AC259" s="126" t="s">
        <v>94</v>
      </c>
      <c r="AD259" s="125">
        <v>21.008830821454037</v>
      </c>
      <c r="AE259" s="125">
        <v>3.3814765093414909</v>
      </c>
      <c r="AF259" s="126" t="s">
        <v>260</v>
      </c>
      <c r="AG259" s="128" t="s">
        <v>94</v>
      </c>
      <c r="AH259" s="125">
        <v>399.95141058545778</v>
      </c>
      <c r="AI259" s="126" t="s">
        <v>260</v>
      </c>
      <c r="AJ259" s="126" t="s">
        <v>260</v>
      </c>
      <c r="AK259" s="126" t="s">
        <v>94</v>
      </c>
      <c r="AL259" s="126" t="s">
        <v>260</v>
      </c>
      <c r="AM259" s="126" t="s">
        <v>260</v>
      </c>
      <c r="AN259" s="128" t="s">
        <v>94</v>
      </c>
      <c r="AO259" s="132">
        <v>340361.28997453296</v>
      </c>
      <c r="AP259" s="132">
        <v>54782.853768460896</v>
      </c>
      <c r="AQ259" s="125">
        <v>81.542625353598552</v>
      </c>
      <c r="AR259" s="125">
        <v>18.457374646401441</v>
      </c>
      <c r="AS259" s="125">
        <v>59.882565968343229</v>
      </c>
      <c r="AT259" s="126" t="s">
        <v>94</v>
      </c>
      <c r="AU259" s="128" t="s">
        <v>94</v>
      </c>
      <c r="AV259" s="125">
        <f t="shared" si="3"/>
        <v>0.75649284905687786</v>
      </c>
      <c r="AW259" s="128" t="s">
        <v>94</v>
      </c>
      <c r="AX259" s="129">
        <v>194.46256142736118</v>
      </c>
      <c r="AZ259" s="149"/>
      <c r="BC259" s="150"/>
      <c r="BE259" s="98"/>
    </row>
    <row r="260" spans="1:57" ht="15" hidden="1" thickBot="1" x14ac:dyDescent="0.35">
      <c r="A260" s="120">
        <v>2010</v>
      </c>
      <c r="B260" s="121" t="s">
        <v>24</v>
      </c>
      <c r="C260" s="122">
        <v>1210.4404034333006</v>
      </c>
      <c r="D260" s="122">
        <v>1740.4223776160729</v>
      </c>
      <c r="E260" s="123">
        <v>0</v>
      </c>
      <c r="F260" s="123" t="s">
        <v>260</v>
      </c>
      <c r="G260" s="123" t="s">
        <v>260</v>
      </c>
      <c r="H260" s="122">
        <v>2950.8627810493736</v>
      </c>
      <c r="I260" s="122">
        <v>943.55241690525679</v>
      </c>
      <c r="J260" s="122">
        <v>3894.41519795463</v>
      </c>
      <c r="K260" s="125">
        <f>Corrientes!K260*Constantes!$BA$10</f>
        <v>2692.1032051744182</v>
      </c>
      <c r="L260" s="125">
        <f>Corrientes!L260*Constantes!$BA$10</f>
        <v>1104.2975331426915</v>
      </c>
      <c r="M260" s="125">
        <f>Corrientes!M260*Constantes!$BA$10</f>
        <v>1587.805672031727</v>
      </c>
      <c r="N260" s="125">
        <f>Corrientes!N260*Constantes!$BA$10</f>
        <v>860.8128111254963</v>
      </c>
      <c r="O260" s="125">
        <v>3552.9160162999146</v>
      </c>
      <c r="P260" s="125">
        <v>33.593132390195038</v>
      </c>
      <c r="Q260" s="125">
        <v>6785.6563051967569</v>
      </c>
      <c r="R260" s="125">
        <v>782.87743424011546</v>
      </c>
      <c r="S260" s="125">
        <v>129.94199257521075</v>
      </c>
      <c r="T260" s="126" t="s">
        <v>260</v>
      </c>
      <c r="U260" s="126" t="s">
        <v>260</v>
      </c>
      <c r="V260" s="127">
        <v>7698.4757320120825</v>
      </c>
      <c r="W260" s="125">
        <v>4720.3443786809621</v>
      </c>
      <c r="X260" s="125">
        <f>Corrientes!X260*Constantes!$BA$10</f>
        <v>4580.8698863073632</v>
      </c>
      <c r="Y260" s="125">
        <f>Corrientes!Y260*Constantes!$BA$10</f>
        <v>3140.7435229178404</v>
      </c>
      <c r="Z260" s="125">
        <f>Corrientes!Z260*Constantes!$BA$10</f>
        <v>26224.418279558176</v>
      </c>
      <c r="AA260" s="125">
        <v>11592.890929966712</v>
      </c>
      <c r="AB260" s="125">
        <v>4251.1019049159349</v>
      </c>
      <c r="AC260" s="126" t="s">
        <v>94</v>
      </c>
      <c r="AD260" s="125">
        <v>19.241968265553261</v>
      </c>
      <c r="AE260" s="125">
        <v>2.4467450264884065</v>
      </c>
      <c r="AF260" s="126" t="s">
        <v>260</v>
      </c>
      <c r="AG260" s="128" t="s">
        <v>94</v>
      </c>
      <c r="AH260" s="125">
        <v>785.78992359820222</v>
      </c>
      <c r="AI260" s="126" t="s">
        <v>260</v>
      </c>
      <c r="AJ260" s="126" t="s">
        <v>260</v>
      </c>
      <c r="AK260" s="126" t="s">
        <v>94</v>
      </c>
      <c r="AL260" s="126" t="s">
        <v>260</v>
      </c>
      <c r="AM260" s="126" t="s">
        <v>260</v>
      </c>
      <c r="AN260" s="128" t="s">
        <v>94</v>
      </c>
      <c r="AO260" s="132">
        <v>473808.70521702658</v>
      </c>
      <c r="AP260" s="132">
        <v>60247.947455147638</v>
      </c>
      <c r="AQ260" s="125">
        <v>75.771653279269856</v>
      </c>
      <c r="AR260" s="125">
        <v>24.228346720730137</v>
      </c>
      <c r="AS260" s="125">
        <v>66.406867609804962</v>
      </c>
      <c r="AT260" s="126" t="s">
        <v>94</v>
      </c>
      <c r="AU260" s="128" t="s">
        <v>94</v>
      </c>
      <c r="AV260" s="125">
        <f t="shared" si="3"/>
        <v>4.134225034954464</v>
      </c>
      <c r="AW260" s="128" t="s">
        <v>94</v>
      </c>
      <c r="AX260" s="129">
        <v>140.14196953892557</v>
      </c>
      <c r="AZ260" s="149"/>
      <c r="BC260" s="150"/>
      <c r="BE260" s="98"/>
    </row>
    <row r="261" spans="1:57" ht="15" hidden="1" thickBot="1" x14ac:dyDescent="0.35">
      <c r="A261" s="120">
        <v>2010</v>
      </c>
      <c r="B261" s="121" t="s">
        <v>25</v>
      </c>
      <c r="C261" s="122">
        <v>2942.8175205082794</v>
      </c>
      <c r="D261" s="122">
        <v>1644.6658517090614</v>
      </c>
      <c r="E261" s="123">
        <v>0</v>
      </c>
      <c r="F261" s="123" t="s">
        <v>260</v>
      </c>
      <c r="G261" s="123" t="s">
        <v>260</v>
      </c>
      <c r="H261" s="122">
        <v>4587.4833722173407</v>
      </c>
      <c r="I261" s="122">
        <v>2585.3940432091968</v>
      </c>
      <c r="J261" s="122">
        <v>7172.8774154265375</v>
      </c>
      <c r="K261" s="125">
        <f>Corrientes!K261*Constantes!$BA$10</f>
        <v>3160.9455049072117</v>
      </c>
      <c r="L261" s="125">
        <f>Corrientes!L261*Constantes!$BA$10</f>
        <v>2027.7099791898988</v>
      </c>
      <c r="M261" s="125">
        <f>Corrientes!M261*Constantes!$BA$10</f>
        <v>1133.2355257173126</v>
      </c>
      <c r="N261" s="125">
        <f>Corrientes!N261*Constantes!$BA$10</f>
        <v>1781.4320001220954</v>
      </c>
      <c r="O261" s="125">
        <v>4942.377505029307</v>
      </c>
      <c r="P261" s="125">
        <v>62.531331329990238</v>
      </c>
      <c r="Q261" s="125">
        <v>2216.0610982080407</v>
      </c>
      <c r="R261" s="125">
        <v>434.09025187577549</v>
      </c>
      <c r="S261" s="125">
        <v>1647.8247456260744</v>
      </c>
      <c r="T261" s="126" t="s">
        <v>260</v>
      </c>
      <c r="U261" s="126" t="s">
        <v>260</v>
      </c>
      <c r="V261" s="127">
        <v>4297.9760957098906</v>
      </c>
      <c r="W261" s="125">
        <v>5363.4862801181653</v>
      </c>
      <c r="X261" s="125">
        <f>Corrientes!X261*Constantes!$BA$10</f>
        <v>3074.0371679244172</v>
      </c>
      <c r="Y261" s="125">
        <f>Corrientes!Y261*Constantes!$BA$10</f>
        <v>2544.3572840575557</v>
      </c>
      <c r="Z261" s="125">
        <f>Corrientes!Z261*Constantes!$BA$10</f>
        <v>14509.331210936642</v>
      </c>
      <c r="AA261" s="125">
        <v>11470.853511136427</v>
      </c>
      <c r="AB261" s="125">
        <v>5092.1800283029697</v>
      </c>
      <c r="AC261" s="126" t="s">
        <v>94</v>
      </c>
      <c r="AD261" s="125">
        <v>10.79217001714917</v>
      </c>
      <c r="AE261" s="125">
        <v>2.0780301473178349</v>
      </c>
      <c r="AF261" s="126" t="s">
        <v>260</v>
      </c>
      <c r="AG261" s="128" t="s">
        <v>94</v>
      </c>
      <c r="AH261" s="125">
        <v>193.92030189555948</v>
      </c>
      <c r="AI261" s="126" t="s">
        <v>260</v>
      </c>
      <c r="AJ261" s="126" t="s">
        <v>260</v>
      </c>
      <c r="AK261" s="126" t="s">
        <v>94</v>
      </c>
      <c r="AL261" s="126" t="s">
        <v>260</v>
      </c>
      <c r="AM261" s="126" t="s">
        <v>260</v>
      </c>
      <c r="AN261" s="128" t="s">
        <v>94</v>
      </c>
      <c r="AO261" s="132">
        <v>552006.1162703603</v>
      </c>
      <c r="AP261" s="132">
        <v>106288.66569845364</v>
      </c>
      <c r="AQ261" s="125">
        <v>63.955970617191213</v>
      </c>
      <c r="AR261" s="125">
        <v>36.044029382808787</v>
      </c>
      <c r="AS261" s="125">
        <v>37.468668670009777</v>
      </c>
      <c r="AT261" s="126" t="s">
        <v>94</v>
      </c>
      <c r="AU261" s="128" t="s">
        <v>94</v>
      </c>
      <c r="AV261" s="125">
        <f t="shared" si="3"/>
        <v>0.27434793491187826</v>
      </c>
      <c r="AW261" s="128" t="s">
        <v>94</v>
      </c>
      <c r="AX261" s="129">
        <v>121.020553239119</v>
      </c>
      <c r="AZ261" s="149"/>
      <c r="BC261" s="150"/>
      <c r="BE261" s="98"/>
    </row>
    <row r="262" spans="1:57" ht="15" hidden="1" thickBot="1" x14ac:dyDescent="0.35">
      <c r="A262" s="120">
        <v>2010</v>
      </c>
      <c r="B262" s="121" t="s">
        <v>26</v>
      </c>
      <c r="C262" s="122">
        <v>2670.3018533264726</v>
      </c>
      <c r="D262" s="122">
        <v>2211.0476418092117</v>
      </c>
      <c r="E262" s="122">
        <v>231.13176295793755</v>
      </c>
      <c r="F262" s="123" t="s">
        <v>260</v>
      </c>
      <c r="G262" s="123" t="s">
        <v>260</v>
      </c>
      <c r="H262" s="122">
        <v>5112.4812580936214</v>
      </c>
      <c r="I262" s="122">
        <v>914.94934433437879</v>
      </c>
      <c r="J262" s="122">
        <v>6027.4306024279995</v>
      </c>
      <c r="K262" s="125">
        <f>Corrientes!K262*Constantes!$BA$10</f>
        <v>3437.8496755422047</v>
      </c>
      <c r="L262" s="125">
        <f>Corrientes!L262*Constantes!$BA$10</f>
        <v>1795.6244525151185</v>
      </c>
      <c r="M262" s="125">
        <f>Corrientes!M262*Constantes!$BA$10</f>
        <v>1486.8024026432447</v>
      </c>
      <c r="N262" s="125">
        <f>Corrientes!N262*Constantes!$BA$10</f>
        <v>615.25082396691244</v>
      </c>
      <c r="O262" s="125">
        <v>4053.1004995091175</v>
      </c>
      <c r="P262" s="125">
        <v>41.392999105816578</v>
      </c>
      <c r="Q262" s="125">
        <v>5751.3839472307754</v>
      </c>
      <c r="R262" s="125">
        <v>1039.0329122229282</v>
      </c>
      <c r="S262" s="125">
        <v>1743.6260544961408</v>
      </c>
      <c r="T262" s="126" t="s">
        <v>260</v>
      </c>
      <c r="U262" s="126" t="s">
        <v>260</v>
      </c>
      <c r="V262" s="127">
        <v>8534.0429139498447</v>
      </c>
      <c r="W262" s="125">
        <v>4619.1183741639434</v>
      </c>
      <c r="X262" s="125">
        <f>Corrientes!X262*Constantes!$BA$10</f>
        <v>3119.5368072258075</v>
      </c>
      <c r="Y262" s="125">
        <f>Corrientes!Y262*Constantes!$BA$10</f>
        <v>2687.054477005408</v>
      </c>
      <c r="Z262" s="125">
        <f>Corrientes!Z262*Constantes!$BA$10</f>
        <v>17367.831289680067</v>
      </c>
      <c r="AA262" s="125">
        <v>14561.473516377844</v>
      </c>
      <c r="AB262" s="125">
        <v>4366.6988687249586</v>
      </c>
      <c r="AC262" s="126" t="s">
        <v>94</v>
      </c>
      <c r="AD262" s="125">
        <v>11.18508669587664</v>
      </c>
      <c r="AE262" s="125">
        <v>2.9135675117042505</v>
      </c>
      <c r="AF262" s="126" t="s">
        <v>260</v>
      </c>
      <c r="AG262" s="128" t="s">
        <v>94</v>
      </c>
      <c r="AH262" s="125">
        <v>1056.0844614442676</v>
      </c>
      <c r="AI262" s="126" t="s">
        <v>260</v>
      </c>
      <c r="AJ262" s="126" t="s">
        <v>260</v>
      </c>
      <c r="AK262" s="126" t="s">
        <v>94</v>
      </c>
      <c r="AL262" s="126" t="s">
        <v>260</v>
      </c>
      <c r="AM262" s="126" t="s">
        <v>260</v>
      </c>
      <c r="AN262" s="128" t="s">
        <v>94</v>
      </c>
      <c r="AO262" s="132">
        <v>499781.57217507937</v>
      </c>
      <c r="AP262" s="132">
        <v>130186.50558824818</v>
      </c>
      <c r="AQ262" s="125">
        <v>84.820242576234477</v>
      </c>
      <c r="AR262" s="125">
        <v>15.179757423765516</v>
      </c>
      <c r="AS262" s="125">
        <v>58.607000894183415</v>
      </c>
      <c r="AT262" s="126" t="s">
        <v>94</v>
      </c>
      <c r="AU262" s="128" t="s">
        <v>94</v>
      </c>
      <c r="AV262" s="125">
        <f t="shared" si="3"/>
        <v>5.2305910942980871</v>
      </c>
      <c r="AW262" s="128" t="s">
        <v>94</v>
      </c>
      <c r="AX262" s="129">
        <v>660.40413691012384</v>
      </c>
      <c r="AZ262" s="149"/>
      <c r="BC262" s="150"/>
      <c r="BE262" s="98"/>
    </row>
    <row r="263" spans="1:57" ht="15" hidden="1" thickBot="1" x14ac:dyDescent="0.35">
      <c r="A263" s="120">
        <v>2010</v>
      </c>
      <c r="B263" s="121" t="s">
        <v>27</v>
      </c>
      <c r="C263" s="122">
        <v>1538.7282274489264</v>
      </c>
      <c r="D263" s="122">
        <v>891.49294703706755</v>
      </c>
      <c r="E263" s="123">
        <v>0</v>
      </c>
      <c r="F263" s="123" t="s">
        <v>260</v>
      </c>
      <c r="G263" s="123" t="s">
        <v>260</v>
      </c>
      <c r="H263" s="122">
        <v>2430.2211744859942</v>
      </c>
      <c r="I263" s="122">
        <v>153.51368819237845</v>
      </c>
      <c r="J263" s="122">
        <v>2583.7348626783728</v>
      </c>
      <c r="K263" s="125">
        <f>Corrientes!K263*Constantes!$BA$10</f>
        <v>2939.7469319770526</v>
      </c>
      <c r="L263" s="125">
        <f>Corrientes!L263*Constantes!$BA$10</f>
        <v>1861.3415244998064</v>
      </c>
      <c r="M263" s="125">
        <f>Corrientes!M263*Constantes!$BA$10</f>
        <v>1078.4054074772464</v>
      </c>
      <c r="N263" s="125">
        <f>Corrientes!N263*Constantes!$BA$10</f>
        <v>185.69972092168823</v>
      </c>
      <c r="O263" s="125">
        <v>3125.44665289874</v>
      </c>
      <c r="P263" s="125">
        <v>60.344701199540708</v>
      </c>
      <c r="Q263" s="125">
        <v>1407.0380779895261</v>
      </c>
      <c r="R263" s="125">
        <v>290.85379924217926</v>
      </c>
      <c r="S263" s="126">
        <v>0</v>
      </c>
      <c r="T263" s="126" t="s">
        <v>260</v>
      </c>
      <c r="U263" s="126" t="s">
        <v>260</v>
      </c>
      <c r="V263" s="127">
        <v>1697.8918772317052</v>
      </c>
      <c r="W263" s="125">
        <v>4723.3726617585671</v>
      </c>
      <c r="X263" s="125">
        <f>Corrientes!X263*Constantes!$BA$10</f>
        <v>4443.3015268170648</v>
      </c>
      <c r="Y263" s="125">
        <f>Corrientes!Y263*Constantes!$BA$10</f>
        <v>2450.5539623906111</v>
      </c>
      <c r="Z263" s="125">
        <f>Corrientes!Z263*Constantes!$BA$10</f>
        <v>0</v>
      </c>
      <c r="AA263" s="125">
        <v>4281.626739910078</v>
      </c>
      <c r="AB263" s="125">
        <v>3609.7053558551352</v>
      </c>
      <c r="AC263" s="126" t="s">
        <v>94</v>
      </c>
      <c r="AD263" s="125">
        <v>22.638094400031168</v>
      </c>
      <c r="AE263" s="125">
        <v>4.4431682414701985</v>
      </c>
      <c r="AF263" s="126" t="s">
        <v>260</v>
      </c>
      <c r="AG263" s="128" t="s">
        <v>94</v>
      </c>
      <c r="AH263" s="125">
        <v>27.243173904506644</v>
      </c>
      <c r="AI263" s="126" t="s">
        <v>260</v>
      </c>
      <c r="AJ263" s="126" t="s">
        <v>260</v>
      </c>
      <c r="AK263" s="126" t="s">
        <v>94</v>
      </c>
      <c r="AL263" s="126" t="s">
        <v>260</v>
      </c>
      <c r="AM263" s="126" t="s">
        <v>260</v>
      </c>
      <c r="AN263" s="128" t="s">
        <v>94</v>
      </c>
      <c r="AO263" s="132">
        <v>96364.272231414128</v>
      </c>
      <c r="AP263" s="132">
        <v>18913.370817572799</v>
      </c>
      <c r="AQ263" s="125">
        <v>94.05845814871104</v>
      </c>
      <c r="AR263" s="125">
        <v>5.9415418512889451</v>
      </c>
      <c r="AS263" s="125">
        <v>39.655298800459285</v>
      </c>
      <c r="AT263" s="126" t="s">
        <v>94</v>
      </c>
      <c r="AU263" s="128" t="s">
        <v>94</v>
      </c>
      <c r="AV263" s="125">
        <f t="shared" si="3"/>
        <v>3.4450879477889718</v>
      </c>
      <c r="AW263" s="128" t="s">
        <v>94</v>
      </c>
      <c r="AX263" s="129">
        <v>30.349780088737234</v>
      </c>
      <c r="AZ263" s="149"/>
      <c r="BC263" s="150"/>
      <c r="BE263" s="98"/>
    </row>
    <row r="264" spans="1:57" ht="15" hidden="1" thickBot="1" x14ac:dyDescent="0.35">
      <c r="A264" s="120">
        <v>2010</v>
      </c>
      <c r="B264" s="121" t="s">
        <v>28</v>
      </c>
      <c r="C264" s="122">
        <v>6930.7392014041652</v>
      </c>
      <c r="D264" s="122">
        <v>3929.300512036144</v>
      </c>
      <c r="E264" s="122">
        <v>1063.8250602696148</v>
      </c>
      <c r="F264" s="123" t="s">
        <v>260</v>
      </c>
      <c r="G264" s="123" t="s">
        <v>260</v>
      </c>
      <c r="H264" s="122">
        <v>11923.864773709924</v>
      </c>
      <c r="I264" s="122">
        <v>1871.2335355271737</v>
      </c>
      <c r="J264" s="122">
        <v>13795.098309237097</v>
      </c>
      <c r="K264" s="125">
        <f>Corrientes!K264*Constantes!$BA$10</f>
        <v>2375.9368456131492</v>
      </c>
      <c r="L264" s="125">
        <f>Corrientes!L264*Constantes!$BA$10</f>
        <v>1381.011857183966</v>
      </c>
      <c r="M264" s="125">
        <f>Corrientes!M264*Constantes!$BA$10</f>
        <v>782.94831761402224</v>
      </c>
      <c r="N264" s="125">
        <f>Corrientes!N264*Constantes!$BA$10</f>
        <v>372.86004061438985</v>
      </c>
      <c r="O264" s="125">
        <v>2748.7968862275393</v>
      </c>
      <c r="P264" s="125">
        <v>48.073743386678636</v>
      </c>
      <c r="Q264" s="125">
        <v>9909.6858379607147</v>
      </c>
      <c r="R264" s="125">
        <v>2064.007462352014</v>
      </c>
      <c r="S264" s="125">
        <v>2926.910737315377</v>
      </c>
      <c r="T264" s="126" t="s">
        <v>260</v>
      </c>
      <c r="U264" s="126" t="s">
        <v>260</v>
      </c>
      <c r="V264" s="127">
        <v>14900.604037628105</v>
      </c>
      <c r="W264" s="125">
        <v>5531.7479903224712</v>
      </c>
      <c r="X264" s="125">
        <f>Corrientes!X264*Constantes!$BA$10</f>
        <v>3662.6452077741892</v>
      </c>
      <c r="Y264" s="125">
        <f>Corrientes!Y264*Constantes!$BA$10</f>
        <v>4177.1211610736091</v>
      </c>
      <c r="Z264" s="125">
        <f>Corrientes!Z264*Constantes!$BA$10</f>
        <v>12872.614567632223</v>
      </c>
      <c r="AA264" s="125">
        <v>28695.702346865204</v>
      </c>
      <c r="AB264" s="125">
        <v>3720.7965910408734</v>
      </c>
      <c r="AC264" s="126" t="s">
        <v>94</v>
      </c>
      <c r="AD264" s="125">
        <v>11.308715914828033</v>
      </c>
      <c r="AE264" s="125">
        <v>3.6547509457585359</v>
      </c>
      <c r="AF264" s="126" t="s">
        <v>260</v>
      </c>
      <c r="AG264" s="128" t="s">
        <v>94</v>
      </c>
      <c r="AH264" s="125">
        <v>476.63271567375131</v>
      </c>
      <c r="AI264" s="126" t="s">
        <v>260</v>
      </c>
      <c r="AJ264" s="126" t="s">
        <v>260</v>
      </c>
      <c r="AK264" s="126" t="s">
        <v>94</v>
      </c>
      <c r="AL264" s="126" t="s">
        <v>260</v>
      </c>
      <c r="AM264" s="126" t="s">
        <v>260</v>
      </c>
      <c r="AN264" s="128" t="s">
        <v>94</v>
      </c>
      <c r="AO264" s="132">
        <v>785161.63680503459</v>
      </c>
      <c r="AP264" s="132">
        <v>253748.54725317916</v>
      </c>
      <c r="AQ264" s="125">
        <v>86.43551866336314</v>
      </c>
      <c r="AR264" s="125">
        <v>13.564481336636867</v>
      </c>
      <c r="AS264" s="125">
        <v>51.926256613321357</v>
      </c>
      <c r="AT264" s="126" t="s">
        <v>94</v>
      </c>
      <c r="AU264" s="128" t="s">
        <v>94</v>
      </c>
      <c r="AV264" s="125">
        <f t="shared" si="3"/>
        <v>0.78151726947159883</v>
      </c>
      <c r="AW264" s="128" t="s">
        <v>94</v>
      </c>
      <c r="AX264" s="129">
        <v>305.70987782493137</v>
      </c>
      <c r="AZ264" s="149"/>
      <c r="BC264" s="150"/>
      <c r="BE264" s="98"/>
    </row>
    <row r="265" spans="1:57" ht="15" hidden="1" thickBot="1" x14ac:dyDescent="0.35">
      <c r="A265" s="120">
        <v>2010</v>
      </c>
      <c r="B265" s="121" t="s">
        <v>29</v>
      </c>
      <c r="C265" s="122">
        <v>1637.7516004990314</v>
      </c>
      <c r="D265" s="122">
        <v>1445.8915851248398</v>
      </c>
      <c r="E265" s="122">
        <v>352.2786444403423</v>
      </c>
      <c r="F265" s="123" t="s">
        <v>260</v>
      </c>
      <c r="G265" s="123" t="s">
        <v>260</v>
      </c>
      <c r="H265" s="122">
        <v>3435.9218300642133</v>
      </c>
      <c r="I265" s="122">
        <v>328.95088454623294</v>
      </c>
      <c r="J265" s="122">
        <v>3764.8727146104461</v>
      </c>
      <c r="K265" s="125">
        <f>Corrientes!K265*Constantes!$BA$10</f>
        <v>3457.4305052372952</v>
      </c>
      <c r="L265" s="125">
        <f>Corrientes!L265*Constantes!$BA$10</f>
        <v>1648.0038323400186</v>
      </c>
      <c r="M265" s="125">
        <f>Corrientes!M265*Constantes!$BA$10</f>
        <v>1454.9427841852564</v>
      </c>
      <c r="N265" s="125">
        <f>Corrientes!N265*Constantes!$BA$10</f>
        <v>331.01009836818139</v>
      </c>
      <c r="O265" s="125">
        <v>3788.4406036054761</v>
      </c>
      <c r="P265" s="125">
        <v>40.358200107737225</v>
      </c>
      <c r="Q265" s="125">
        <v>4617.1722535422005</v>
      </c>
      <c r="R265" s="125">
        <v>761.04764357949205</v>
      </c>
      <c r="S265" s="125">
        <v>185.55114482792678</v>
      </c>
      <c r="T265" s="126" t="s">
        <v>260</v>
      </c>
      <c r="U265" s="126" t="s">
        <v>260</v>
      </c>
      <c r="V265" s="127">
        <v>5563.7710419496188</v>
      </c>
      <c r="W265" s="125">
        <v>5637.5610789114908</v>
      </c>
      <c r="X265" s="125">
        <f>Corrientes!X265*Constantes!$BA$10</f>
        <v>5014.0275175269408</v>
      </c>
      <c r="Y265" s="125">
        <f>Corrientes!Y265*Constantes!$BA$10</f>
        <v>4602.1736112978533</v>
      </c>
      <c r="Z265" s="125">
        <f>Corrientes!Z265*Constantes!$BA$10</f>
        <v>38171.393710744043</v>
      </c>
      <c r="AA265" s="125">
        <v>9328.6437565600663</v>
      </c>
      <c r="AB265" s="125">
        <v>4709.7949485078761</v>
      </c>
      <c r="AC265" s="126" t="s">
        <v>94</v>
      </c>
      <c r="AD265" s="125">
        <v>20.446311353161612</v>
      </c>
      <c r="AE265" s="125">
        <v>4.3208475851024186</v>
      </c>
      <c r="AF265" s="126" t="s">
        <v>260</v>
      </c>
      <c r="AG265" s="128" t="s">
        <v>94</v>
      </c>
      <c r="AH265" s="125">
        <v>444.66067704731717</v>
      </c>
      <c r="AI265" s="126" t="s">
        <v>260</v>
      </c>
      <c r="AJ265" s="126" t="s">
        <v>260</v>
      </c>
      <c r="AK265" s="126" t="s">
        <v>94</v>
      </c>
      <c r="AL265" s="126" t="s">
        <v>260</v>
      </c>
      <c r="AM265" s="126" t="s">
        <v>260</v>
      </c>
      <c r="AN265" s="128" t="s">
        <v>94</v>
      </c>
      <c r="AO265" s="132">
        <v>215898.46836356173</v>
      </c>
      <c r="AP265" s="132">
        <v>45625.069458396843</v>
      </c>
      <c r="AQ265" s="125">
        <v>91.262629324235476</v>
      </c>
      <c r="AR265" s="125">
        <v>8.7373706757645255</v>
      </c>
      <c r="AS265" s="125">
        <v>59.641799892262767</v>
      </c>
      <c r="AT265" s="126" t="s">
        <v>94</v>
      </c>
      <c r="AU265" s="128" t="s">
        <v>94</v>
      </c>
      <c r="AV265" s="125">
        <f t="shared" si="3"/>
        <v>4.8489207836331039</v>
      </c>
      <c r="AW265" s="128" t="s">
        <v>94</v>
      </c>
      <c r="AX265" s="129">
        <v>23.124332731707849</v>
      </c>
      <c r="AZ265" s="149"/>
      <c r="BC265" s="150"/>
      <c r="BE265" s="98"/>
    </row>
    <row r="266" spans="1:57" ht="15" hidden="1" thickBot="1" x14ac:dyDescent="0.35">
      <c r="A266" s="134">
        <v>2010</v>
      </c>
      <c r="B266" s="135" t="s">
        <v>30</v>
      </c>
      <c r="C266" s="137">
        <v>1152.5340178297345</v>
      </c>
      <c r="D266" s="137">
        <v>1312.9019067915572</v>
      </c>
      <c r="E266" s="137">
        <v>418.21474060386549</v>
      </c>
      <c r="F266" s="138" t="s">
        <v>260</v>
      </c>
      <c r="G266" s="138" t="s">
        <v>260</v>
      </c>
      <c r="H266" s="137">
        <v>2883.6506652251574</v>
      </c>
      <c r="I266" s="137">
        <v>345.37883776255376</v>
      </c>
      <c r="J266" s="137">
        <v>3229.0295029877111</v>
      </c>
      <c r="K266" s="140">
        <f>Corrientes!K266*Constantes!$BA$10</f>
        <v>3051.6339598108652</v>
      </c>
      <c r="L266" s="140">
        <f>Corrientes!L266*Constantes!$BA$10</f>
        <v>1219.6733782841416</v>
      </c>
      <c r="M266" s="140">
        <f>Corrientes!M266*Constantes!$BA$10</f>
        <v>1389.3832886837304</v>
      </c>
      <c r="N266" s="140">
        <f>Corrientes!N266*Constantes!$BA$10</f>
        <v>365.4984298293711</v>
      </c>
      <c r="O266" s="140">
        <v>3417.1323896402364</v>
      </c>
      <c r="P266" s="140">
        <v>58.562027871209352</v>
      </c>
      <c r="Q266" s="140">
        <v>1857.8692479468555</v>
      </c>
      <c r="R266" s="140">
        <v>426.96342284303802</v>
      </c>
      <c r="S266" s="142">
        <v>0</v>
      </c>
      <c r="T266" s="142" t="s">
        <v>260</v>
      </c>
      <c r="U266" s="142" t="s">
        <v>260</v>
      </c>
      <c r="V266" s="141">
        <v>2284.8326707898932</v>
      </c>
      <c r="W266" s="140">
        <v>4050.647744749539</v>
      </c>
      <c r="X266" s="140">
        <f>Corrientes!X266*Constantes!$BA$10</f>
        <v>2555.02596868409</v>
      </c>
      <c r="Y266" s="140">
        <f>Corrientes!Y266*Constantes!$BA$10</f>
        <v>2708.6947213550857</v>
      </c>
      <c r="Z266" s="140">
        <f>Corrientes!Z266*Constantes!$BA$10</f>
        <v>0</v>
      </c>
      <c r="AA266" s="140">
        <v>5513.8621737776048</v>
      </c>
      <c r="AB266" s="140">
        <v>3653.9382034140085</v>
      </c>
      <c r="AC266" s="142" t="s">
        <v>94</v>
      </c>
      <c r="AD266" s="140">
        <v>17.37861504692</v>
      </c>
      <c r="AE266" s="140">
        <v>3.4482894103161814</v>
      </c>
      <c r="AF266" s="142" t="s">
        <v>260</v>
      </c>
      <c r="AG266" s="143" t="s">
        <v>94</v>
      </c>
      <c r="AH266" s="140">
        <v>44.672418165324913</v>
      </c>
      <c r="AI266" s="142" t="s">
        <v>260</v>
      </c>
      <c r="AJ266" s="142" t="s">
        <v>260</v>
      </c>
      <c r="AK266" s="142" t="s">
        <v>94</v>
      </c>
      <c r="AL266" s="142" t="s">
        <v>260</v>
      </c>
      <c r="AM266" s="142" t="s">
        <v>260</v>
      </c>
      <c r="AN266" s="143" t="s">
        <v>94</v>
      </c>
      <c r="AO266" s="136">
        <v>159901.37478837738</v>
      </c>
      <c r="AP266" s="136">
        <v>31727.857248065469</v>
      </c>
      <c r="AQ266" s="140">
        <v>89.303942951187452</v>
      </c>
      <c r="AR266" s="140">
        <v>10.696057048812545</v>
      </c>
      <c r="AS266" s="140">
        <v>41.437972128790634</v>
      </c>
      <c r="AT266" s="142" t="s">
        <v>94</v>
      </c>
      <c r="AU266" s="143" t="s">
        <v>94</v>
      </c>
      <c r="AV266" s="140">
        <f t="shared" si="3"/>
        <v>4.7532350224103181</v>
      </c>
      <c r="AW266" s="143" t="s">
        <v>94</v>
      </c>
      <c r="AX266" s="129">
        <v>20.584060299681497</v>
      </c>
      <c r="AZ266" s="149"/>
      <c r="BC266" s="150"/>
      <c r="BE266" s="98"/>
    </row>
    <row r="267" spans="1:57" ht="15" thickBot="1" x14ac:dyDescent="0.35">
      <c r="A267" s="111">
        <v>2011</v>
      </c>
      <c r="B267" s="112" t="s">
        <v>206</v>
      </c>
      <c r="C267" s="113">
        <v>118079.30693613645</v>
      </c>
      <c r="D267" s="113">
        <v>69181.600327478445</v>
      </c>
      <c r="E267" s="113">
        <v>10297.625268963588</v>
      </c>
      <c r="F267" s="114">
        <v>6616.8020118013646</v>
      </c>
      <c r="G267" s="114">
        <v>1992.3830067494082</v>
      </c>
      <c r="H267" s="113">
        <v>206167.71755112923</v>
      </c>
      <c r="I267" s="113">
        <v>31587.75964902647</v>
      </c>
      <c r="J267" s="113">
        <v>237755.4772001557</v>
      </c>
      <c r="K267" s="116">
        <f>Corrientes!K267*Constantes!$BA$11</f>
        <v>3228.5049263529449</v>
      </c>
      <c r="L267" s="116">
        <f>Corrientes!L267*Constantes!$BA$11</f>
        <v>1849.0752512192032</v>
      </c>
      <c r="M267" s="116">
        <f>Corrientes!M267*Constantes!$BA$11</f>
        <v>1083.3565029315396</v>
      </c>
      <c r="N267" s="116">
        <f>Corrientes!N267*Constantes!$BA$11</f>
        <v>494.65182456270941</v>
      </c>
      <c r="O267" s="116">
        <v>3723.1567509156544</v>
      </c>
      <c r="P267" s="116">
        <v>45.032944664476432</v>
      </c>
      <c r="Q267" s="116">
        <v>217180.8566251586</v>
      </c>
      <c r="R267" s="116">
        <v>56893.346567090208</v>
      </c>
      <c r="S267" s="116">
        <v>13723.902294317491</v>
      </c>
      <c r="T267" s="117" t="s">
        <v>260</v>
      </c>
      <c r="U267" s="117">
        <v>2405.4015004825883</v>
      </c>
      <c r="V267" s="118">
        <v>290203.5069870489</v>
      </c>
      <c r="W267" s="116">
        <v>5599.7580699803666</v>
      </c>
      <c r="X267" s="116">
        <f>Corrientes!X267*Constantes!$BA$11</f>
        <v>3955.4746340509878</v>
      </c>
      <c r="Y267" s="116">
        <f>Corrientes!Y267*Constantes!$BA$11</f>
        <v>4663.4633474971997</v>
      </c>
      <c r="Z267" s="116">
        <f>Corrientes!Z267*Constantes!$BA$11</f>
        <v>18347.536546694024</v>
      </c>
      <c r="AA267" s="116">
        <v>527958.98418720451</v>
      </c>
      <c r="AB267" s="116">
        <v>4563.8476800451626</v>
      </c>
      <c r="AC267" s="116">
        <v>53.974202981730123</v>
      </c>
      <c r="AD267" s="116">
        <v>15.468631941026207</v>
      </c>
      <c r="AE267" s="116">
        <v>3.0428875930620269</v>
      </c>
      <c r="AF267" s="117">
        <v>383818.00991693058</v>
      </c>
      <c r="AG267" s="117">
        <v>17338.391784231429</v>
      </c>
      <c r="AH267" s="116">
        <v>42821.011022094295</v>
      </c>
      <c r="AI267" s="117">
        <v>450210.13183645363</v>
      </c>
      <c r="AJ267" s="117">
        <v>3891.7626640082681</v>
      </c>
      <c r="AK267" s="117">
        <v>2.5947826734021615</v>
      </c>
      <c r="AL267" s="117">
        <v>978169.11602365819</v>
      </c>
      <c r="AM267" s="117">
        <v>8455.6092264965991</v>
      </c>
      <c r="AN267" s="117">
        <v>5.6376702664641885</v>
      </c>
      <c r="AO267" s="148">
        <v>17350591.109280013</v>
      </c>
      <c r="AP267" s="148">
        <v>3413094.2296109581</v>
      </c>
      <c r="AQ267" s="116">
        <v>86.714182141665603</v>
      </c>
      <c r="AR267" s="116">
        <v>13.285817858334404</v>
      </c>
      <c r="AS267" s="116">
        <v>54.967055335523575</v>
      </c>
      <c r="AT267" s="117">
        <v>46.02579701826987</v>
      </c>
      <c r="AU267" s="117">
        <v>39.875592331133205</v>
      </c>
      <c r="AV267" s="116">
        <f t="shared" si="3"/>
        <v>4.1585427450294477</v>
      </c>
      <c r="AW267" s="125">
        <f>((AI267/AI234)-1)*100</f>
        <v>-3.5997120238138947</v>
      </c>
      <c r="AX267" s="119">
        <v>6232.7190977127211</v>
      </c>
      <c r="AZ267" s="149"/>
      <c r="BC267" s="150"/>
      <c r="BE267" s="98"/>
    </row>
    <row r="268" spans="1:57" ht="15" hidden="1" thickBot="1" x14ac:dyDescent="0.35">
      <c r="A268" s="120">
        <v>2011</v>
      </c>
      <c r="B268" s="121" t="s">
        <v>0</v>
      </c>
      <c r="C268" s="122">
        <v>877.7164973871819</v>
      </c>
      <c r="D268" s="122">
        <v>1199.8443979722344</v>
      </c>
      <c r="E268" s="123">
        <v>0</v>
      </c>
      <c r="F268" s="123" t="s">
        <v>260</v>
      </c>
      <c r="G268" s="123" t="s">
        <v>260</v>
      </c>
      <c r="H268" s="122">
        <v>2077.5608953594165</v>
      </c>
      <c r="I268" s="122">
        <v>220.32283395844337</v>
      </c>
      <c r="J268" s="122">
        <v>2297.8837293178599</v>
      </c>
      <c r="K268" s="125">
        <f>Corrientes!K268*Constantes!$BA$11</f>
        <v>3708.4004550969435</v>
      </c>
      <c r="L268" s="125">
        <f>Corrientes!L268*Constantes!$BA$11</f>
        <v>1566.704622534601</v>
      </c>
      <c r="M268" s="125">
        <f>Corrientes!M268*Constantes!$BA$11</f>
        <v>2141.6958325623432</v>
      </c>
      <c r="N268" s="125">
        <f>Corrientes!N268*Constantes!$BA$11</f>
        <v>393.27140761300853</v>
      </c>
      <c r="O268" s="125">
        <v>4101.6718627099526</v>
      </c>
      <c r="P268" s="125">
        <v>39.059165813646835</v>
      </c>
      <c r="Q268" s="125">
        <v>2959.566032362879</v>
      </c>
      <c r="R268" s="125">
        <v>505.13529422065932</v>
      </c>
      <c r="S268" s="125">
        <v>120.49944283360843</v>
      </c>
      <c r="T268" s="126" t="s">
        <v>260</v>
      </c>
      <c r="U268" s="126" t="s">
        <v>260</v>
      </c>
      <c r="V268" s="127">
        <v>3585.2007694171466</v>
      </c>
      <c r="W268" s="125">
        <v>5474.7340453431743</v>
      </c>
      <c r="X268" s="125">
        <f>Corrientes!X268*Constantes!$BA$11</f>
        <v>3907.5543472145073</v>
      </c>
      <c r="Y268" s="125">
        <f>Corrientes!Y268*Constantes!$BA$11</f>
        <v>3810.6737746545614</v>
      </c>
      <c r="Z268" s="125">
        <f>Corrientes!Z268*Constantes!$BA$11</f>
        <v>93700.966433599082</v>
      </c>
      <c r="AA268" s="125">
        <v>5883.0844987350056</v>
      </c>
      <c r="AB268" s="125">
        <v>4841.6702730282641</v>
      </c>
      <c r="AC268" s="126" t="s">
        <v>94</v>
      </c>
      <c r="AD268" s="125">
        <v>9.7650261412752126</v>
      </c>
      <c r="AE268" s="125">
        <v>3.3058703973178476</v>
      </c>
      <c r="AF268" s="126" t="s">
        <v>260</v>
      </c>
      <c r="AG268" s="128" t="s">
        <v>94</v>
      </c>
      <c r="AH268" s="125">
        <v>288.81417035901956</v>
      </c>
      <c r="AI268" s="126" t="s">
        <v>260</v>
      </c>
      <c r="AJ268" s="126" t="s">
        <v>260</v>
      </c>
      <c r="AK268" s="126" t="s">
        <v>94</v>
      </c>
      <c r="AL268" s="126" t="s">
        <v>260</v>
      </c>
      <c r="AM268" s="126" t="s">
        <v>260</v>
      </c>
      <c r="AN268" s="128" t="s">
        <v>94</v>
      </c>
      <c r="AO268" s="132">
        <v>177958.7156080931</v>
      </c>
      <c r="AP268" s="132">
        <v>60246.479769963378</v>
      </c>
      <c r="AQ268" s="125">
        <v>90.41192419148868</v>
      </c>
      <c r="AR268" s="125">
        <v>9.5880758085113182</v>
      </c>
      <c r="AS268" s="125">
        <v>60.940834186353179</v>
      </c>
      <c r="AT268" s="126" t="s">
        <v>94</v>
      </c>
      <c r="AU268" s="128" t="s">
        <v>94</v>
      </c>
      <c r="AV268" s="125">
        <f t="shared" si="3"/>
        <v>10.40896349061773</v>
      </c>
      <c r="AW268" s="128" t="s">
        <v>94</v>
      </c>
      <c r="AX268" s="129">
        <v>26.229631611823166</v>
      </c>
      <c r="AZ268" s="149"/>
      <c r="BC268" s="150"/>
      <c r="BE268" s="98"/>
    </row>
    <row r="269" spans="1:57" ht="15" hidden="1" thickBot="1" x14ac:dyDescent="0.35">
      <c r="A269" s="120">
        <v>2011</v>
      </c>
      <c r="B269" s="121" t="s">
        <v>1</v>
      </c>
      <c r="C269" s="122">
        <v>1900.4830617878351</v>
      </c>
      <c r="D269" s="122">
        <v>1539.4548312330701</v>
      </c>
      <c r="E269" s="122">
        <v>74.318445044355869</v>
      </c>
      <c r="F269" s="123" t="s">
        <v>260</v>
      </c>
      <c r="G269" s="123" t="s">
        <v>260</v>
      </c>
      <c r="H269" s="122">
        <v>3514.2563380652605</v>
      </c>
      <c r="I269" s="122">
        <v>1798.0475894973079</v>
      </c>
      <c r="J269" s="122">
        <v>5312.3039275625688</v>
      </c>
      <c r="K269" s="125">
        <f>Corrientes!K269*Constantes!$BA$11</f>
        <v>2778.8327050170806</v>
      </c>
      <c r="L269" s="125">
        <f>Corrientes!L269*Constantes!$BA$11</f>
        <v>1502.7715622857791</v>
      </c>
      <c r="M269" s="125">
        <f>Corrientes!M269*Constantes!$BA$11</f>
        <v>1217.2952173665719</v>
      </c>
      <c r="N269" s="125">
        <f>Corrientes!N269*Constantes!$BA$11</f>
        <v>1421.7726216360768</v>
      </c>
      <c r="O269" s="125">
        <v>4200.6053266531571</v>
      </c>
      <c r="P269" s="125">
        <v>35.325081558489693</v>
      </c>
      <c r="Q269" s="125">
        <v>8815.8112723051581</v>
      </c>
      <c r="R269" s="125">
        <v>866.52858626534498</v>
      </c>
      <c r="S269" s="125">
        <v>43.690714996648907</v>
      </c>
      <c r="T269" s="126" t="s">
        <v>260</v>
      </c>
      <c r="U269" s="126" t="s">
        <v>260</v>
      </c>
      <c r="V269" s="127">
        <v>9726.0305735671536</v>
      </c>
      <c r="W269" s="125">
        <v>4837.0235731480416</v>
      </c>
      <c r="X269" s="125">
        <f>Corrientes!X269*Constantes!$BA$11</f>
        <v>4544.0499156761525</v>
      </c>
      <c r="Y269" s="125">
        <f>Corrientes!Y269*Constantes!$BA$11</f>
        <v>5299.7069585966483</v>
      </c>
      <c r="Z269" s="125">
        <f>Corrientes!Z269*Constantes!$BA$11</f>
        <v>15308.589697494361</v>
      </c>
      <c r="AA269" s="125">
        <v>15038.334501129722</v>
      </c>
      <c r="AB269" s="125">
        <v>4591.2984955816746</v>
      </c>
      <c r="AC269" s="126" t="s">
        <v>94</v>
      </c>
      <c r="AD269" s="125">
        <v>26.916302263434176</v>
      </c>
      <c r="AE269" s="125">
        <v>3.0380794960306581</v>
      </c>
      <c r="AF269" s="126" t="s">
        <v>260</v>
      </c>
      <c r="AG269" s="128" t="s">
        <v>94</v>
      </c>
      <c r="AH269" s="125">
        <v>1067.2826452739582</v>
      </c>
      <c r="AI269" s="126" t="s">
        <v>260</v>
      </c>
      <c r="AJ269" s="126" t="s">
        <v>260</v>
      </c>
      <c r="AK269" s="126" t="s">
        <v>94</v>
      </c>
      <c r="AL269" s="126" t="s">
        <v>260</v>
      </c>
      <c r="AM269" s="126" t="s">
        <v>260</v>
      </c>
      <c r="AN269" s="128" t="s">
        <v>94</v>
      </c>
      <c r="AO269" s="132">
        <v>494994.76629159169</v>
      </c>
      <c r="AP269" s="132">
        <v>55870.729767956698</v>
      </c>
      <c r="AQ269" s="125">
        <v>66.153149104134528</v>
      </c>
      <c r="AR269" s="125">
        <v>33.846850895865465</v>
      </c>
      <c r="AS269" s="125">
        <v>64.6749184415103</v>
      </c>
      <c r="AT269" s="126" t="s">
        <v>94</v>
      </c>
      <c r="AU269" s="128" t="s">
        <v>94</v>
      </c>
      <c r="AV269" s="125">
        <f t="shared" si="3"/>
        <v>9.6827898510092112</v>
      </c>
      <c r="AW269" s="128" t="s">
        <v>94</v>
      </c>
      <c r="AX269" s="129">
        <v>19.424326456752937</v>
      </c>
      <c r="AZ269" s="149"/>
      <c r="BC269" s="150"/>
      <c r="BE269" s="98"/>
    </row>
    <row r="270" spans="1:57" ht="15" hidden="1" thickBot="1" x14ac:dyDescent="0.35">
      <c r="A270" s="120">
        <v>2011</v>
      </c>
      <c r="B270" s="121" t="s">
        <v>2</v>
      </c>
      <c r="C270" s="122">
        <v>445.53508880405838</v>
      </c>
      <c r="D270" s="122">
        <v>753.30786508008885</v>
      </c>
      <c r="E270" s="123">
        <v>0</v>
      </c>
      <c r="F270" s="123" t="s">
        <v>260</v>
      </c>
      <c r="G270" s="123" t="s">
        <v>260</v>
      </c>
      <c r="H270" s="122">
        <v>1198.8429538841472</v>
      </c>
      <c r="I270" s="122">
        <v>386.03276810813992</v>
      </c>
      <c r="J270" s="122">
        <v>1584.8757219922873</v>
      </c>
      <c r="K270" s="125">
        <f>Corrientes!K270*Constantes!$BA$11</f>
        <v>4478.5753122493206</v>
      </c>
      <c r="L270" s="125">
        <f>Corrientes!L270*Constantes!$BA$11</f>
        <v>1664.4068708031052</v>
      </c>
      <c r="M270" s="125">
        <f>Corrientes!M270*Constantes!$BA$11</f>
        <v>2814.1684414462156</v>
      </c>
      <c r="N270" s="125">
        <f>Corrientes!N270*Constantes!$BA$11</f>
        <v>1442.1211880730259</v>
      </c>
      <c r="O270" s="125">
        <v>5920.6965003223468</v>
      </c>
      <c r="P270" s="125">
        <v>34.316681924855729</v>
      </c>
      <c r="Q270" s="125">
        <v>2354.2228533926605</v>
      </c>
      <c r="R270" s="125">
        <v>679.28418511251857</v>
      </c>
      <c r="S270" s="126">
        <v>0</v>
      </c>
      <c r="T270" s="126" t="s">
        <v>260</v>
      </c>
      <c r="U270" s="126" t="s">
        <v>260</v>
      </c>
      <c r="V270" s="127">
        <v>3033.507038505179</v>
      </c>
      <c r="W270" s="125">
        <v>7490.1778827718535</v>
      </c>
      <c r="X270" s="125">
        <f>Corrientes!X270*Constantes!$BA$11</f>
        <v>6801.5764451769737</v>
      </c>
      <c r="Y270" s="125">
        <f>Corrientes!Y270*Constantes!$BA$11</f>
        <v>5454.2578817789872</v>
      </c>
      <c r="Z270" s="125">
        <f>Corrientes!Z270*Constantes!$BA$11</f>
        <v>0</v>
      </c>
      <c r="AA270" s="125">
        <v>4618.3827604974667</v>
      </c>
      <c r="AB270" s="125">
        <v>6865.6256009488379</v>
      </c>
      <c r="AC270" s="126" t="s">
        <v>94</v>
      </c>
      <c r="AD270" s="125">
        <v>19.710803391097105</v>
      </c>
      <c r="AE270" s="125">
        <v>3.5798846256132792</v>
      </c>
      <c r="AF270" s="126" t="s">
        <v>260</v>
      </c>
      <c r="AG270" s="128" t="s">
        <v>94</v>
      </c>
      <c r="AH270" s="125">
        <v>98.314179734698186</v>
      </c>
      <c r="AI270" s="126" t="s">
        <v>260</v>
      </c>
      <c r="AJ270" s="126" t="s">
        <v>260</v>
      </c>
      <c r="AK270" s="126" t="s">
        <v>94</v>
      </c>
      <c r="AL270" s="126" t="s">
        <v>260</v>
      </c>
      <c r="AM270" s="126" t="s">
        <v>260</v>
      </c>
      <c r="AN270" s="128" t="s">
        <v>94</v>
      </c>
      <c r="AO270" s="132">
        <v>129009.26268556154</v>
      </c>
      <c r="AP270" s="132">
        <v>23430.718012151032</v>
      </c>
      <c r="AQ270" s="125">
        <v>75.642710481874715</v>
      </c>
      <c r="AR270" s="125">
        <v>24.357289518125292</v>
      </c>
      <c r="AS270" s="125">
        <v>65.683318075144257</v>
      </c>
      <c r="AT270" s="126" t="s">
        <v>94</v>
      </c>
      <c r="AU270" s="128" t="s">
        <v>94</v>
      </c>
      <c r="AV270" s="125">
        <f t="shared" si="3"/>
        <v>15.0085594077352</v>
      </c>
      <c r="AW270" s="128" t="s">
        <v>94</v>
      </c>
      <c r="AX270" s="129">
        <v>29.542062295897775</v>
      </c>
      <c r="AZ270" s="149"/>
      <c r="BC270" s="150"/>
      <c r="BE270" s="98"/>
    </row>
    <row r="271" spans="1:57" ht="15" hidden="1" thickBot="1" x14ac:dyDescent="0.35">
      <c r="A271" s="120">
        <v>2011</v>
      </c>
      <c r="B271" s="121" t="s">
        <v>3</v>
      </c>
      <c r="C271" s="122">
        <v>773.5452296908403</v>
      </c>
      <c r="D271" s="122">
        <v>1180.6397226660172</v>
      </c>
      <c r="E271" s="122">
        <v>159.28210338916483</v>
      </c>
      <c r="F271" s="123" t="s">
        <v>260</v>
      </c>
      <c r="G271" s="123" t="s">
        <v>260</v>
      </c>
      <c r="H271" s="122">
        <v>2113.4670557460222</v>
      </c>
      <c r="I271" s="122">
        <v>739.29778686636928</v>
      </c>
      <c r="J271" s="122">
        <v>2852.7648426123915</v>
      </c>
      <c r="K271" s="125">
        <f>Corrientes!K271*Constantes!$BA$11</f>
        <v>4699.2250232263896</v>
      </c>
      <c r="L271" s="125">
        <f>Corrientes!L271*Constantes!$BA$11</f>
        <v>1719.9525727537205</v>
      </c>
      <c r="M271" s="125">
        <f>Corrientes!M271*Constantes!$BA$11</f>
        <v>2625.1138919261834</v>
      </c>
      <c r="N271" s="125">
        <f>Corrientes!N271*Constantes!$BA$11</f>
        <v>1643.8045013349015</v>
      </c>
      <c r="O271" s="125">
        <v>6343.0295245612906</v>
      </c>
      <c r="P271" s="125">
        <v>53.047153168254667</v>
      </c>
      <c r="Q271" s="125">
        <v>1540.0609600381661</v>
      </c>
      <c r="R271" s="125">
        <v>341.74568592248391</v>
      </c>
      <c r="S271" s="125">
        <v>643.219160369056</v>
      </c>
      <c r="T271" s="126" t="s">
        <v>260</v>
      </c>
      <c r="U271" s="126" t="s">
        <v>260</v>
      </c>
      <c r="V271" s="127">
        <v>2525.025806329706</v>
      </c>
      <c r="W271" s="125">
        <v>6271.4084246568173</v>
      </c>
      <c r="X271" s="125">
        <f>Corrientes!X271*Constantes!$BA$11</f>
        <v>3346.9690700970282</v>
      </c>
      <c r="Y271" s="125">
        <f>Corrientes!Y271*Constantes!$BA$11</f>
        <v>3492.3681561747881</v>
      </c>
      <c r="Z271" s="125">
        <f>Corrientes!Z271*Constantes!$BA$11</f>
        <v>23059.409205171582</v>
      </c>
      <c r="AA271" s="125">
        <v>5377.7906489420984</v>
      </c>
      <c r="AB271" s="125">
        <v>6309.198729830835</v>
      </c>
      <c r="AC271" s="126" t="s">
        <v>94</v>
      </c>
      <c r="AD271" s="125">
        <v>4.0444578272838738</v>
      </c>
      <c r="AE271" s="125">
        <v>0.58220558531416511</v>
      </c>
      <c r="AF271" s="126" t="s">
        <v>260</v>
      </c>
      <c r="AG271" s="128" t="s">
        <v>94</v>
      </c>
      <c r="AH271" s="125">
        <v>77.444599343361531</v>
      </c>
      <c r="AI271" s="126" t="s">
        <v>260</v>
      </c>
      <c r="AJ271" s="126" t="s">
        <v>260</v>
      </c>
      <c r="AK271" s="126" t="s">
        <v>94</v>
      </c>
      <c r="AL271" s="126" t="s">
        <v>260</v>
      </c>
      <c r="AM271" s="126" t="s">
        <v>260</v>
      </c>
      <c r="AN271" s="128" t="s">
        <v>94</v>
      </c>
      <c r="AO271" s="132">
        <v>923692.7272073793</v>
      </c>
      <c r="AP271" s="132">
        <v>132966.9112300683</v>
      </c>
      <c r="AQ271" s="125">
        <v>74.084867570459664</v>
      </c>
      <c r="AR271" s="125">
        <v>25.915132429540339</v>
      </c>
      <c r="AS271" s="125">
        <v>46.952846831745319</v>
      </c>
      <c r="AT271" s="126" t="s">
        <v>94</v>
      </c>
      <c r="AU271" s="128" t="s">
        <v>94</v>
      </c>
      <c r="AV271" s="125">
        <f t="shared" si="3"/>
        <v>10.73486272838946</v>
      </c>
      <c r="AW271" s="128" t="s">
        <v>94</v>
      </c>
      <c r="AX271" s="129">
        <v>11.933637780576742</v>
      </c>
      <c r="AZ271" s="149"/>
      <c r="BC271" s="150"/>
      <c r="BE271" s="98"/>
    </row>
    <row r="272" spans="1:57" ht="15" hidden="1" thickBot="1" x14ac:dyDescent="0.35">
      <c r="A272" s="120">
        <v>2011</v>
      </c>
      <c r="B272" s="121" t="s">
        <v>4</v>
      </c>
      <c r="C272" s="122">
        <v>1190.3154232828483</v>
      </c>
      <c r="D272" s="122">
        <v>1175.2887930138311</v>
      </c>
      <c r="E272" s="122">
        <v>250.67529613372108</v>
      </c>
      <c r="F272" s="123" t="s">
        <v>260</v>
      </c>
      <c r="G272" s="123" t="s">
        <v>260</v>
      </c>
      <c r="H272" s="122">
        <v>2616.2795124304002</v>
      </c>
      <c r="I272" s="122">
        <v>353.76541545450601</v>
      </c>
      <c r="J272" s="122">
        <v>2970.0449278849064</v>
      </c>
      <c r="K272" s="125">
        <f>Corrientes!K272*Constantes!$BA$11</f>
        <v>3021.3836047750319</v>
      </c>
      <c r="L272" s="125">
        <f>Corrientes!L272*Constantes!$BA$11</f>
        <v>1374.623577997125</v>
      </c>
      <c r="M272" s="125">
        <f>Corrientes!M272*Constantes!$BA$11</f>
        <v>1357.2702279005025</v>
      </c>
      <c r="N272" s="125">
        <f>Corrientes!N272*Constantes!$BA$11</f>
        <v>408.54236755374461</v>
      </c>
      <c r="O272" s="125">
        <v>3429.925972328776</v>
      </c>
      <c r="P272" s="125">
        <v>24.03111159938544</v>
      </c>
      <c r="Q272" s="125">
        <v>8002.6108703329801</v>
      </c>
      <c r="R272" s="125">
        <v>1336.9645012193614</v>
      </c>
      <c r="S272" s="125">
        <v>49.545507777682417</v>
      </c>
      <c r="T272" s="126" t="s">
        <v>260</v>
      </c>
      <c r="U272" s="126" t="s">
        <v>260</v>
      </c>
      <c r="V272" s="127">
        <v>9389.1208793300229</v>
      </c>
      <c r="W272" s="125">
        <v>4809.6160917842935</v>
      </c>
      <c r="X272" s="125">
        <f>Corrientes!X272*Constantes!$BA$11</f>
        <v>3847.3184383314915</v>
      </c>
      <c r="Y272" s="125">
        <f>Corrientes!Y272*Constantes!$BA$11</f>
        <v>4440.0609112142292</v>
      </c>
      <c r="Z272" s="125">
        <f>Corrientes!Z272*Constantes!$BA$11</f>
        <v>27148.223439825979</v>
      </c>
      <c r="AA272" s="125">
        <v>12359.165807214929</v>
      </c>
      <c r="AB272" s="125">
        <v>4385.6735664834323</v>
      </c>
      <c r="AC272" s="126" t="s">
        <v>94</v>
      </c>
      <c r="AD272" s="125">
        <v>25.713259350878225</v>
      </c>
      <c r="AE272" s="125">
        <v>2.1172944094625432</v>
      </c>
      <c r="AF272" s="126" t="s">
        <v>260</v>
      </c>
      <c r="AG272" s="128" t="s">
        <v>94</v>
      </c>
      <c r="AH272" s="125">
        <v>1259.3206435234915</v>
      </c>
      <c r="AI272" s="126" t="s">
        <v>260</v>
      </c>
      <c r="AJ272" s="126" t="s">
        <v>260</v>
      </c>
      <c r="AK272" s="126" t="s">
        <v>94</v>
      </c>
      <c r="AL272" s="126" t="s">
        <v>260</v>
      </c>
      <c r="AM272" s="126" t="s">
        <v>260</v>
      </c>
      <c r="AN272" s="128" t="s">
        <v>94</v>
      </c>
      <c r="AO272" s="132">
        <v>583724.48120486923</v>
      </c>
      <c r="AP272" s="132">
        <v>48065.341070006376</v>
      </c>
      <c r="AQ272" s="125">
        <v>88.088886732550634</v>
      </c>
      <c r="AR272" s="125">
        <v>11.911113267449366</v>
      </c>
      <c r="AS272" s="125">
        <v>75.96888840061456</v>
      </c>
      <c r="AT272" s="126" t="s">
        <v>94</v>
      </c>
      <c r="AU272" s="128" t="s">
        <v>94</v>
      </c>
      <c r="AV272" s="125">
        <f t="shared" si="3"/>
        <v>5.204488112383121</v>
      </c>
      <c r="AW272" s="128" t="s">
        <v>94</v>
      </c>
      <c r="AX272" s="129">
        <v>27.595985755233521</v>
      </c>
      <c r="AZ272" s="149"/>
      <c r="BC272" s="150"/>
      <c r="BE272" s="98"/>
    </row>
    <row r="273" spans="1:57" ht="15" hidden="1" thickBot="1" x14ac:dyDescent="0.35">
      <c r="A273" s="120">
        <v>2011</v>
      </c>
      <c r="B273" s="121" t="s">
        <v>5</v>
      </c>
      <c r="C273" s="122">
        <v>602.40312359386269</v>
      </c>
      <c r="D273" s="122">
        <v>1019.7742995808361</v>
      </c>
      <c r="E273" s="123">
        <v>0</v>
      </c>
      <c r="F273" s="123" t="s">
        <v>260</v>
      </c>
      <c r="G273" s="123" t="s">
        <v>260</v>
      </c>
      <c r="H273" s="122">
        <v>1622.1774231746988</v>
      </c>
      <c r="I273" s="122">
        <v>14.745234027742931</v>
      </c>
      <c r="J273" s="122">
        <v>1636.9226572024418</v>
      </c>
      <c r="K273" s="125">
        <f>Corrientes!K273*Constantes!$BA$11</f>
        <v>5468.0260736811733</v>
      </c>
      <c r="L273" s="125">
        <f>Corrientes!L273*Constantes!$BA$11</f>
        <v>2030.57688981502</v>
      </c>
      <c r="M273" s="125">
        <f>Corrientes!M273*Constantes!$BA$11</f>
        <v>3437.4491838661534</v>
      </c>
      <c r="N273" s="125">
        <f>Corrientes!N273*Constantes!$BA$11</f>
        <v>49.703147741038507</v>
      </c>
      <c r="O273" s="125">
        <v>5517.7292214222116</v>
      </c>
      <c r="P273" s="125">
        <v>44.691081024397633</v>
      </c>
      <c r="Q273" s="125">
        <v>1695.298162527163</v>
      </c>
      <c r="R273" s="125">
        <v>330.52937489830606</v>
      </c>
      <c r="S273" s="126">
        <v>0</v>
      </c>
      <c r="T273" s="126" t="s">
        <v>260</v>
      </c>
      <c r="U273" s="126" t="s">
        <v>260</v>
      </c>
      <c r="V273" s="127">
        <v>2025.8275374254692</v>
      </c>
      <c r="W273" s="125">
        <v>5393.6201515805878</v>
      </c>
      <c r="X273" s="125">
        <f>Corrientes!X273*Constantes!$BA$11</f>
        <v>4564.7383142442259</v>
      </c>
      <c r="Y273" s="125">
        <f>Corrientes!Y273*Constantes!$BA$11</f>
        <v>4158.9100333225042</v>
      </c>
      <c r="Z273" s="125">
        <f>Corrientes!Z273*Constantes!$BA$11</f>
        <v>0</v>
      </c>
      <c r="AA273" s="125">
        <v>3662.7501946279112</v>
      </c>
      <c r="AB273" s="125">
        <v>5448.388792225529</v>
      </c>
      <c r="AC273" s="126" t="s">
        <v>94</v>
      </c>
      <c r="AD273" s="125">
        <v>12.294247283774123</v>
      </c>
      <c r="AE273" s="125">
        <v>3.7947053632957859</v>
      </c>
      <c r="AF273" s="126" t="s">
        <v>260</v>
      </c>
      <c r="AG273" s="128" t="s">
        <v>94</v>
      </c>
      <c r="AH273" s="125">
        <v>108.60699999573157</v>
      </c>
      <c r="AI273" s="126" t="s">
        <v>260</v>
      </c>
      <c r="AJ273" s="126" t="s">
        <v>260</v>
      </c>
      <c r="AK273" s="126" t="s">
        <v>94</v>
      </c>
      <c r="AL273" s="126" t="s">
        <v>260</v>
      </c>
      <c r="AM273" s="126" t="s">
        <v>260</v>
      </c>
      <c r="AN273" s="128" t="s">
        <v>94</v>
      </c>
      <c r="AO273" s="132">
        <v>96522.650481794743</v>
      </c>
      <c r="AP273" s="132">
        <v>29792.390783142837</v>
      </c>
      <c r="AQ273" s="125">
        <v>99.099210096282548</v>
      </c>
      <c r="AR273" s="125">
        <v>0.90078990371744583</v>
      </c>
      <c r="AS273" s="125">
        <v>55.30891897560236</v>
      </c>
      <c r="AT273" s="126" t="s">
        <v>94</v>
      </c>
      <c r="AU273" s="128" t="s">
        <v>94</v>
      </c>
      <c r="AV273" s="125">
        <f t="shared" si="3"/>
        <v>11.793300911349093</v>
      </c>
      <c r="AW273" s="128" t="s">
        <v>94</v>
      </c>
      <c r="AX273" s="129">
        <v>6.1045888810236963</v>
      </c>
      <c r="AZ273" s="149"/>
      <c r="BC273" s="150"/>
      <c r="BE273" s="98"/>
    </row>
    <row r="274" spans="1:57" ht="15" hidden="1" thickBot="1" x14ac:dyDescent="0.35">
      <c r="A274" s="120">
        <v>2011</v>
      </c>
      <c r="B274" s="121" t="s">
        <v>6</v>
      </c>
      <c r="C274" s="122">
        <v>7018.8342189307932</v>
      </c>
      <c r="D274" s="122">
        <v>2975.570705342423</v>
      </c>
      <c r="E274" s="122">
        <v>1629.6086146174348</v>
      </c>
      <c r="F274" s="123" t="s">
        <v>260</v>
      </c>
      <c r="G274" s="123" t="s">
        <v>260</v>
      </c>
      <c r="H274" s="122">
        <v>11624.013538890651</v>
      </c>
      <c r="I274" s="122">
        <v>762.73669181141759</v>
      </c>
      <c r="J274" s="122">
        <v>12386.750230702068</v>
      </c>
      <c r="K274" s="125">
        <f>Corrientes!K274*Constantes!$BA$11</f>
        <v>2978.9687559464369</v>
      </c>
      <c r="L274" s="125">
        <f>Corrientes!L274*Constantes!$BA$11</f>
        <v>1798.7666455658659</v>
      </c>
      <c r="M274" s="125">
        <f>Corrientes!M274*Constantes!$BA$11</f>
        <v>762.57070182065002</v>
      </c>
      <c r="N274" s="125">
        <f>Corrientes!N274*Constantes!$BA$11</f>
        <v>195.47196554082871</v>
      </c>
      <c r="O274" s="125">
        <v>3174.4407214872658</v>
      </c>
      <c r="P274" s="125">
        <v>76.887586818514933</v>
      </c>
      <c r="Q274" s="125">
        <v>2779.9322903964089</v>
      </c>
      <c r="R274" s="125">
        <v>844.91108577977832</v>
      </c>
      <c r="S274" s="125">
        <v>98.614481638934762</v>
      </c>
      <c r="T274" s="126" t="s">
        <v>260</v>
      </c>
      <c r="U274" s="126" t="s">
        <v>260</v>
      </c>
      <c r="V274" s="127">
        <v>3723.4578578151218</v>
      </c>
      <c r="W274" s="125">
        <v>3452.0987700246123</v>
      </c>
      <c r="X274" s="125">
        <f>Corrientes!X274*Constantes!$BA$11</f>
        <v>2953.1022036164795</v>
      </c>
      <c r="Y274" s="125">
        <f>Corrientes!Y274*Constantes!$BA$11</f>
        <v>2750.9436755165589</v>
      </c>
      <c r="Z274" s="125">
        <f>Corrientes!Z274*Constantes!$BA$11</f>
        <v>9739.7018902651616</v>
      </c>
      <c r="AA274" s="125">
        <v>16110.208088517189</v>
      </c>
      <c r="AB274" s="125">
        <v>3234.5704027012612</v>
      </c>
      <c r="AC274" s="126" t="s">
        <v>94</v>
      </c>
      <c r="AD274" s="125">
        <v>17.42336459960719</v>
      </c>
      <c r="AE274" s="125">
        <v>5.1988215555966253</v>
      </c>
      <c r="AF274" s="126" t="s">
        <v>260</v>
      </c>
      <c r="AG274" s="128" t="s">
        <v>94</v>
      </c>
      <c r="AH274" s="125">
        <v>164.56681589767169</v>
      </c>
      <c r="AI274" s="126" t="s">
        <v>260</v>
      </c>
      <c r="AJ274" s="126" t="s">
        <v>260</v>
      </c>
      <c r="AK274" s="126" t="s">
        <v>94</v>
      </c>
      <c r="AL274" s="126" t="s">
        <v>260</v>
      </c>
      <c r="AM274" s="126" t="s">
        <v>260</v>
      </c>
      <c r="AN274" s="128" t="s">
        <v>94</v>
      </c>
      <c r="AO274" s="132">
        <v>309881.92066669918</v>
      </c>
      <c r="AP274" s="132">
        <v>92463.243803555597</v>
      </c>
      <c r="AQ274" s="125">
        <v>93.842317980055171</v>
      </c>
      <c r="AR274" s="125">
        <v>6.1576820199448434</v>
      </c>
      <c r="AS274" s="125">
        <v>23.112413181485078</v>
      </c>
      <c r="AT274" s="126" t="s">
        <v>94</v>
      </c>
      <c r="AU274" s="128" t="s">
        <v>94</v>
      </c>
      <c r="AV274" s="125">
        <f t="shared" si="3"/>
        <v>11.364755723173548</v>
      </c>
      <c r="AW274" s="128" t="s">
        <v>94</v>
      </c>
      <c r="AX274" s="129">
        <v>13.784014754469162</v>
      </c>
      <c r="AZ274" s="149"/>
      <c r="BC274" s="150"/>
      <c r="BE274" s="98"/>
    </row>
    <row r="275" spans="1:57" ht="15" hidden="1" thickBot="1" x14ac:dyDescent="0.35">
      <c r="A275" s="120">
        <v>2011</v>
      </c>
      <c r="B275" s="121" t="s">
        <v>7</v>
      </c>
      <c r="C275" s="122">
        <v>2411.1245333334527</v>
      </c>
      <c r="D275" s="122">
        <v>1846.5426025744869</v>
      </c>
      <c r="E275" s="122">
        <v>400.37084419417772</v>
      </c>
      <c r="F275" s="123" t="s">
        <v>260</v>
      </c>
      <c r="G275" s="123" t="s">
        <v>260</v>
      </c>
      <c r="H275" s="122">
        <v>4658.0379801021172</v>
      </c>
      <c r="I275" s="122">
        <v>1643.210896024744</v>
      </c>
      <c r="J275" s="122">
        <v>6301.2488761268614</v>
      </c>
      <c r="K275" s="125">
        <f>Corrientes!K275*Constantes!$BA$11</f>
        <v>3197.6755464267521</v>
      </c>
      <c r="L275" s="125">
        <f>Corrientes!L275*Constantes!$BA$11</f>
        <v>1655.2020384043692</v>
      </c>
      <c r="M275" s="125">
        <f>Corrientes!M275*Constantes!$BA$11</f>
        <v>1267.6247276022</v>
      </c>
      <c r="N275" s="125">
        <f>Corrientes!N275*Constantes!$BA$11</f>
        <v>1128.0404587265996</v>
      </c>
      <c r="O275" s="125">
        <v>4325.716005153351</v>
      </c>
      <c r="P275" s="125">
        <v>39.226298853911892</v>
      </c>
      <c r="Q275" s="125">
        <v>8645.3092139968267</v>
      </c>
      <c r="R275" s="125">
        <v>1022.7061585596317</v>
      </c>
      <c r="S275" s="125">
        <v>94.573177310444336</v>
      </c>
      <c r="T275" s="126" t="s">
        <v>260</v>
      </c>
      <c r="U275" s="126" t="s">
        <v>260</v>
      </c>
      <c r="V275" s="127">
        <v>9762.5885498669031</v>
      </c>
      <c r="W275" s="125">
        <v>4643.2068988625015</v>
      </c>
      <c r="X275" s="125">
        <f>Corrientes!X275*Constantes!$BA$11</f>
        <v>4067.999850365461</v>
      </c>
      <c r="Y275" s="125">
        <f>Corrientes!Y275*Constantes!$BA$11</f>
        <v>3294.747695944433</v>
      </c>
      <c r="Z275" s="125">
        <f>Corrientes!Z275*Constantes!$BA$11</f>
        <v>19210.476804884085</v>
      </c>
      <c r="AA275" s="125">
        <v>16063.837425993766</v>
      </c>
      <c r="AB275" s="125">
        <v>4513.2672480236743</v>
      </c>
      <c r="AC275" s="126" t="s">
        <v>94</v>
      </c>
      <c r="AD275" s="125">
        <v>25.378963888390455</v>
      </c>
      <c r="AE275" s="125">
        <v>3.3341965849240927</v>
      </c>
      <c r="AF275" s="126" t="s">
        <v>260</v>
      </c>
      <c r="AG275" s="128" t="s">
        <v>94</v>
      </c>
      <c r="AH275" s="125">
        <v>1330.1163175947831</v>
      </c>
      <c r="AI275" s="126" t="s">
        <v>260</v>
      </c>
      <c r="AJ275" s="126" t="s">
        <v>260</v>
      </c>
      <c r="AK275" s="126" t="s">
        <v>94</v>
      </c>
      <c r="AL275" s="126" t="s">
        <v>260</v>
      </c>
      <c r="AM275" s="126" t="s">
        <v>260</v>
      </c>
      <c r="AN275" s="128" t="s">
        <v>94</v>
      </c>
      <c r="AO275" s="132">
        <v>481790.35089376644</v>
      </c>
      <c r="AP275" s="132">
        <v>63295.875657643097</v>
      </c>
      <c r="AQ275" s="125">
        <v>73.922456828355536</v>
      </c>
      <c r="AR275" s="125">
        <v>26.077543171644464</v>
      </c>
      <c r="AS275" s="125">
        <v>60.773701146088101</v>
      </c>
      <c r="AT275" s="126" t="s">
        <v>94</v>
      </c>
      <c r="AU275" s="128" t="s">
        <v>94</v>
      </c>
      <c r="AV275" s="125">
        <f t="shared" si="3"/>
        <v>3.037169890641378</v>
      </c>
      <c r="AW275" s="128" t="s">
        <v>94</v>
      </c>
      <c r="AX275" s="129">
        <v>47.953894671317954</v>
      </c>
      <c r="AZ275" s="149"/>
      <c r="BC275" s="150"/>
      <c r="BE275" s="98"/>
    </row>
    <row r="276" spans="1:57" ht="15" hidden="1" thickBot="1" x14ac:dyDescent="0.35">
      <c r="A276" s="120">
        <v>2011</v>
      </c>
      <c r="B276" s="121" t="s">
        <v>272</v>
      </c>
      <c r="C276" s="122">
        <v>18383.828959614199</v>
      </c>
      <c r="D276" s="122">
        <v>3894.2511603458606</v>
      </c>
      <c r="E276" s="122">
        <v>267.52299841595658</v>
      </c>
      <c r="F276" s="123" t="s">
        <v>260</v>
      </c>
      <c r="G276" s="123" t="s">
        <v>260</v>
      </c>
      <c r="H276" s="122">
        <v>22545.603118376017</v>
      </c>
      <c r="I276" s="122">
        <v>5911.4030676834691</v>
      </c>
      <c r="J276" s="122">
        <v>28457.006186059487</v>
      </c>
      <c r="K276" s="125">
        <f>Corrientes!K276*Constantes!$BA$11</f>
        <v>5716.7294027974112</v>
      </c>
      <c r="L276" s="125">
        <f>Corrientes!L276*Constantes!$BA$11</f>
        <v>4661.4577129571671</v>
      </c>
      <c r="M276" s="125">
        <f>Corrientes!M276*Constantes!$BA$11</f>
        <v>987.43777193886399</v>
      </c>
      <c r="N276" s="125">
        <f>Corrientes!N276*Constantes!$BA$11</f>
        <v>1498.912739276815</v>
      </c>
      <c r="O276" s="125">
        <v>7215.6421420742263</v>
      </c>
      <c r="P276" s="125">
        <v>28.370919165899121</v>
      </c>
      <c r="Q276" s="125">
        <v>40783.220495787347</v>
      </c>
      <c r="R276" s="125">
        <v>27841.195458514263</v>
      </c>
      <c r="S276" s="125">
        <v>3222.011878314765</v>
      </c>
      <c r="T276" s="126" t="s">
        <v>260</v>
      </c>
      <c r="U276" s="126" t="s">
        <v>260</v>
      </c>
      <c r="V276" s="127">
        <v>71846.427832616377</v>
      </c>
      <c r="W276" s="125">
        <v>14413.662354676568</v>
      </c>
      <c r="X276" s="125">
        <f>Corrientes!X276*Constantes!$BA$11</f>
        <v>4987.6218780799281</v>
      </c>
      <c r="Y276" s="125">
        <f>Corrientes!Y276*Constantes!$BA$11</f>
        <v>8600.8855252491139</v>
      </c>
      <c r="Z276" s="125">
        <f>Corrientes!Z276*Constantes!$BA$11</f>
        <v>44149.849659693398</v>
      </c>
      <c r="AA276" s="125">
        <v>100303.43401867585</v>
      </c>
      <c r="AB276" s="125">
        <v>11234.200306737586</v>
      </c>
      <c r="AC276" s="126" t="s">
        <v>94</v>
      </c>
      <c r="AD276" s="125">
        <v>8.915590387833273</v>
      </c>
      <c r="AE276" s="125">
        <v>3.5369029061012194</v>
      </c>
      <c r="AF276" s="126" t="s">
        <v>260</v>
      </c>
      <c r="AG276" s="128" t="s">
        <v>94</v>
      </c>
      <c r="AH276" s="125">
        <v>17533.807483842484</v>
      </c>
      <c r="AI276" s="126" t="s">
        <v>260</v>
      </c>
      <c r="AJ276" s="126" t="s">
        <v>260</v>
      </c>
      <c r="AK276" s="126" t="s">
        <v>94</v>
      </c>
      <c r="AL276" s="126" t="s">
        <v>260</v>
      </c>
      <c r="AM276" s="126" t="s">
        <v>260</v>
      </c>
      <c r="AN276" s="128" t="s">
        <v>94</v>
      </c>
      <c r="AO276" s="132">
        <v>2835911.4366880325</v>
      </c>
      <c r="AP276" s="132">
        <v>1125034.1217509913</v>
      </c>
      <c r="AQ276" s="125">
        <v>79.226897485163619</v>
      </c>
      <c r="AR276" s="125">
        <v>20.773102514836385</v>
      </c>
      <c r="AS276" s="125">
        <v>71.62908083410089</v>
      </c>
      <c r="AT276" s="126" t="s">
        <v>94</v>
      </c>
      <c r="AU276" s="128" t="s">
        <v>94</v>
      </c>
      <c r="AV276" s="125">
        <f t="shared" si="3"/>
        <v>-2.7041920462088309</v>
      </c>
      <c r="AW276" s="128" t="s">
        <v>94</v>
      </c>
      <c r="AX276" s="129">
        <v>19.767172018068432</v>
      </c>
      <c r="AZ276" s="149"/>
      <c r="BC276" s="150"/>
      <c r="BE276" s="98"/>
    </row>
    <row r="277" spans="1:57" ht="15" hidden="1" thickBot="1" x14ac:dyDescent="0.35">
      <c r="A277" s="120">
        <v>2011</v>
      </c>
      <c r="B277" s="121" t="s">
        <v>8</v>
      </c>
      <c r="C277" s="122">
        <v>1257.4696395157212</v>
      </c>
      <c r="D277" s="122">
        <v>1675.1710612323113</v>
      </c>
      <c r="E277" s="122">
        <v>369.52153457098922</v>
      </c>
      <c r="F277" s="123" t="s">
        <v>260</v>
      </c>
      <c r="G277" s="123" t="s">
        <v>260</v>
      </c>
      <c r="H277" s="122">
        <v>3302.1622353190214</v>
      </c>
      <c r="I277" s="122">
        <v>136.27520112438273</v>
      </c>
      <c r="J277" s="122">
        <v>3438.4374364434043</v>
      </c>
      <c r="K277" s="125">
        <f>Corrientes!K277*Constantes!$BA$11</f>
        <v>4188.7804490718063</v>
      </c>
      <c r="L277" s="125">
        <f>Corrientes!L277*Constantes!$BA$11</f>
        <v>1595.0955361815995</v>
      </c>
      <c r="M277" s="125">
        <f>Corrientes!M277*Constantes!$BA$11</f>
        <v>2124.9482278882851</v>
      </c>
      <c r="N277" s="125">
        <f>Corrientes!N277*Constantes!$BA$11</f>
        <v>172.86458310792082</v>
      </c>
      <c r="O277" s="125">
        <v>4361.6450321797256</v>
      </c>
      <c r="P277" s="125">
        <v>43.207491870423887</v>
      </c>
      <c r="Q277" s="125">
        <v>3498.4777167141388</v>
      </c>
      <c r="R277" s="125">
        <v>935.79651832078184</v>
      </c>
      <c r="S277" s="125">
        <v>85.254152492727812</v>
      </c>
      <c r="T277" s="126" t="s">
        <v>260</v>
      </c>
      <c r="U277" s="126" t="s">
        <v>260</v>
      </c>
      <c r="V277" s="127">
        <v>4519.5283875276482</v>
      </c>
      <c r="W277" s="125">
        <v>5010.1027065226881</v>
      </c>
      <c r="X277" s="125">
        <f>Corrientes!X277*Constantes!$BA$11</f>
        <v>4219.5681584475587</v>
      </c>
      <c r="Y277" s="125">
        <f>Corrientes!Y277*Constantes!$BA$11</f>
        <v>2835.4892534641758</v>
      </c>
      <c r="Z277" s="125">
        <f>Corrientes!Z277*Constantes!$BA$11</f>
        <v>49681.90704704418</v>
      </c>
      <c r="AA277" s="125">
        <v>7957.9658239710534</v>
      </c>
      <c r="AB277" s="125">
        <v>4707.6911296324652</v>
      </c>
      <c r="AC277" s="126" t="s">
        <v>94</v>
      </c>
      <c r="AD277" s="125">
        <v>17.34264360834019</v>
      </c>
      <c r="AE277" s="125">
        <v>4.0608112386103077</v>
      </c>
      <c r="AF277" s="126" t="s">
        <v>260</v>
      </c>
      <c r="AG277" s="128" t="s">
        <v>94</v>
      </c>
      <c r="AH277" s="125">
        <v>178.23142210628501</v>
      </c>
      <c r="AI277" s="126" t="s">
        <v>260</v>
      </c>
      <c r="AJ277" s="126" t="s">
        <v>260</v>
      </c>
      <c r="AK277" s="126" t="s">
        <v>94</v>
      </c>
      <c r="AL277" s="126" t="s">
        <v>260</v>
      </c>
      <c r="AM277" s="126" t="s">
        <v>260</v>
      </c>
      <c r="AN277" s="128" t="s">
        <v>94</v>
      </c>
      <c r="AO277" s="132">
        <v>195969.85322308238</v>
      </c>
      <c r="AP277" s="132">
        <v>45886.694114754311</v>
      </c>
      <c r="AQ277" s="125">
        <v>96.03671133637549</v>
      </c>
      <c r="AR277" s="125">
        <v>3.9632886636245126</v>
      </c>
      <c r="AS277" s="125">
        <v>56.792508129576106</v>
      </c>
      <c r="AT277" s="126" t="s">
        <v>94</v>
      </c>
      <c r="AU277" s="128" t="s">
        <v>94</v>
      </c>
      <c r="AV277" s="125">
        <f t="shared" si="3"/>
        <v>11.926974987970084</v>
      </c>
      <c r="AW277" s="128" t="s">
        <v>94</v>
      </c>
      <c r="AX277" s="129">
        <v>46.344144905803873</v>
      </c>
      <c r="AZ277" s="149"/>
      <c r="BC277" s="150"/>
      <c r="BE277" s="98"/>
    </row>
    <row r="278" spans="1:57" ht="15" hidden="1" thickBot="1" x14ac:dyDescent="0.35">
      <c r="A278" s="120">
        <v>2011</v>
      </c>
      <c r="B278" s="121" t="s">
        <v>9</v>
      </c>
      <c r="C278" s="122">
        <v>7434.1977152562995</v>
      </c>
      <c r="D278" s="122">
        <v>2227.0020569586632</v>
      </c>
      <c r="E278" s="123">
        <v>0</v>
      </c>
      <c r="F278" s="123" t="s">
        <v>260</v>
      </c>
      <c r="G278" s="123" t="s">
        <v>260</v>
      </c>
      <c r="H278" s="122">
        <v>9661.1997722149626</v>
      </c>
      <c r="I278" s="122">
        <v>1076.352986089506</v>
      </c>
      <c r="J278" s="122">
        <v>10737.552758304468</v>
      </c>
      <c r="K278" s="125">
        <f>Corrientes!K278*Constantes!$BA$11</f>
        <v>2861.5797608404305</v>
      </c>
      <c r="L278" s="125">
        <f>Corrientes!L278*Constantes!$BA$11</f>
        <v>2201.9573367321382</v>
      </c>
      <c r="M278" s="125">
        <f>Corrientes!M278*Constantes!$BA$11</f>
        <v>659.62242410829265</v>
      </c>
      <c r="N278" s="125">
        <f>Corrientes!N278*Constantes!$BA$11</f>
        <v>318.80822187033027</v>
      </c>
      <c r="O278" s="125">
        <v>3180.3879827107603</v>
      </c>
      <c r="P278" s="125">
        <v>54.026520688859868</v>
      </c>
      <c r="Q278" s="125">
        <v>7332.1809359646659</v>
      </c>
      <c r="R278" s="125">
        <v>1279.1471767204791</v>
      </c>
      <c r="S278" s="125">
        <v>525.71520034044966</v>
      </c>
      <c r="T278" s="126" t="s">
        <v>260</v>
      </c>
      <c r="U278" s="126" t="s">
        <v>260</v>
      </c>
      <c r="V278" s="127">
        <v>9137.0433130255951</v>
      </c>
      <c r="W278" s="125">
        <v>4081.7322536908614</v>
      </c>
      <c r="X278" s="125">
        <f>Corrientes!X278*Constantes!$BA$11</f>
        <v>2678.7804089842393</v>
      </c>
      <c r="Y278" s="125">
        <f>Corrientes!Y278*Constantes!$BA$11</f>
        <v>3061.5962908935267</v>
      </c>
      <c r="Z278" s="125">
        <f>Corrientes!Z278*Constantes!$BA$11</f>
        <v>15511.483545982819</v>
      </c>
      <c r="AA278" s="125">
        <v>19874.596071330063</v>
      </c>
      <c r="AB278" s="125">
        <v>3539.7444477565955</v>
      </c>
      <c r="AC278" s="126" t="s">
        <v>94</v>
      </c>
      <c r="AD278" s="125">
        <v>29.178084057039634</v>
      </c>
      <c r="AE278" s="125">
        <v>3.2611534722343003</v>
      </c>
      <c r="AF278" s="126" t="s">
        <v>260</v>
      </c>
      <c r="AG278" s="128" t="s">
        <v>94</v>
      </c>
      <c r="AH278" s="125">
        <v>812.31647349748653</v>
      </c>
      <c r="AI278" s="126" t="s">
        <v>260</v>
      </c>
      <c r="AJ278" s="126" t="s">
        <v>260</v>
      </c>
      <c r="AK278" s="126" t="s">
        <v>94</v>
      </c>
      <c r="AL278" s="126" t="s">
        <v>260</v>
      </c>
      <c r="AM278" s="126" t="s">
        <v>260</v>
      </c>
      <c r="AN278" s="128" t="s">
        <v>94</v>
      </c>
      <c r="AO278" s="132">
        <v>609434.55254540558</v>
      </c>
      <c r="AP278" s="132">
        <v>68114.808472268516</v>
      </c>
      <c r="AQ278" s="125">
        <v>89.975807241021016</v>
      </c>
      <c r="AR278" s="125">
        <v>10.024192758978996</v>
      </c>
      <c r="AS278" s="125">
        <v>45.973479311140125</v>
      </c>
      <c r="AT278" s="126" t="s">
        <v>94</v>
      </c>
      <c r="AU278" s="128" t="s">
        <v>94</v>
      </c>
      <c r="AV278" s="125">
        <f t="shared" si="3"/>
        <v>7.4222120971092487</v>
      </c>
      <c r="AW278" s="128" t="s">
        <v>94</v>
      </c>
      <c r="AX278" s="129">
        <v>61.592082641261257</v>
      </c>
      <c r="AZ278" s="149"/>
      <c r="BC278" s="150"/>
      <c r="BE278" s="98"/>
    </row>
    <row r="279" spans="1:57" ht="15" hidden="1" thickBot="1" x14ac:dyDescent="0.35">
      <c r="A279" s="120">
        <v>2011</v>
      </c>
      <c r="B279" s="121" t="s">
        <v>10</v>
      </c>
      <c r="C279" s="122">
        <v>4029.7602562104694</v>
      </c>
      <c r="D279" s="122">
        <v>3374.4347871278369</v>
      </c>
      <c r="E279" s="122">
        <v>69.107651548482224</v>
      </c>
      <c r="F279" s="123" t="s">
        <v>260</v>
      </c>
      <c r="G279" s="123" t="s">
        <v>260</v>
      </c>
      <c r="H279" s="122">
        <v>7473.3026948867882</v>
      </c>
      <c r="I279" s="122">
        <v>311.02873902410215</v>
      </c>
      <c r="J279" s="122">
        <v>7784.3314339108911</v>
      </c>
      <c r="K279" s="125">
        <f>Corrientes!K279*Constantes!$BA$11</f>
        <v>2783.5799995928119</v>
      </c>
      <c r="L279" s="125">
        <f>Corrientes!L279*Constantes!$BA$11</f>
        <v>1500.9642336602014</v>
      </c>
      <c r="M279" s="125">
        <f>Corrientes!M279*Constantes!$BA$11</f>
        <v>1256.8752487178049</v>
      </c>
      <c r="N279" s="125">
        <f>Corrientes!N279*Constantes!$BA$11</f>
        <v>115.84883028396133</v>
      </c>
      <c r="O279" s="125">
        <v>2899.4288298767733</v>
      </c>
      <c r="P279" s="125">
        <v>64.264956761965379</v>
      </c>
      <c r="Q279" s="125">
        <v>3206.7388592241882</v>
      </c>
      <c r="R279" s="125">
        <v>1121.8008984596149</v>
      </c>
      <c r="S279" s="126">
        <v>0</v>
      </c>
      <c r="T279" s="126" t="s">
        <v>260</v>
      </c>
      <c r="U279" s="126" t="s">
        <v>260</v>
      </c>
      <c r="V279" s="127">
        <v>4328.5397576838031</v>
      </c>
      <c r="W279" s="125">
        <v>5488.3834497942735</v>
      </c>
      <c r="X279" s="125">
        <f>Corrientes!X279*Constantes!$BA$11</f>
        <v>4325.0496459889737</v>
      </c>
      <c r="Y279" s="125">
        <f>Corrientes!Y279*Constantes!$BA$11</f>
        <v>2189.7086867216372</v>
      </c>
      <c r="Z279" s="125">
        <f>Corrientes!Z279*Constantes!$BA$11</f>
        <v>0</v>
      </c>
      <c r="AA279" s="125">
        <v>12112.871191594695</v>
      </c>
      <c r="AB279" s="125">
        <v>3487.269787247707</v>
      </c>
      <c r="AC279" s="126" t="s">
        <v>94</v>
      </c>
      <c r="AD279" s="125">
        <v>19.480002150959024</v>
      </c>
      <c r="AE279" s="125">
        <v>5.1672762764053122</v>
      </c>
      <c r="AF279" s="126" t="s">
        <v>260</v>
      </c>
      <c r="AG279" s="128" t="s">
        <v>94</v>
      </c>
      <c r="AH279" s="125">
        <v>120.9228918253129</v>
      </c>
      <c r="AI279" s="126" t="s">
        <v>260</v>
      </c>
      <c r="AJ279" s="126" t="s">
        <v>260</v>
      </c>
      <c r="AK279" s="126" t="s">
        <v>94</v>
      </c>
      <c r="AL279" s="126" t="s">
        <v>260</v>
      </c>
      <c r="AM279" s="126" t="s">
        <v>260</v>
      </c>
      <c r="AN279" s="128" t="s">
        <v>94</v>
      </c>
      <c r="AO279" s="132">
        <v>234415.00983611392</v>
      </c>
      <c r="AP279" s="132">
        <v>62181.0567459222</v>
      </c>
      <c r="AQ279" s="125">
        <v>96.004425792185984</v>
      </c>
      <c r="AR279" s="125">
        <v>3.9955742078140113</v>
      </c>
      <c r="AS279" s="125">
        <v>35.735043238034621</v>
      </c>
      <c r="AT279" s="126" t="s">
        <v>94</v>
      </c>
      <c r="AU279" s="128" t="s">
        <v>94</v>
      </c>
      <c r="AV279" s="125">
        <f t="shared" si="3"/>
        <v>7.5980068759463393</v>
      </c>
      <c r="AW279" s="128" t="s">
        <v>94</v>
      </c>
      <c r="AX279" s="129">
        <v>190.07741711388044</v>
      </c>
      <c r="AZ279" s="149"/>
      <c r="BC279" s="150"/>
      <c r="BE279" s="98"/>
    </row>
    <row r="280" spans="1:57" ht="15" hidden="1" thickBot="1" x14ac:dyDescent="0.35">
      <c r="A280" s="120">
        <v>2011</v>
      </c>
      <c r="B280" s="121" t="s">
        <v>11</v>
      </c>
      <c r="C280" s="122">
        <v>2869.7109300593293</v>
      </c>
      <c r="D280" s="122">
        <v>2238.365425173467</v>
      </c>
      <c r="E280" s="122">
        <v>566.61491656128237</v>
      </c>
      <c r="F280" s="123" t="s">
        <v>260</v>
      </c>
      <c r="G280" s="123" t="s">
        <v>260</v>
      </c>
      <c r="H280" s="122">
        <v>5674.6912717940777</v>
      </c>
      <c r="I280" s="122">
        <v>124.26155145481131</v>
      </c>
      <c r="J280" s="122">
        <v>5798.9528232488892</v>
      </c>
      <c r="K280" s="125">
        <f>Corrientes!K280*Constantes!$BA$11</f>
        <v>3105.4398071699225</v>
      </c>
      <c r="L280" s="125">
        <f>Corrientes!L280*Constantes!$BA$11</f>
        <v>1570.43161124418</v>
      </c>
      <c r="M280" s="125">
        <f>Corrientes!M280*Constantes!$BA$11</f>
        <v>1224.9316767022794</v>
      </c>
      <c r="N280" s="125">
        <f>Corrientes!N280*Constantes!$BA$11</f>
        <v>68.001367811233337</v>
      </c>
      <c r="O280" s="125">
        <v>3173.4411749811561</v>
      </c>
      <c r="P280" s="125">
        <v>61.545373764527703</v>
      </c>
      <c r="Q280" s="125">
        <v>2591.9982880323346</v>
      </c>
      <c r="R280" s="125">
        <v>682.4064198582455</v>
      </c>
      <c r="S280" s="125">
        <v>348.8824660301882</v>
      </c>
      <c r="T280" s="126" t="s">
        <v>260</v>
      </c>
      <c r="U280" s="126" t="s">
        <v>260</v>
      </c>
      <c r="V280" s="127">
        <v>3623.2871739207685</v>
      </c>
      <c r="W280" s="125">
        <v>4011.4734912359081</v>
      </c>
      <c r="X280" s="125">
        <f>Corrientes!X280*Constantes!$BA$11</f>
        <v>2998.5334570757504</v>
      </c>
      <c r="Y280" s="125">
        <f>Corrientes!Y280*Constantes!$BA$11</f>
        <v>2524.2805086179305</v>
      </c>
      <c r="Z280" s="125">
        <f>Corrientes!Z280*Constantes!$BA$11</f>
        <v>17411.911265667921</v>
      </c>
      <c r="AA280" s="125">
        <v>9422.2399971696577</v>
      </c>
      <c r="AB280" s="125">
        <v>3450.6494970536037</v>
      </c>
      <c r="AC280" s="126" t="s">
        <v>94</v>
      </c>
      <c r="AD280" s="125">
        <v>13.002554370079638</v>
      </c>
      <c r="AE280" s="125">
        <v>3.9105951652837909</v>
      </c>
      <c r="AF280" s="126" t="s">
        <v>260</v>
      </c>
      <c r="AG280" s="128" t="s">
        <v>94</v>
      </c>
      <c r="AH280" s="125">
        <v>153.11457450378626</v>
      </c>
      <c r="AI280" s="126" t="s">
        <v>260</v>
      </c>
      <c r="AJ280" s="126" t="s">
        <v>260</v>
      </c>
      <c r="AK280" s="126" t="s">
        <v>94</v>
      </c>
      <c r="AL280" s="126" t="s">
        <v>260</v>
      </c>
      <c r="AM280" s="126" t="s">
        <v>260</v>
      </c>
      <c r="AN280" s="128" t="s">
        <v>94</v>
      </c>
      <c r="AO280" s="132">
        <v>240941.32987263304</v>
      </c>
      <c r="AP280" s="132">
        <v>72464.530652925445</v>
      </c>
      <c r="AQ280" s="125">
        <v>97.857172575078934</v>
      </c>
      <c r="AR280" s="125">
        <v>2.1428274249210606</v>
      </c>
      <c r="AS280" s="125">
        <v>38.454626235472311</v>
      </c>
      <c r="AT280" s="126" t="s">
        <v>94</v>
      </c>
      <c r="AU280" s="128" t="s">
        <v>94</v>
      </c>
      <c r="AV280" s="125">
        <f t="shared" si="3"/>
        <v>6.3909182756764826</v>
      </c>
      <c r="AW280" s="128" t="s">
        <v>94</v>
      </c>
      <c r="AX280" s="129">
        <v>282.01381049000577</v>
      </c>
      <c r="AZ280" s="149"/>
      <c r="BC280" s="150"/>
      <c r="BE280" s="98"/>
    </row>
    <row r="281" spans="1:57" ht="15" hidden="1" thickBot="1" x14ac:dyDescent="0.35">
      <c r="A281" s="120">
        <v>2011</v>
      </c>
      <c r="B281" s="121" t="s">
        <v>12</v>
      </c>
      <c r="C281" s="122">
        <v>5145.3439008150999</v>
      </c>
      <c r="D281" s="122">
        <v>3881.2855904337339</v>
      </c>
      <c r="E281" s="123">
        <v>0</v>
      </c>
      <c r="F281" s="123" t="s">
        <v>260</v>
      </c>
      <c r="G281" s="123" t="s">
        <v>260</v>
      </c>
      <c r="H281" s="122">
        <v>9026.6294912488338</v>
      </c>
      <c r="I281" s="122">
        <v>2338.751230194358</v>
      </c>
      <c r="J281" s="122">
        <v>11365.380721443193</v>
      </c>
      <c r="K281" s="125">
        <f>Corrientes!K281*Constantes!$BA$11</f>
        <v>2423.8835207954039</v>
      </c>
      <c r="L281" s="125">
        <f>Corrientes!L281*Constantes!$BA$11</f>
        <v>1381.6579380046542</v>
      </c>
      <c r="M281" s="125">
        <f>Corrientes!M281*Constantes!$BA$11</f>
        <v>1042.22558279075</v>
      </c>
      <c r="N281" s="125">
        <f>Corrientes!N281*Constantes!$BA$11</f>
        <v>628.01520452389764</v>
      </c>
      <c r="O281" s="125">
        <v>3051.8987253193022</v>
      </c>
      <c r="P281" s="125">
        <v>36.052706494687094</v>
      </c>
      <c r="Q281" s="125">
        <v>18273.205643452642</v>
      </c>
      <c r="R281" s="125">
        <v>1732.2042881483706</v>
      </c>
      <c r="S281" s="125">
        <v>153.55752069984729</v>
      </c>
      <c r="T281" s="126" t="s">
        <v>260</v>
      </c>
      <c r="U281" s="126" t="s">
        <v>260</v>
      </c>
      <c r="V281" s="127">
        <v>20158.967452300858</v>
      </c>
      <c r="W281" s="125">
        <v>5278.3261830394777</v>
      </c>
      <c r="X281" s="125">
        <f>Corrientes!X281*Constantes!$BA$11</f>
        <v>4016.4131136407359</v>
      </c>
      <c r="Y281" s="125">
        <f>Corrientes!Y281*Constantes!$BA$11</f>
        <v>4408.5867924654904</v>
      </c>
      <c r="Z281" s="125">
        <f>Corrientes!Z281*Constantes!$BA$11</f>
        <v>29822.785142716504</v>
      </c>
      <c r="AA281" s="125">
        <v>31524.348173744052</v>
      </c>
      <c r="AB281" s="125">
        <v>4179.1560957674319</v>
      </c>
      <c r="AC281" s="126" t="s">
        <v>94</v>
      </c>
      <c r="AD281" s="125">
        <v>29.677359481608367</v>
      </c>
      <c r="AE281" s="125">
        <v>3.0080146545281332</v>
      </c>
      <c r="AF281" s="126" t="s">
        <v>260</v>
      </c>
      <c r="AG281" s="128" t="s">
        <v>94</v>
      </c>
      <c r="AH281" s="125">
        <v>3135.4888222079253</v>
      </c>
      <c r="AI281" s="126" t="s">
        <v>260</v>
      </c>
      <c r="AJ281" s="126" t="s">
        <v>260</v>
      </c>
      <c r="AK281" s="126" t="s">
        <v>94</v>
      </c>
      <c r="AL281" s="126" t="s">
        <v>260</v>
      </c>
      <c r="AM281" s="126" t="s">
        <v>260</v>
      </c>
      <c r="AN281" s="128" t="s">
        <v>94</v>
      </c>
      <c r="AO281" s="132">
        <v>1048011.7883165457</v>
      </c>
      <c r="AP281" s="132">
        <v>106223.5614097686</v>
      </c>
      <c r="AQ281" s="125">
        <v>79.422147946334874</v>
      </c>
      <c r="AR281" s="125">
        <v>20.577852053665126</v>
      </c>
      <c r="AS281" s="125">
        <v>63.947293505312906</v>
      </c>
      <c r="AT281" s="126" t="s">
        <v>94</v>
      </c>
      <c r="AU281" s="128" t="s">
        <v>94</v>
      </c>
      <c r="AV281" s="125">
        <f t="shared" si="3"/>
        <v>11.924279530601956</v>
      </c>
      <c r="AW281" s="128" t="s">
        <v>94</v>
      </c>
      <c r="AX281" s="129">
        <v>29.882387890873506</v>
      </c>
      <c r="AZ281" s="149"/>
      <c r="BC281" s="150"/>
      <c r="BE281" s="98"/>
    </row>
    <row r="282" spans="1:57" ht="15" hidden="1" thickBot="1" x14ac:dyDescent="0.35">
      <c r="A282" s="120">
        <v>2011</v>
      </c>
      <c r="B282" s="121" t="s">
        <v>13</v>
      </c>
      <c r="C282" s="122">
        <v>16769.8072951053</v>
      </c>
      <c r="D282" s="122">
        <v>7978.0862503128092</v>
      </c>
      <c r="E282" s="122">
        <v>235.57588261154763</v>
      </c>
      <c r="F282" s="123" t="s">
        <v>260</v>
      </c>
      <c r="G282" s="123" t="s">
        <v>260</v>
      </c>
      <c r="H282" s="122">
        <v>24983.469428029661</v>
      </c>
      <c r="I282" s="122">
        <v>3680.5891653031686</v>
      </c>
      <c r="J282" s="122">
        <v>28664.058593332826</v>
      </c>
      <c r="K282" s="125">
        <f>Corrientes!K282*Constantes!$BA$11</f>
        <v>2807.5134075018141</v>
      </c>
      <c r="L282" s="125">
        <f>Corrientes!L282*Constantes!$BA$11</f>
        <v>1884.5044303337565</v>
      </c>
      <c r="M282" s="125">
        <f>Corrientes!M282*Constantes!$BA$11</f>
        <v>896.5361747888179</v>
      </c>
      <c r="N282" s="125">
        <f>Corrientes!N282*Constantes!$BA$11</f>
        <v>413.60562266429383</v>
      </c>
      <c r="O282" s="125">
        <v>3221.1190301661081</v>
      </c>
      <c r="P282" s="125">
        <v>57.893666646692445</v>
      </c>
      <c r="Q282" s="125">
        <v>19413.409962569047</v>
      </c>
      <c r="R282" s="125">
        <v>1372.3679318704321</v>
      </c>
      <c r="S282" s="125">
        <v>61.725404240711356</v>
      </c>
      <c r="T282" s="126" t="s">
        <v>260</v>
      </c>
      <c r="U282" s="126" t="s">
        <v>260</v>
      </c>
      <c r="V282" s="127">
        <v>20847.503298680193</v>
      </c>
      <c r="W282" s="125">
        <v>3001.0359302982547</v>
      </c>
      <c r="X282" s="125">
        <f>Corrientes!X282*Constantes!$BA$11</f>
        <v>4023.8649268844479</v>
      </c>
      <c r="Y282" s="125">
        <f>Corrientes!Y282*Constantes!$BA$11</f>
        <v>1303.0223836357227</v>
      </c>
      <c r="Z282" s="125">
        <f>Corrientes!Z282*Constantes!$BA$11</f>
        <v>3155.2115851715662</v>
      </c>
      <c r="AA282" s="125">
        <v>49511.561892013015</v>
      </c>
      <c r="AB282" s="125">
        <v>3124.6335340171058</v>
      </c>
      <c r="AC282" s="126" t="s">
        <v>94</v>
      </c>
      <c r="AD282" s="125">
        <v>36.420614744696557</v>
      </c>
      <c r="AE282" s="125">
        <v>3.5166721950351567</v>
      </c>
      <c r="AF282" s="126" t="s">
        <v>260</v>
      </c>
      <c r="AG282" s="128" t="s">
        <v>94</v>
      </c>
      <c r="AH282" s="125">
        <v>3095.1338682879423</v>
      </c>
      <c r="AI282" s="126" t="s">
        <v>260</v>
      </c>
      <c r="AJ282" s="126" t="s">
        <v>260</v>
      </c>
      <c r="AK282" s="126" t="s">
        <v>94</v>
      </c>
      <c r="AL282" s="126" t="s">
        <v>260</v>
      </c>
      <c r="AM282" s="126" t="s">
        <v>260</v>
      </c>
      <c r="AN282" s="128" t="s">
        <v>94</v>
      </c>
      <c r="AO282" s="132">
        <v>1407909.4992679022</v>
      </c>
      <c r="AP282" s="132">
        <v>135943.78414280535</v>
      </c>
      <c r="AQ282" s="125">
        <v>87.159567256259862</v>
      </c>
      <c r="AR282" s="125">
        <v>12.840432743740143</v>
      </c>
      <c r="AS282" s="125">
        <v>42.106333353307555</v>
      </c>
      <c r="AT282" s="126" t="s">
        <v>94</v>
      </c>
      <c r="AU282" s="128" t="s">
        <v>94</v>
      </c>
      <c r="AV282" s="125">
        <f t="shared" si="3"/>
        <v>-10.245567188791293</v>
      </c>
      <c r="AW282" s="128" t="s">
        <v>94</v>
      </c>
      <c r="AX282" s="129">
        <v>221.64076452331534</v>
      </c>
      <c r="AZ282" s="149"/>
      <c r="BC282" s="150"/>
      <c r="BE282" s="98"/>
    </row>
    <row r="283" spans="1:57" ht="15" hidden="1" thickBot="1" x14ac:dyDescent="0.35">
      <c r="A283" s="120">
        <v>2011</v>
      </c>
      <c r="B283" s="121" t="s">
        <v>14</v>
      </c>
      <c r="C283" s="122">
        <v>3992.7196377378514</v>
      </c>
      <c r="D283" s="122">
        <v>2300.2160232348706</v>
      </c>
      <c r="E283" s="122">
        <v>844.26580166670999</v>
      </c>
      <c r="F283" s="123" t="s">
        <v>260</v>
      </c>
      <c r="G283" s="123" t="s">
        <v>260</v>
      </c>
      <c r="H283" s="122">
        <v>7137.2014626394312</v>
      </c>
      <c r="I283" s="122">
        <v>212.13322729405937</v>
      </c>
      <c r="J283" s="122">
        <v>7349.3346899334911</v>
      </c>
      <c r="K283" s="125">
        <f>Corrientes!K283*Constantes!$BA$11</f>
        <v>2358.7442140647618</v>
      </c>
      <c r="L283" s="125">
        <f>Corrientes!L283*Constantes!$BA$11</f>
        <v>1319.5374115744912</v>
      </c>
      <c r="M283" s="125">
        <f>Corrientes!M283*Constantes!$BA$11</f>
        <v>760.1888869615625</v>
      </c>
      <c r="N283" s="125">
        <f>Corrientes!N283*Constantes!$BA$11</f>
        <v>70.107033563503308</v>
      </c>
      <c r="O283" s="125">
        <v>2428.8512476282654</v>
      </c>
      <c r="P283" s="125">
        <v>52.695551191210974</v>
      </c>
      <c r="Q283" s="125">
        <v>4933.5342111712471</v>
      </c>
      <c r="R283" s="125">
        <v>1576.4041807839599</v>
      </c>
      <c r="S283" s="125">
        <v>87.510894742856991</v>
      </c>
      <c r="T283" s="126" t="s">
        <v>260</v>
      </c>
      <c r="U283" s="126" t="s">
        <v>260</v>
      </c>
      <c r="V283" s="127">
        <v>6597.4492866980645</v>
      </c>
      <c r="W283" s="125">
        <v>4606.3467461988466</v>
      </c>
      <c r="X283" s="125">
        <f>Corrientes!X283*Constantes!$BA$11</f>
        <v>3190.5166688037389</v>
      </c>
      <c r="Y283" s="125">
        <f>Corrientes!Y283*Constantes!$BA$11</f>
        <v>3768.7232677736283</v>
      </c>
      <c r="Z283" s="125">
        <f>Corrientes!Z283*Constantes!$BA$11</f>
        <v>28824.405383022724</v>
      </c>
      <c r="AA283" s="125">
        <v>13946.783976631554</v>
      </c>
      <c r="AB283" s="125">
        <v>3128.4143416772968</v>
      </c>
      <c r="AC283" s="126" t="s">
        <v>94</v>
      </c>
      <c r="AD283" s="125">
        <v>25.000552637159885</v>
      </c>
      <c r="AE283" s="125">
        <v>3.591075421438604</v>
      </c>
      <c r="AF283" s="126" t="s">
        <v>260</v>
      </c>
      <c r="AG283" s="128" t="s">
        <v>94</v>
      </c>
      <c r="AH283" s="125">
        <v>311.70682231890413</v>
      </c>
      <c r="AI283" s="126" t="s">
        <v>260</v>
      </c>
      <c r="AJ283" s="126" t="s">
        <v>260</v>
      </c>
      <c r="AK283" s="126" t="s">
        <v>94</v>
      </c>
      <c r="AL283" s="126" t="s">
        <v>260</v>
      </c>
      <c r="AM283" s="126" t="s">
        <v>260</v>
      </c>
      <c r="AN283" s="128" t="s">
        <v>94</v>
      </c>
      <c r="AO283" s="132">
        <v>388373.46309603262</v>
      </c>
      <c r="AP283" s="132">
        <v>55785.90273201232</v>
      </c>
      <c r="AQ283" s="125">
        <v>97.11357236751482</v>
      </c>
      <c r="AR283" s="125">
        <v>2.886427632485181</v>
      </c>
      <c r="AS283" s="125">
        <v>47.304448808789026</v>
      </c>
      <c r="AT283" s="126" t="s">
        <v>94</v>
      </c>
      <c r="AU283" s="128" t="s">
        <v>94</v>
      </c>
      <c r="AV283" s="125">
        <f t="shared" si="3"/>
        <v>12.529550140666279</v>
      </c>
      <c r="AW283" s="128" t="s">
        <v>94</v>
      </c>
      <c r="AX283" s="129">
        <v>114.10104717285769</v>
      </c>
      <c r="AZ283" s="149"/>
      <c r="BC283" s="150"/>
      <c r="BE283" s="98"/>
    </row>
    <row r="284" spans="1:57" ht="15" hidden="1" thickBot="1" x14ac:dyDescent="0.35">
      <c r="A284" s="120">
        <v>2011</v>
      </c>
      <c r="B284" s="121" t="s">
        <v>15</v>
      </c>
      <c r="C284" s="122">
        <v>1992.3421880270357</v>
      </c>
      <c r="D284" s="122">
        <v>1003.277156559698</v>
      </c>
      <c r="E284" s="123">
        <v>0</v>
      </c>
      <c r="F284" s="123" t="s">
        <v>260</v>
      </c>
      <c r="G284" s="123" t="s">
        <v>260</v>
      </c>
      <c r="H284" s="122">
        <v>2995.6193445867334</v>
      </c>
      <c r="I284" s="122">
        <v>260.92836481305665</v>
      </c>
      <c r="J284" s="122">
        <v>3256.5477093997902</v>
      </c>
      <c r="K284" s="125">
        <f>Corrientes!K284*Constantes!$BA$11</f>
        <v>2757.056739068606</v>
      </c>
      <c r="L284" s="125">
        <f>Corrientes!L284*Constantes!$BA$11</f>
        <v>1833.6777220900294</v>
      </c>
      <c r="M284" s="125">
        <f>Corrientes!M284*Constantes!$BA$11</f>
        <v>923.37901697857603</v>
      </c>
      <c r="N284" s="125">
        <f>Corrientes!N284*Constantes!$BA$11</f>
        <v>240.14877187983802</v>
      </c>
      <c r="O284" s="125">
        <v>2997.205510948444</v>
      </c>
      <c r="P284" s="125">
        <v>44.491045325139027</v>
      </c>
      <c r="Q284" s="125">
        <v>3041.5173489729477</v>
      </c>
      <c r="R284" s="125">
        <v>952.85601490075408</v>
      </c>
      <c r="S284" s="125">
        <v>68.636571643707711</v>
      </c>
      <c r="T284" s="126" t="s">
        <v>260</v>
      </c>
      <c r="U284" s="126" t="s">
        <v>260</v>
      </c>
      <c r="V284" s="127">
        <v>4063.0099355174098</v>
      </c>
      <c r="W284" s="125">
        <v>5485.6688826854861</v>
      </c>
      <c r="X284" s="125">
        <f>Corrientes!X284*Constantes!$BA$11</f>
        <v>4411.3078354082454</v>
      </c>
      <c r="Y284" s="125">
        <f>Corrientes!Y284*Constantes!$BA$11</f>
        <v>4513.5522471732938</v>
      </c>
      <c r="Z284" s="125">
        <f>Corrientes!Z284*Constantes!$BA$11</f>
        <v>43140.522717603839</v>
      </c>
      <c r="AA284" s="125">
        <v>7319.5576449171995</v>
      </c>
      <c r="AB284" s="125">
        <v>4005.9160036259013</v>
      </c>
      <c r="AC284" s="126" t="s">
        <v>94</v>
      </c>
      <c r="AD284" s="125">
        <v>25.39185159754571</v>
      </c>
      <c r="AE284" s="125">
        <v>3.7826025121485167</v>
      </c>
      <c r="AF284" s="126" t="s">
        <v>260</v>
      </c>
      <c r="AG284" s="128" t="s">
        <v>94</v>
      </c>
      <c r="AH284" s="125">
        <v>330.11559050990172</v>
      </c>
      <c r="AI284" s="126" t="s">
        <v>260</v>
      </c>
      <c r="AJ284" s="126" t="s">
        <v>260</v>
      </c>
      <c r="AK284" s="126" t="s">
        <v>94</v>
      </c>
      <c r="AL284" s="126" t="s">
        <v>260</v>
      </c>
      <c r="AM284" s="126" t="s">
        <v>260</v>
      </c>
      <c r="AN284" s="128" t="s">
        <v>94</v>
      </c>
      <c r="AO284" s="132">
        <v>193505.86326237314</v>
      </c>
      <c r="AP284" s="132">
        <v>28826.403686230911</v>
      </c>
      <c r="AQ284" s="125">
        <v>91.987577394923292</v>
      </c>
      <c r="AR284" s="125">
        <v>8.0124226050767113</v>
      </c>
      <c r="AS284" s="125">
        <v>55.508954674860981</v>
      </c>
      <c r="AT284" s="126" t="s">
        <v>94</v>
      </c>
      <c r="AU284" s="128" t="s">
        <v>94</v>
      </c>
      <c r="AV284" s="125">
        <f t="shared" si="3"/>
        <v>6.7813378984342254</v>
      </c>
      <c r="AW284" s="128" t="s">
        <v>94</v>
      </c>
      <c r="AX284" s="129">
        <v>23.515107307463619</v>
      </c>
      <c r="AZ284" s="149"/>
      <c r="BC284" s="150"/>
      <c r="BE284" s="98"/>
    </row>
    <row r="285" spans="1:57" ht="15" hidden="1" thickBot="1" x14ac:dyDescent="0.35">
      <c r="A285" s="120">
        <v>2011</v>
      </c>
      <c r="B285" s="121" t="s">
        <v>16</v>
      </c>
      <c r="C285" s="122">
        <v>964.84293754704754</v>
      </c>
      <c r="D285" s="122">
        <v>1162.6854948824091</v>
      </c>
      <c r="E285" s="122">
        <v>170.2517653135703</v>
      </c>
      <c r="F285" s="123" t="s">
        <v>260</v>
      </c>
      <c r="G285" s="123" t="s">
        <v>260</v>
      </c>
      <c r="H285" s="122">
        <v>2297.7801977430272</v>
      </c>
      <c r="I285" s="122">
        <v>262.78185329468317</v>
      </c>
      <c r="J285" s="122">
        <v>2560.5620510377103</v>
      </c>
      <c r="K285" s="125">
        <f>Corrientes!K285*Constantes!$BA$11</f>
        <v>3785.1206441300756</v>
      </c>
      <c r="L285" s="125">
        <f>Corrientes!L285*Constantes!$BA$11</f>
        <v>1589.3804485040055</v>
      </c>
      <c r="M285" s="125">
        <f>Corrientes!M285*Constantes!$BA$11</f>
        <v>1915.285401812039</v>
      </c>
      <c r="N285" s="125">
        <f>Corrientes!N285*Constantes!$BA$11</f>
        <v>432.87909730681054</v>
      </c>
      <c r="O285" s="125">
        <v>4217.9997414368863</v>
      </c>
      <c r="P285" s="125">
        <v>51.452633053886046</v>
      </c>
      <c r="Q285" s="125">
        <v>1954.7558489565083</v>
      </c>
      <c r="R285" s="125">
        <v>461.22440515088198</v>
      </c>
      <c r="S285" s="126">
        <v>0</v>
      </c>
      <c r="T285" s="126" t="s">
        <v>260</v>
      </c>
      <c r="U285" s="126" t="s">
        <v>260</v>
      </c>
      <c r="V285" s="127">
        <v>2415.98025410739</v>
      </c>
      <c r="W285" s="125">
        <v>4600.4738755744529</v>
      </c>
      <c r="X285" s="125">
        <f>Corrientes!X285*Constantes!$BA$11</f>
        <v>4095.5993499786464</v>
      </c>
      <c r="Y285" s="125">
        <f>Corrientes!Y285*Constantes!$BA$11</f>
        <v>2747.5912498190924</v>
      </c>
      <c r="Z285" s="125">
        <f>Corrientes!Z285*Constantes!$BA$11</f>
        <v>0</v>
      </c>
      <c r="AA285" s="125">
        <v>4976.5423051451007</v>
      </c>
      <c r="AB285" s="125">
        <v>4395.4039693389514</v>
      </c>
      <c r="AC285" s="126" t="s">
        <v>94</v>
      </c>
      <c r="AD285" s="125">
        <v>15.080176975446069</v>
      </c>
      <c r="AE285" s="125">
        <v>4.4072110679581824</v>
      </c>
      <c r="AF285" s="126" t="s">
        <v>260</v>
      </c>
      <c r="AG285" s="128" t="s">
        <v>94</v>
      </c>
      <c r="AH285" s="125">
        <v>65.672925596547486</v>
      </c>
      <c r="AI285" s="126" t="s">
        <v>260</v>
      </c>
      <c r="AJ285" s="126" t="s">
        <v>260</v>
      </c>
      <c r="AK285" s="126" t="s">
        <v>94</v>
      </c>
      <c r="AL285" s="126" t="s">
        <v>260</v>
      </c>
      <c r="AM285" s="126" t="s">
        <v>260</v>
      </c>
      <c r="AN285" s="128" t="s">
        <v>94</v>
      </c>
      <c r="AO285" s="132">
        <v>112918.17497296954</v>
      </c>
      <c r="AP285" s="132">
        <v>33000.556381055969</v>
      </c>
      <c r="AQ285" s="125">
        <v>89.73733703550802</v>
      </c>
      <c r="AR285" s="125">
        <v>10.262662964491973</v>
      </c>
      <c r="AS285" s="125">
        <v>48.547366946113961</v>
      </c>
      <c r="AT285" s="126" t="s">
        <v>94</v>
      </c>
      <c r="AU285" s="128" t="s">
        <v>94</v>
      </c>
      <c r="AV285" s="125">
        <f t="shared" si="3"/>
        <v>8.6443194095403797</v>
      </c>
      <c r="AW285" s="128" t="s">
        <v>94</v>
      </c>
      <c r="AX285" s="129">
        <v>20.756193736874884</v>
      </c>
      <c r="AZ285" s="149"/>
      <c r="BC285" s="150"/>
      <c r="BE285" s="98"/>
    </row>
    <row r="286" spans="1:57" ht="15" hidden="1" thickBot="1" x14ac:dyDescent="0.35">
      <c r="A286" s="120">
        <v>2011</v>
      </c>
      <c r="B286" s="121" t="s">
        <v>17</v>
      </c>
      <c r="C286" s="122">
        <v>2135.6324312232559</v>
      </c>
      <c r="D286" s="122">
        <v>1932.1981395649116</v>
      </c>
      <c r="E286" s="123">
        <v>0</v>
      </c>
      <c r="F286" s="123" t="s">
        <v>260</v>
      </c>
      <c r="G286" s="123" t="s">
        <v>260</v>
      </c>
      <c r="H286" s="122">
        <v>4067.8305707881673</v>
      </c>
      <c r="I286" s="122">
        <v>367.46848368457751</v>
      </c>
      <c r="J286" s="122">
        <v>4435.2990544727454</v>
      </c>
      <c r="K286" s="125">
        <f>Corrientes!K286*Constantes!$BA$11</f>
        <v>2702.8846394197503</v>
      </c>
      <c r="L286" s="125">
        <f>Corrientes!L286*Constantes!$BA$11</f>
        <v>1419.0286427493868</v>
      </c>
      <c r="M286" s="125">
        <f>Corrientes!M286*Constantes!$BA$11</f>
        <v>1283.855996670364</v>
      </c>
      <c r="N286" s="125">
        <f>Corrientes!N286*Constantes!$BA$11</f>
        <v>244.16575438378408</v>
      </c>
      <c r="O286" s="125">
        <v>2947.0503938035345</v>
      </c>
      <c r="P286" s="125">
        <v>20.666707185557673</v>
      </c>
      <c r="Q286" s="125">
        <v>15357.715798120604</v>
      </c>
      <c r="R286" s="125">
        <v>1252.9523135456477</v>
      </c>
      <c r="S286" s="125">
        <v>415.1152145714849</v>
      </c>
      <c r="T286" s="126" t="s">
        <v>260</v>
      </c>
      <c r="U286" s="126" t="s">
        <v>260</v>
      </c>
      <c r="V286" s="127">
        <v>17025.783326237735</v>
      </c>
      <c r="W286" s="125">
        <v>5171.4467317915323</v>
      </c>
      <c r="X286" s="125">
        <f>Corrientes!X286*Constantes!$BA$11</f>
        <v>4108.4656606171757</v>
      </c>
      <c r="Y286" s="125">
        <f>Corrientes!Y286*Constantes!$BA$11</f>
        <v>5125.87011600391</v>
      </c>
      <c r="Z286" s="125">
        <f>Corrientes!Z286*Constantes!$BA$11</f>
        <v>16457.152496490839</v>
      </c>
      <c r="AA286" s="125">
        <v>21461.082380710483</v>
      </c>
      <c r="AB286" s="125">
        <v>4473.6097188564563</v>
      </c>
      <c r="AC286" s="126" t="s">
        <v>94</v>
      </c>
      <c r="AD286" s="125">
        <v>30.117576133354369</v>
      </c>
      <c r="AE286" s="125">
        <v>1.7809472168364644</v>
      </c>
      <c r="AF286" s="126" t="s">
        <v>260</v>
      </c>
      <c r="AG286" s="128" t="s">
        <v>94</v>
      </c>
      <c r="AH286" s="125">
        <v>6480.300482207188</v>
      </c>
      <c r="AI286" s="126" t="s">
        <v>260</v>
      </c>
      <c r="AJ286" s="126" t="s">
        <v>260</v>
      </c>
      <c r="AK286" s="126" t="s">
        <v>94</v>
      </c>
      <c r="AL286" s="126" t="s">
        <v>260</v>
      </c>
      <c r="AM286" s="126" t="s">
        <v>260</v>
      </c>
      <c r="AN286" s="128" t="s">
        <v>94</v>
      </c>
      <c r="AO286" s="132">
        <v>1205037.531591322</v>
      </c>
      <c r="AP286" s="132">
        <v>71257.667900249566</v>
      </c>
      <c r="AQ286" s="125">
        <v>91.71491078343395</v>
      </c>
      <c r="AR286" s="125">
        <v>8.2850892165660532</v>
      </c>
      <c r="AS286" s="125">
        <v>79.333292814442331</v>
      </c>
      <c r="AT286" s="126" t="s">
        <v>94</v>
      </c>
      <c r="AU286" s="128" t="s">
        <v>94</v>
      </c>
      <c r="AV286" s="125">
        <f t="shared" si="3"/>
        <v>6.9117150755018564</v>
      </c>
      <c r="AW286" s="128" t="s">
        <v>94</v>
      </c>
      <c r="AX286" s="129">
        <v>35.967668860786851</v>
      </c>
      <c r="AZ286" s="149"/>
      <c r="BC286" s="150"/>
      <c r="BE286" s="98"/>
    </row>
    <row r="287" spans="1:57" ht="15" hidden="1" thickBot="1" x14ac:dyDescent="0.35">
      <c r="A287" s="120">
        <v>2011</v>
      </c>
      <c r="B287" s="121" t="s">
        <v>18</v>
      </c>
      <c r="C287" s="122">
        <v>5154.3498109419797</v>
      </c>
      <c r="D287" s="122">
        <v>2809.7806883187645</v>
      </c>
      <c r="E287" s="122">
        <v>1270.8350677487467</v>
      </c>
      <c r="F287" s="123" t="s">
        <v>260</v>
      </c>
      <c r="G287" s="123" t="s">
        <v>260</v>
      </c>
      <c r="H287" s="122">
        <v>9234.9655670094908</v>
      </c>
      <c r="I287" s="122">
        <v>736.13837611017527</v>
      </c>
      <c r="J287" s="122">
        <v>9971.1039431196677</v>
      </c>
      <c r="K287" s="125">
        <f>Corrientes!K287*Constantes!$BA$11</f>
        <v>3215.1623818016919</v>
      </c>
      <c r="L287" s="125">
        <f>Corrientes!L287*Constantes!$BA$11</f>
        <v>1794.4919766662172</v>
      </c>
      <c r="M287" s="125">
        <f>Corrientes!M287*Constantes!$BA$11</f>
        <v>978.2279213327655</v>
      </c>
      <c r="N287" s="125">
        <f>Corrientes!N287*Constantes!$BA$11</f>
        <v>256.28730258887703</v>
      </c>
      <c r="O287" s="125">
        <v>3471.4496843905695</v>
      </c>
      <c r="P287" s="125">
        <v>73.236620225719577</v>
      </c>
      <c r="Q287" s="125">
        <v>2187.5299194155518</v>
      </c>
      <c r="R287" s="125">
        <v>1071.6215079376984</v>
      </c>
      <c r="S287" s="125">
        <v>384.66010813346617</v>
      </c>
      <c r="T287" s="126" t="s">
        <v>260</v>
      </c>
      <c r="U287" s="126" t="s">
        <v>260</v>
      </c>
      <c r="V287" s="127">
        <v>3643.8115354867159</v>
      </c>
      <c r="W287" s="125">
        <v>3540.7681355163209</v>
      </c>
      <c r="X287" s="125">
        <f>Corrientes!X287*Constantes!$BA$11</f>
        <v>2731.9775243009062</v>
      </c>
      <c r="Y287" s="125">
        <f>Corrientes!Y287*Constantes!$BA$11</f>
        <v>2759.6137955714662</v>
      </c>
      <c r="Z287" s="125">
        <f>Corrientes!Z287*Constantes!$BA$11</f>
        <v>13697.746176677809</v>
      </c>
      <c r="AA287" s="125">
        <v>13614.915478606383</v>
      </c>
      <c r="AB287" s="125">
        <v>3489.7342424913563</v>
      </c>
      <c r="AC287" s="126" t="s">
        <v>94</v>
      </c>
      <c r="AD287" s="125">
        <v>19.583983167779341</v>
      </c>
      <c r="AE287" s="125">
        <v>5.0807837588255387</v>
      </c>
      <c r="AF287" s="126" t="s">
        <v>260</v>
      </c>
      <c r="AG287" s="128" t="s">
        <v>94</v>
      </c>
      <c r="AH287" s="125">
        <v>87.240524833172614</v>
      </c>
      <c r="AI287" s="126" t="s">
        <v>260</v>
      </c>
      <c r="AJ287" s="126" t="s">
        <v>260</v>
      </c>
      <c r="AK287" s="126" t="s">
        <v>94</v>
      </c>
      <c r="AL287" s="126" t="s">
        <v>260</v>
      </c>
      <c r="AM287" s="126" t="s">
        <v>260</v>
      </c>
      <c r="AN287" s="128" t="s">
        <v>94</v>
      </c>
      <c r="AO287" s="132">
        <v>267968.80412311765</v>
      </c>
      <c r="AP287" s="132">
        <v>69520.665749991051</v>
      </c>
      <c r="AQ287" s="125">
        <v>92.617283098145506</v>
      </c>
      <c r="AR287" s="125">
        <v>7.38271690185449</v>
      </c>
      <c r="AS287" s="125">
        <v>26.763379774280427</v>
      </c>
      <c r="AT287" s="126" t="s">
        <v>94</v>
      </c>
      <c r="AU287" s="128" t="s">
        <v>94</v>
      </c>
      <c r="AV287" s="125">
        <f t="shared" si="3"/>
        <v>8.1788984177872059</v>
      </c>
      <c r="AW287" s="128" t="s">
        <v>94</v>
      </c>
      <c r="AX287" s="129">
        <v>64.74170930279324</v>
      </c>
      <c r="AZ287" s="149"/>
      <c r="BC287" s="150"/>
      <c r="BE287" s="98"/>
    </row>
    <row r="288" spans="1:57" ht="15" hidden="1" thickBot="1" x14ac:dyDescent="0.35">
      <c r="A288" s="120">
        <v>2011</v>
      </c>
      <c r="B288" s="121" t="s">
        <v>19</v>
      </c>
      <c r="C288" s="122">
        <v>5991.2904490454703</v>
      </c>
      <c r="D288" s="122">
        <v>2362.4258525542118</v>
      </c>
      <c r="E288" s="122">
        <v>910.19097234462038</v>
      </c>
      <c r="F288" s="123" t="s">
        <v>260</v>
      </c>
      <c r="G288" s="123" t="s">
        <v>260</v>
      </c>
      <c r="H288" s="122">
        <v>9263.9072739443018</v>
      </c>
      <c r="I288" s="122">
        <v>427.15370897961742</v>
      </c>
      <c r="J288" s="122">
        <v>9691.0609829239183</v>
      </c>
      <c r="K288" s="125">
        <f>Corrientes!K288*Constantes!$BA$11</f>
        <v>2193.0679689663343</v>
      </c>
      <c r="L288" s="125">
        <f>Corrientes!L288*Constantes!$BA$11</f>
        <v>1418.3331922515251</v>
      </c>
      <c r="M288" s="125">
        <f>Corrientes!M288*Constantes!$BA$11</f>
        <v>559.26298840086758</v>
      </c>
      <c r="N288" s="125">
        <f>Corrientes!N288*Constantes!$BA$11</f>
        <v>101.12116726633789</v>
      </c>
      <c r="O288" s="125">
        <v>2294.1891362326724</v>
      </c>
      <c r="P288" s="125">
        <v>53.238991677761597</v>
      </c>
      <c r="Q288" s="125">
        <v>7268.5191564621564</v>
      </c>
      <c r="R288" s="125">
        <v>1039.6807452878647</v>
      </c>
      <c r="S288" s="125">
        <v>203.67774643458773</v>
      </c>
      <c r="T288" s="126" t="s">
        <v>260</v>
      </c>
      <c r="U288" s="126" t="s">
        <v>260</v>
      </c>
      <c r="V288" s="127">
        <v>8511.8776481846089</v>
      </c>
      <c r="W288" s="125">
        <v>4975.2710036002809</v>
      </c>
      <c r="X288" s="125">
        <f>Corrientes!X288*Constantes!$BA$11</f>
        <v>4010.9012551448254</v>
      </c>
      <c r="Y288" s="125">
        <f>Corrientes!Y288*Constantes!$BA$11</f>
        <v>3013.5237033894136</v>
      </c>
      <c r="Z288" s="125">
        <f>Corrientes!Z288*Constantes!$BA$11</f>
        <v>13287.953185972581</v>
      </c>
      <c r="AA288" s="125">
        <v>18202.938631108525</v>
      </c>
      <c r="AB288" s="125">
        <v>3067.0422396827589</v>
      </c>
      <c r="AC288" s="126" t="s">
        <v>94</v>
      </c>
      <c r="AD288" s="125">
        <v>25.935753546649227</v>
      </c>
      <c r="AE288" s="125">
        <v>3.3279191369272252</v>
      </c>
      <c r="AF288" s="126" t="s">
        <v>260</v>
      </c>
      <c r="AG288" s="128" t="s">
        <v>94</v>
      </c>
      <c r="AH288" s="125">
        <v>771.23983907644288</v>
      </c>
      <c r="AI288" s="126" t="s">
        <v>260</v>
      </c>
      <c r="AJ288" s="126" t="s">
        <v>260</v>
      </c>
      <c r="AK288" s="126" t="s">
        <v>94</v>
      </c>
      <c r="AL288" s="126" t="s">
        <v>260</v>
      </c>
      <c r="AM288" s="126" t="s">
        <v>260</v>
      </c>
      <c r="AN288" s="128" t="s">
        <v>94</v>
      </c>
      <c r="AO288" s="132">
        <v>546976.59054047463</v>
      </c>
      <c r="AP288" s="132">
        <v>70184.730119245985</v>
      </c>
      <c r="AQ288" s="125">
        <v>95.592291600142843</v>
      </c>
      <c r="AR288" s="125">
        <v>4.4077083998571593</v>
      </c>
      <c r="AS288" s="125">
        <v>46.761008322238411</v>
      </c>
      <c r="AT288" s="126" t="s">
        <v>94</v>
      </c>
      <c r="AU288" s="128" t="s">
        <v>94</v>
      </c>
      <c r="AV288" s="125">
        <f t="shared" si="3"/>
        <v>8.7746523765587234</v>
      </c>
      <c r="AW288" s="128" t="s">
        <v>94</v>
      </c>
      <c r="AX288" s="129">
        <v>41.656948359691796</v>
      </c>
      <c r="AZ288" s="149"/>
      <c r="BC288" s="150"/>
      <c r="BE288" s="98"/>
    </row>
    <row r="289" spans="1:57" ht="15" hidden="1" thickBot="1" x14ac:dyDescent="0.35">
      <c r="A289" s="120">
        <v>2011</v>
      </c>
      <c r="B289" s="121" t="s">
        <v>20</v>
      </c>
      <c r="C289" s="122">
        <v>1557.4517919670031</v>
      </c>
      <c r="D289" s="122">
        <v>1363.3115029253959</v>
      </c>
      <c r="E289" s="123">
        <v>0</v>
      </c>
      <c r="F289" s="123" t="s">
        <v>260</v>
      </c>
      <c r="G289" s="123" t="s">
        <v>260</v>
      </c>
      <c r="H289" s="122">
        <v>2920.7632948923992</v>
      </c>
      <c r="I289" s="122">
        <v>230.3929033920345</v>
      </c>
      <c r="J289" s="122">
        <v>3151.1561982844332</v>
      </c>
      <c r="K289" s="125">
        <f>Corrientes!K289*Constantes!$BA$11</f>
        <v>3196.6222009694602</v>
      </c>
      <c r="L289" s="125">
        <f>Corrientes!L289*Constantes!$BA$11</f>
        <v>1704.5492812949101</v>
      </c>
      <c r="M289" s="125">
        <f>Corrientes!M289*Constantes!$BA$11</f>
        <v>1492.0729196745503</v>
      </c>
      <c r="N289" s="125">
        <f>Corrientes!N289*Constantes!$BA$11</f>
        <v>252.15294618933561</v>
      </c>
      <c r="O289" s="125">
        <v>3448.7751471587958</v>
      </c>
      <c r="P289" s="125">
        <v>47.96768946303439</v>
      </c>
      <c r="Q289" s="125">
        <v>2896.6291040233041</v>
      </c>
      <c r="R289" s="125">
        <v>438.07687811659565</v>
      </c>
      <c r="S289" s="125">
        <v>83.46862028647989</v>
      </c>
      <c r="T289" s="126" t="s">
        <v>260</v>
      </c>
      <c r="U289" s="126" t="s">
        <v>260</v>
      </c>
      <c r="V289" s="127">
        <v>3418.1746024263798</v>
      </c>
      <c r="W289" s="125">
        <v>3533.3549643419733</v>
      </c>
      <c r="X289" s="125">
        <f>Corrientes!X289*Constantes!$BA$11</f>
        <v>2251.0573662002107</v>
      </c>
      <c r="Y289" s="125">
        <f>Corrientes!Y289*Constantes!$BA$11</f>
        <v>3388.2752074110972</v>
      </c>
      <c r="Z289" s="125">
        <f>Corrientes!Z289*Constantes!$BA$11</f>
        <v>25133.58033317672</v>
      </c>
      <c r="AA289" s="125">
        <v>6569.3308007108126</v>
      </c>
      <c r="AB289" s="125">
        <v>3492.2722552493415</v>
      </c>
      <c r="AC289" s="126" t="s">
        <v>94</v>
      </c>
      <c r="AD289" s="125">
        <v>21.00678251428139</v>
      </c>
      <c r="AE289" s="125">
        <v>1.9266832570483547</v>
      </c>
      <c r="AF289" s="126" t="s">
        <v>260</v>
      </c>
      <c r="AG289" s="128" t="s">
        <v>94</v>
      </c>
      <c r="AH289" s="125">
        <v>844.18872382303118</v>
      </c>
      <c r="AI289" s="126" t="s">
        <v>260</v>
      </c>
      <c r="AJ289" s="126" t="s">
        <v>260</v>
      </c>
      <c r="AK289" s="126" t="s">
        <v>94</v>
      </c>
      <c r="AL289" s="126" t="s">
        <v>260</v>
      </c>
      <c r="AM289" s="126" t="s">
        <v>260</v>
      </c>
      <c r="AN289" s="128" t="s">
        <v>94</v>
      </c>
      <c r="AO289" s="132">
        <v>340965.79064972588</v>
      </c>
      <c r="AP289" s="132">
        <v>31272.427351712122</v>
      </c>
      <c r="AQ289" s="125">
        <v>92.688623194322588</v>
      </c>
      <c r="AR289" s="125">
        <v>7.3113768056774218</v>
      </c>
      <c r="AS289" s="125">
        <v>52.032310536965618</v>
      </c>
      <c r="AT289" s="126" t="s">
        <v>94</v>
      </c>
      <c r="AU289" s="128" t="s">
        <v>94</v>
      </c>
      <c r="AV289" s="125">
        <f t="shared" si="3"/>
        <v>2.3820724497085388</v>
      </c>
      <c r="AW289" s="128" t="s">
        <v>94</v>
      </c>
      <c r="AX289" s="129">
        <v>51.66541467247928</v>
      </c>
      <c r="AZ289" s="149"/>
      <c r="BC289" s="150"/>
      <c r="BE289" s="98"/>
    </row>
    <row r="290" spans="1:57" ht="15" hidden="1" thickBot="1" x14ac:dyDescent="0.35">
      <c r="A290" s="120">
        <v>2011</v>
      </c>
      <c r="B290" s="121" t="s">
        <v>21</v>
      </c>
      <c r="C290" s="122">
        <v>884.36769417820597</v>
      </c>
      <c r="D290" s="122">
        <v>1174.0095492561472</v>
      </c>
      <c r="E290" s="123">
        <v>0</v>
      </c>
      <c r="F290" s="123" t="s">
        <v>260</v>
      </c>
      <c r="G290" s="123" t="s">
        <v>260</v>
      </c>
      <c r="H290" s="122">
        <v>2058.3772434343532</v>
      </c>
      <c r="I290" s="122">
        <v>613.44846732425663</v>
      </c>
      <c r="J290" s="122">
        <v>2671.8257107586101</v>
      </c>
      <c r="K290" s="125">
        <f>Corrientes!K290*Constantes!$BA$11</f>
        <v>3442.6896283887108</v>
      </c>
      <c r="L290" s="125">
        <f>Corrientes!L290*Constantes!$BA$11</f>
        <v>1479.1280355147635</v>
      </c>
      <c r="M290" s="125">
        <f>Corrientes!M290*Constantes!$BA$11</f>
        <v>1963.5615928739469</v>
      </c>
      <c r="N290" s="125">
        <f>Corrientes!N290*Constantes!$BA$11</f>
        <v>1026.0085622033466</v>
      </c>
      <c r="O290" s="125">
        <v>4468.6981905920566</v>
      </c>
      <c r="P290" s="125">
        <v>41.495943800730053</v>
      </c>
      <c r="Q290" s="125">
        <v>3401.969867781113</v>
      </c>
      <c r="R290" s="125">
        <v>364.9679873382596</v>
      </c>
      <c r="S290" s="126">
        <v>0</v>
      </c>
      <c r="T290" s="126" t="s">
        <v>260</v>
      </c>
      <c r="U290" s="126" t="s">
        <v>260</v>
      </c>
      <c r="V290" s="127">
        <v>3766.9378551193722</v>
      </c>
      <c r="W290" s="125">
        <v>4723.6759730879703</v>
      </c>
      <c r="X290" s="125">
        <f>Corrientes!X290*Constantes!$BA$11</f>
        <v>4385.6207445838163</v>
      </c>
      <c r="Y290" s="125">
        <f>Corrientes!Y290*Constantes!$BA$11</f>
        <v>2704.6085186950013</v>
      </c>
      <c r="Z290" s="125">
        <f>Corrientes!Z290*Constantes!$BA$11</f>
        <v>0</v>
      </c>
      <c r="AA290" s="125">
        <v>6438.7635658779827</v>
      </c>
      <c r="AB290" s="125">
        <v>4614.4202278542207</v>
      </c>
      <c r="AC290" s="126" t="s">
        <v>94</v>
      </c>
      <c r="AD290" s="125">
        <v>28.801351314020813</v>
      </c>
      <c r="AE290" s="125">
        <v>2.7959461567103214</v>
      </c>
      <c r="AF290" s="126" t="s">
        <v>260</v>
      </c>
      <c r="AG290" s="128" t="s">
        <v>94</v>
      </c>
      <c r="AH290" s="125">
        <v>376.52792830764196</v>
      </c>
      <c r="AI290" s="126" t="s">
        <v>260</v>
      </c>
      <c r="AJ290" s="126" t="s">
        <v>260</v>
      </c>
      <c r="AK290" s="126" t="s">
        <v>94</v>
      </c>
      <c r="AL290" s="126" t="s">
        <v>260</v>
      </c>
      <c r="AM290" s="126" t="s">
        <v>260</v>
      </c>
      <c r="AN290" s="128" t="s">
        <v>94</v>
      </c>
      <c r="AO290" s="132">
        <v>230289.25469200592</v>
      </c>
      <c r="AP290" s="132">
        <v>22355.768990406788</v>
      </c>
      <c r="AQ290" s="125">
        <v>77.040101648318952</v>
      </c>
      <c r="AR290" s="125">
        <v>22.959898351681051</v>
      </c>
      <c r="AS290" s="125">
        <v>58.504056199269939</v>
      </c>
      <c r="AT290" s="126" t="s">
        <v>94</v>
      </c>
      <c r="AU290" s="128" t="s">
        <v>94</v>
      </c>
      <c r="AV290" s="125">
        <f t="shared" si="3"/>
        <v>5.9715603554183927</v>
      </c>
      <c r="AW290" s="128" t="s">
        <v>94</v>
      </c>
      <c r="AX290" s="129">
        <v>43.757464527583096</v>
      </c>
      <c r="AZ290" s="149"/>
      <c r="BC290" s="150"/>
      <c r="BE290" s="98"/>
    </row>
    <row r="291" spans="1:57" ht="15" hidden="1" thickBot="1" x14ac:dyDescent="0.35">
      <c r="A291" s="120">
        <v>2011</v>
      </c>
      <c r="B291" s="121" t="s">
        <v>22</v>
      </c>
      <c r="C291" s="122">
        <v>2475.3085610713442</v>
      </c>
      <c r="D291" s="122">
        <v>1671.5764653031499</v>
      </c>
      <c r="E291" s="122">
        <v>516.01266740597271</v>
      </c>
      <c r="F291" s="123" t="s">
        <v>260</v>
      </c>
      <c r="G291" s="123" t="s">
        <v>260</v>
      </c>
      <c r="H291" s="122">
        <v>4662.8976937804664</v>
      </c>
      <c r="I291" s="122">
        <v>565.70589490064265</v>
      </c>
      <c r="J291" s="122">
        <v>5228.6035886811087</v>
      </c>
      <c r="K291" s="125">
        <f>Corrientes!K291*Constantes!$BA$11</f>
        <v>3165.4671347518397</v>
      </c>
      <c r="L291" s="125">
        <f>Corrientes!L291*Constantes!$BA$11</f>
        <v>1680.394555705667</v>
      </c>
      <c r="M291" s="125">
        <f>Corrientes!M291*Constantes!$BA$11</f>
        <v>1134.7708467203802</v>
      </c>
      <c r="N291" s="125">
        <f>Corrientes!N291*Constantes!$BA$11</f>
        <v>384.03660895925111</v>
      </c>
      <c r="O291" s="125">
        <v>3549.5037437110905</v>
      </c>
      <c r="P291" s="125">
        <v>52.558612856994358</v>
      </c>
      <c r="Q291" s="125">
        <v>3748.515958258668</v>
      </c>
      <c r="R291" s="125">
        <v>865.10873193515022</v>
      </c>
      <c r="S291" s="125">
        <v>105.91019827154562</v>
      </c>
      <c r="T291" s="126" t="s">
        <v>260</v>
      </c>
      <c r="U291" s="126" t="s">
        <v>260</v>
      </c>
      <c r="V291" s="127">
        <v>4719.5348884653631</v>
      </c>
      <c r="W291" s="125">
        <v>4018.2738103847846</v>
      </c>
      <c r="X291" s="125">
        <f>Corrientes!X291*Constantes!$BA$11</f>
        <v>2957.8384225076211</v>
      </c>
      <c r="Y291" s="125">
        <f>Corrientes!Y291*Constantes!$BA$11</f>
        <v>2996.9401516474177</v>
      </c>
      <c r="Z291" s="125">
        <f>Corrientes!Z291*Constantes!$BA$11</f>
        <v>18496.367144873493</v>
      </c>
      <c r="AA291" s="125">
        <v>9948.1384771464727</v>
      </c>
      <c r="AB291" s="125">
        <v>3757.4600396387914</v>
      </c>
      <c r="AC291" s="126" t="s">
        <v>94</v>
      </c>
      <c r="AD291" s="125">
        <v>18.860386046918492</v>
      </c>
      <c r="AE291" s="125">
        <v>3.102554246543439</v>
      </c>
      <c r="AF291" s="126" t="s">
        <v>260</v>
      </c>
      <c r="AG291" s="128" t="s">
        <v>94</v>
      </c>
      <c r="AH291" s="125">
        <v>550.90250052301099</v>
      </c>
      <c r="AI291" s="126" t="s">
        <v>260</v>
      </c>
      <c r="AJ291" s="126" t="s">
        <v>260</v>
      </c>
      <c r="AK291" s="126" t="s">
        <v>94</v>
      </c>
      <c r="AL291" s="126" t="s">
        <v>260</v>
      </c>
      <c r="AM291" s="126" t="s">
        <v>260</v>
      </c>
      <c r="AN291" s="128" t="s">
        <v>94</v>
      </c>
      <c r="AO291" s="132">
        <v>320643.49844099296</v>
      </c>
      <c r="AP291" s="132">
        <v>52746.208123199322</v>
      </c>
      <c r="AQ291" s="125">
        <v>89.180554897577551</v>
      </c>
      <c r="AR291" s="125">
        <v>10.819445102422449</v>
      </c>
      <c r="AS291" s="125">
        <v>47.441387143005635</v>
      </c>
      <c r="AT291" s="126" t="s">
        <v>94</v>
      </c>
      <c r="AU291" s="128" t="s">
        <v>94</v>
      </c>
      <c r="AV291" s="125">
        <f t="shared" si="3"/>
        <v>11.61014902705071</v>
      </c>
      <c r="AW291" s="128" t="s">
        <v>94</v>
      </c>
      <c r="AX291" s="129">
        <v>231.85314698555015</v>
      </c>
      <c r="AZ291" s="149"/>
      <c r="BC291" s="150"/>
      <c r="BE291" s="98"/>
    </row>
    <row r="292" spans="1:57" ht="15" hidden="1" thickBot="1" x14ac:dyDescent="0.35">
      <c r="A292" s="120">
        <v>2011</v>
      </c>
      <c r="B292" s="121" t="s">
        <v>23</v>
      </c>
      <c r="C292" s="122">
        <v>1785.0565123202584</v>
      </c>
      <c r="D292" s="122">
        <v>2041.5567047329446</v>
      </c>
      <c r="E292" s="122">
        <v>277.42108310456535</v>
      </c>
      <c r="F292" s="123" t="s">
        <v>260</v>
      </c>
      <c r="G292" s="123" t="s">
        <v>260</v>
      </c>
      <c r="H292" s="122">
        <v>4104.0343001577676</v>
      </c>
      <c r="I292" s="122">
        <v>795.65815910805406</v>
      </c>
      <c r="J292" s="122">
        <v>4899.6924592658215</v>
      </c>
      <c r="K292" s="125">
        <f>Corrientes!K292*Constantes!$BA$11</f>
        <v>3145.9241891464321</v>
      </c>
      <c r="L292" s="125">
        <f>Corrientes!L292*Constantes!$BA$11</f>
        <v>1368.3249233138342</v>
      </c>
      <c r="M292" s="125">
        <f>Corrientes!M292*Constantes!$BA$11</f>
        <v>1564.9437086126961</v>
      </c>
      <c r="N292" s="125">
        <f>Corrientes!N292*Constantes!$BA$11</f>
        <v>609.90724745281454</v>
      </c>
      <c r="O292" s="125">
        <v>3755.8314365992464</v>
      </c>
      <c r="P292" s="125">
        <v>39.230176627614263</v>
      </c>
      <c r="Q292" s="125">
        <v>6087.0589540514002</v>
      </c>
      <c r="R292" s="125">
        <v>1398.7009779318914</v>
      </c>
      <c r="S292" s="125">
        <v>104.1484223676933</v>
      </c>
      <c r="T292" s="126" t="s">
        <v>260</v>
      </c>
      <c r="U292" s="126" t="s">
        <v>260</v>
      </c>
      <c r="V292" s="127">
        <v>7589.9083543509851</v>
      </c>
      <c r="W292" s="125">
        <v>4822.1460294425406</v>
      </c>
      <c r="X292" s="125">
        <f>Corrientes!X292*Constantes!$BA$11</f>
        <v>3670.1154408355023</v>
      </c>
      <c r="Y292" s="125">
        <f>Corrientes!Y292*Constantes!$BA$11</f>
        <v>3803.2155541860398</v>
      </c>
      <c r="Z292" s="125">
        <f>Corrientes!Z292*Constantes!$BA$11</f>
        <v>24271.363870354999</v>
      </c>
      <c r="AA292" s="125">
        <v>12489.600813616807</v>
      </c>
      <c r="AB292" s="125">
        <v>4338.8891232894648</v>
      </c>
      <c r="AC292" s="126" t="s">
        <v>94</v>
      </c>
      <c r="AD292" s="125">
        <v>21.395129143005377</v>
      </c>
      <c r="AE292" s="125">
        <v>3.5203537452796114</v>
      </c>
      <c r="AF292" s="126" t="s">
        <v>260</v>
      </c>
      <c r="AG292" s="128" t="s">
        <v>94</v>
      </c>
      <c r="AH292" s="125">
        <v>434.10856762999771</v>
      </c>
      <c r="AI292" s="126" t="s">
        <v>260</v>
      </c>
      <c r="AJ292" s="126" t="s">
        <v>260</v>
      </c>
      <c r="AK292" s="126" t="s">
        <v>94</v>
      </c>
      <c r="AL292" s="126" t="s">
        <v>260</v>
      </c>
      <c r="AM292" s="126" t="s">
        <v>260</v>
      </c>
      <c r="AN292" s="128" t="s">
        <v>94</v>
      </c>
      <c r="AO292" s="132">
        <v>354782.5507696186</v>
      </c>
      <c r="AP292" s="132">
        <v>58375.907572869131</v>
      </c>
      <c r="AQ292" s="125">
        <v>83.761059174165467</v>
      </c>
      <c r="AR292" s="125">
        <v>16.238940825834543</v>
      </c>
      <c r="AS292" s="125">
        <v>60.769823372385737</v>
      </c>
      <c r="AT292" s="126" t="s">
        <v>94</v>
      </c>
      <c r="AU292" s="128" t="s">
        <v>94</v>
      </c>
      <c r="AV292" s="125">
        <f t="shared" si="3"/>
        <v>8.5180602371537582</v>
      </c>
      <c r="AW292" s="128" t="s">
        <v>94</v>
      </c>
      <c r="AX292" s="129">
        <v>105.2430223945566</v>
      </c>
      <c r="AZ292" s="149"/>
      <c r="BC292" s="150"/>
      <c r="BE292" s="98"/>
    </row>
    <row r="293" spans="1:57" ht="15" hidden="1" thickBot="1" x14ac:dyDescent="0.35">
      <c r="A293" s="120">
        <v>2011</v>
      </c>
      <c r="B293" s="121" t="s">
        <v>24</v>
      </c>
      <c r="C293" s="122">
        <v>1341.1384137483803</v>
      </c>
      <c r="D293" s="122">
        <v>1979.2010959523889</v>
      </c>
      <c r="E293" s="123">
        <v>0</v>
      </c>
      <c r="F293" s="123" t="s">
        <v>260</v>
      </c>
      <c r="G293" s="123" t="s">
        <v>260</v>
      </c>
      <c r="H293" s="122">
        <v>3320.3395097007697</v>
      </c>
      <c r="I293" s="122">
        <v>895.66368582819769</v>
      </c>
      <c r="J293" s="122">
        <v>4216.0031955289678</v>
      </c>
      <c r="K293" s="125">
        <f>Corrientes!K293*Constantes!$BA$11</f>
        <v>2992.0435186986024</v>
      </c>
      <c r="L293" s="125">
        <f>Corrientes!L293*Constantes!$BA$11</f>
        <v>1208.5343943924568</v>
      </c>
      <c r="M293" s="125">
        <f>Corrientes!M293*Constantes!$BA$11</f>
        <v>1783.5091243061454</v>
      </c>
      <c r="N293" s="125">
        <f>Corrientes!N293*Constantes!$BA$11</f>
        <v>807.10563431432684</v>
      </c>
      <c r="O293" s="125">
        <v>3799.1491530129288</v>
      </c>
      <c r="P293" s="125">
        <v>34.759356957626174</v>
      </c>
      <c r="Q293" s="125">
        <v>6961.524895984353</v>
      </c>
      <c r="R293" s="125">
        <v>849.65768491270705</v>
      </c>
      <c r="S293" s="125">
        <v>101.93157366919655</v>
      </c>
      <c r="T293" s="126" t="s">
        <v>260</v>
      </c>
      <c r="U293" s="126" t="s">
        <v>260</v>
      </c>
      <c r="V293" s="127">
        <v>7913.1141545662576</v>
      </c>
      <c r="W293" s="125">
        <v>4773.720142228357</v>
      </c>
      <c r="X293" s="125">
        <f>Corrientes!X293*Constantes!$BA$11</f>
        <v>4505.8676043966298</v>
      </c>
      <c r="Y293" s="125">
        <f>Corrientes!Y293*Constantes!$BA$11</f>
        <v>3367.1278911016811</v>
      </c>
      <c r="Z293" s="125">
        <f>Corrientes!Z293*Constantes!$BA$11</f>
        <v>20406.721455294602</v>
      </c>
      <c r="AA293" s="125">
        <v>12129.117350095225</v>
      </c>
      <c r="AB293" s="125">
        <v>4382.9136138560825</v>
      </c>
      <c r="AC293" s="126" t="s">
        <v>94</v>
      </c>
      <c r="AD293" s="125">
        <v>18.189079213401413</v>
      </c>
      <c r="AE293" s="125">
        <v>2.295086061163377</v>
      </c>
      <c r="AF293" s="126" t="s">
        <v>260</v>
      </c>
      <c r="AG293" s="128" t="s">
        <v>94</v>
      </c>
      <c r="AH293" s="125">
        <v>837.24402785380516</v>
      </c>
      <c r="AI293" s="126" t="s">
        <v>260</v>
      </c>
      <c r="AJ293" s="126" t="s">
        <v>260</v>
      </c>
      <c r="AK293" s="126" t="s">
        <v>94</v>
      </c>
      <c r="AL293" s="126" t="s">
        <v>260</v>
      </c>
      <c r="AM293" s="126" t="s">
        <v>260</v>
      </c>
      <c r="AN293" s="128" t="s">
        <v>94</v>
      </c>
      <c r="AO293" s="132">
        <v>528482.02755181154</v>
      </c>
      <c r="AP293" s="132">
        <v>66683.51491459056</v>
      </c>
      <c r="AQ293" s="125">
        <v>78.755621277089134</v>
      </c>
      <c r="AR293" s="125">
        <v>21.244378722910856</v>
      </c>
      <c r="AS293" s="125">
        <v>65.240643042373833</v>
      </c>
      <c r="AT293" s="126" t="s">
        <v>94</v>
      </c>
      <c r="AU293" s="128" t="s">
        <v>94</v>
      </c>
      <c r="AV293" s="125">
        <f t="shared" ref="AV293:AV356" si="4">((AA293/AA260)-1)*100</f>
        <v>4.6254762799709415</v>
      </c>
      <c r="AW293" s="128" t="s">
        <v>94</v>
      </c>
      <c r="AX293" s="129">
        <v>151.60956305754911</v>
      </c>
      <c r="AZ293" s="149"/>
      <c r="BC293" s="150"/>
      <c r="BE293" s="98"/>
    </row>
    <row r="294" spans="1:57" ht="15" hidden="1" thickBot="1" x14ac:dyDescent="0.35">
      <c r="A294" s="120">
        <v>2011</v>
      </c>
      <c r="B294" s="121" t="s">
        <v>25</v>
      </c>
      <c r="C294" s="122">
        <v>3260.5699542645557</v>
      </c>
      <c r="D294" s="122">
        <v>1983.8280144304199</v>
      </c>
      <c r="E294" s="123">
        <v>0</v>
      </c>
      <c r="F294" s="123" t="s">
        <v>260</v>
      </c>
      <c r="G294" s="123" t="s">
        <v>260</v>
      </c>
      <c r="H294" s="122">
        <v>5244.3979686949751</v>
      </c>
      <c r="I294" s="122">
        <v>2675.7063761060613</v>
      </c>
      <c r="J294" s="122">
        <v>7920.1043448010369</v>
      </c>
      <c r="K294" s="125">
        <f>Corrientes!K294*Constantes!$BA$11</f>
        <v>3571.5974457899188</v>
      </c>
      <c r="L294" s="125">
        <f>Corrientes!L294*Constantes!$BA$11</f>
        <v>2220.5491249872689</v>
      </c>
      <c r="M294" s="125">
        <f>Corrientes!M294*Constantes!$BA$11</f>
        <v>1351.0483208026494</v>
      </c>
      <c r="N294" s="125">
        <f>Corrientes!N294*Constantes!$BA$11</f>
        <v>1822.238913909554</v>
      </c>
      <c r="O294" s="125">
        <v>5393.8363596994723</v>
      </c>
      <c r="P294" s="125">
        <v>62.393043726827024</v>
      </c>
      <c r="Q294" s="125">
        <v>2622.9799136346037</v>
      </c>
      <c r="R294" s="125">
        <v>545.46362049631841</v>
      </c>
      <c r="S294" s="125">
        <v>1605.342131430916</v>
      </c>
      <c r="T294" s="126" t="s">
        <v>260</v>
      </c>
      <c r="U294" s="126" t="s">
        <v>260</v>
      </c>
      <c r="V294" s="127">
        <v>4773.785665561838</v>
      </c>
      <c r="W294" s="125">
        <v>5859.0017170987949</v>
      </c>
      <c r="X294" s="125">
        <f>Corrientes!X294*Constantes!$BA$11</f>
        <v>3352.2223674495867</v>
      </c>
      <c r="Y294" s="125">
        <f>Corrientes!Y294*Constantes!$BA$11</f>
        <v>3137.2103163664506</v>
      </c>
      <c r="Z294" s="125">
        <f>Corrientes!Z294*Constantes!$BA$11</f>
        <v>14032.710939081435</v>
      </c>
      <c r="AA294" s="125">
        <v>12693.890010362875</v>
      </c>
      <c r="AB294" s="125">
        <v>5559.838647810855</v>
      </c>
      <c r="AC294" s="126" t="s">
        <v>94</v>
      </c>
      <c r="AD294" s="125">
        <v>12.505962147022384</v>
      </c>
      <c r="AE294" s="125">
        <v>1.9188671193826767</v>
      </c>
      <c r="AF294" s="126" t="s">
        <v>260</v>
      </c>
      <c r="AG294" s="128" t="s">
        <v>94</v>
      </c>
      <c r="AH294" s="125">
        <v>187.44763702967006</v>
      </c>
      <c r="AI294" s="126" t="s">
        <v>260</v>
      </c>
      <c r="AJ294" s="126" t="s">
        <v>260</v>
      </c>
      <c r="AK294" s="126" t="s">
        <v>94</v>
      </c>
      <c r="AL294" s="126" t="s">
        <v>260</v>
      </c>
      <c r="AM294" s="126" t="s">
        <v>260</v>
      </c>
      <c r="AN294" s="128" t="s">
        <v>94</v>
      </c>
      <c r="AO294" s="132">
        <v>661530.4354397743</v>
      </c>
      <c r="AP294" s="132">
        <v>101502.70615832016</v>
      </c>
      <c r="AQ294" s="125">
        <v>66.216273679999375</v>
      </c>
      <c r="AR294" s="125">
        <v>33.783726320000632</v>
      </c>
      <c r="AS294" s="125">
        <v>37.606956273172969</v>
      </c>
      <c r="AT294" s="126" t="s">
        <v>94</v>
      </c>
      <c r="AU294" s="128" t="s">
        <v>94</v>
      </c>
      <c r="AV294" s="125">
        <f t="shared" si="4"/>
        <v>10.662122901657378</v>
      </c>
      <c r="AW294" s="128" t="s">
        <v>94</v>
      </c>
      <c r="AX294" s="129">
        <v>51.076618030236617</v>
      </c>
      <c r="AZ294" s="149"/>
      <c r="BC294" s="150"/>
      <c r="BE294" s="98"/>
    </row>
    <row r="295" spans="1:57" ht="15" hidden="1" thickBot="1" x14ac:dyDescent="0.35">
      <c r="A295" s="120">
        <v>2011</v>
      </c>
      <c r="B295" s="121" t="s">
        <v>26</v>
      </c>
      <c r="C295" s="122">
        <v>2958.6292555800173</v>
      </c>
      <c r="D295" s="122">
        <v>2369.5917850049104</v>
      </c>
      <c r="E295" s="122">
        <v>264.89184595571135</v>
      </c>
      <c r="F295" s="123" t="s">
        <v>260</v>
      </c>
      <c r="G295" s="123" t="s">
        <v>260</v>
      </c>
      <c r="H295" s="122">
        <v>5593.112886540639</v>
      </c>
      <c r="I295" s="122">
        <v>879.68120748176693</v>
      </c>
      <c r="J295" s="122">
        <v>6472.7940940224062</v>
      </c>
      <c r="K295" s="125">
        <f>Corrientes!K295*Constantes!$BA$11</f>
        <v>3724.027305791295</v>
      </c>
      <c r="L295" s="125">
        <f>Corrientes!L295*Constantes!$BA$11</f>
        <v>1969.9255779383418</v>
      </c>
      <c r="M295" s="125">
        <f>Corrientes!M295*Constantes!$BA$11</f>
        <v>1577.7304499203412</v>
      </c>
      <c r="N295" s="125">
        <f>Corrientes!N295*Constantes!$BA$11</f>
        <v>585.71262613648923</v>
      </c>
      <c r="O295" s="125">
        <v>4309.7399319277838</v>
      </c>
      <c r="P295" s="125">
        <v>40.917421283326448</v>
      </c>
      <c r="Q295" s="125">
        <v>6196.8024233738861</v>
      </c>
      <c r="R295" s="125">
        <v>1307.3796787622339</v>
      </c>
      <c r="S295" s="125">
        <v>1842.1880889085355</v>
      </c>
      <c r="T295" s="126" t="s">
        <v>260</v>
      </c>
      <c r="U295" s="126" t="s">
        <v>260</v>
      </c>
      <c r="V295" s="127">
        <v>9346.3701910446562</v>
      </c>
      <c r="W295" s="125">
        <v>4985.7518694693408</v>
      </c>
      <c r="X295" s="125">
        <f>Corrientes!X295*Constantes!$BA$11</f>
        <v>3309.628309666477</v>
      </c>
      <c r="Y295" s="125">
        <f>Corrientes!Y295*Constantes!$BA$11</f>
        <v>3319.6801609900645</v>
      </c>
      <c r="Z295" s="125">
        <f>Corrientes!Z295*Constantes!$BA$11</f>
        <v>18216.580032123326</v>
      </c>
      <c r="AA295" s="125">
        <v>15819.16428506706</v>
      </c>
      <c r="AB295" s="125">
        <v>4685.0567182633758</v>
      </c>
      <c r="AC295" s="126" t="s">
        <v>94</v>
      </c>
      <c r="AD295" s="125">
        <v>13.639217714172053</v>
      </c>
      <c r="AE295" s="125">
        <v>3.1105597995222571</v>
      </c>
      <c r="AF295" s="126" t="s">
        <v>260</v>
      </c>
      <c r="AG295" s="128" t="s">
        <v>94</v>
      </c>
      <c r="AH295" s="125">
        <v>1057.2382723985361</v>
      </c>
      <c r="AI295" s="126" t="s">
        <v>260</v>
      </c>
      <c r="AJ295" s="126" t="s">
        <v>260</v>
      </c>
      <c r="AK295" s="126" t="s">
        <v>94</v>
      </c>
      <c r="AL295" s="126" t="s">
        <v>260</v>
      </c>
      <c r="AM295" s="126" t="s">
        <v>260</v>
      </c>
      <c r="AN295" s="128" t="s">
        <v>94</v>
      </c>
      <c r="AO295" s="132">
        <v>508563.25885445712</v>
      </c>
      <c r="AP295" s="132">
        <v>115982.92964141119</v>
      </c>
      <c r="AQ295" s="125">
        <v>86.409559848440892</v>
      </c>
      <c r="AR295" s="125">
        <v>13.590440151559097</v>
      </c>
      <c r="AS295" s="125">
        <v>59.082578716673552</v>
      </c>
      <c r="AT295" s="126" t="s">
        <v>94</v>
      </c>
      <c r="AU295" s="128" t="s">
        <v>94</v>
      </c>
      <c r="AV295" s="125">
        <f t="shared" si="4"/>
        <v>8.6371119466353683</v>
      </c>
      <c r="AW295" s="128" t="s">
        <v>94</v>
      </c>
      <c r="AX295" s="129">
        <v>866.37034302695247</v>
      </c>
      <c r="AZ295" s="149"/>
      <c r="BC295" s="150"/>
      <c r="BE295" s="98"/>
    </row>
    <row r="296" spans="1:57" ht="15" hidden="1" thickBot="1" x14ac:dyDescent="0.35">
      <c r="A296" s="120">
        <v>2011</v>
      </c>
      <c r="B296" s="121" t="s">
        <v>27</v>
      </c>
      <c r="C296" s="122">
        <v>1704.873301106961</v>
      </c>
      <c r="D296" s="122">
        <v>1068.6869645440556</v>
      </c>
      <c r="E296" s="123">
        <v>0</v>
      </c>
      <c r="F296" s="123" t="s">
        <v>260</v>
      </c>
      <c r="G296" s="123" t="s">
        <v>260</v>
      </c>
      <c r="H296" s="122">
        <v>2773.5602656510168</v>
      </c>
      <c r="I296" s="122">
        <v>340.68761830905055</v>
      </c>
      <c r="J296" s="122">
        <v>3114.2478839600672</v>
      </c>
      <c r="K296" s="125">
        <f>Corrientes!K296*Constantes!$BA$11</f>
        <v>3301.2758057521014</v>
      </c>
      <c r="L296" s="125">
        <f>Corrientes!L296*Constantes!$BA$11</f>
        <v>2029.2535375992813</v>
      </c>
      <c r="M296" s="125">
        <f>Corrientes!M296*Constantes!$BA$11</f>
        <v>1272.0222681528203</v>
      </c>
      <c r="N296" s="125">
        <f>Corrientes!N296*Constantes!$BA$11</f>
        <v>405.50905115414258</v>
      </c>
      <c r="O296" s="125">
        <v>3706.7848569062444</v>
      </c>
      <c r="P296" s="125">
        <v>63.24505274429125</v>
      </c>
      <c r="Q296" s="125">
        <v>1435.6943417117666</v>
      </c>
      <c r="R296" s="125">
        <v>374.15499431375923</v>
      </c>
      <c r="S296" s="126">
        <v>0</v>
      </c>
      <c r="T296" s="126" t="s">
        <v>260</v>
      </c>
      <c r="U296" s="126" t="s">
        <v>260</v>
      </c>
      <c r="V296" s="127">
        <v>1809.8493360255259</v>
      </c>
      <c r="W296" s="125">
        <v>4943.0124519479432</v>
      </c>
      <c r="X296" s="125">
        <f>Corrientes!X296*Constantes!$BA$11</f>
        <v>4276.6164098316594</v>
      </c>
      <c r="Y296" s="125">
        <f>Corrientes!Y296*Constantes!$BA$11</f>
        <v>3096.6174308205882</v>
      </c>
      <c r="Z296" s="125">
        <f>Corrientes!Z296*Constantes!$BA$11</f>
        <v>0</v>
      </c>
      <c r="AA296" s="125">
        <v>4924.0972199855923</v>
      </c>
      <c r="AB296" s="125">
        <v>4082.0143895507745</v>
      </c>
      <c r="AC296" s="126" t="s">
        <v>94</v>
      </c>
      <c r="AD296" s="125">
        <v>26.181278143320835</v>
      </c>
      <c r="AE296" s="125">
        <v>5.1992170126288393</v>
      </c>
      <c r="AF296" s="126" t="s">
        <v>260</v>
      </c>
      <c r="AG296" s="128" t="s">
        <v>94</v>
      </c>
      <c r="AH296" s="125">
        <v>32.191682678473377</v>
      </c>
      <c r="AI296" s="126" t="s">
        <v>260</v>
      </c>
      <c r="AJ296" s="126" t="s">
        <v>260</v>
      </c>
      <c r="AK296" s="126" t="s">
        <v>94</v>
      </c>
      <c r="AL296" s="126" t="s">
        <v>260</v>
      </c>
      <c r="AM296" s="126" t="s">
        <v>260</v>
      </c>
      <c r="AN296" s="128" t="s">
        <v>94</v>
      </c>
      <c r="AO296" s="132">
        <v>94708.43798258499</v>
      </c>
      <c r="AP296" s="132">
        <v>18807.703707321831</v>
      </c>
      <c r="AQ296" s="125">
        <v>89.060356432647453</v>
      </c>
      <c r="AR296" s="125">
        <v>10.939643567352554</v>
      </c>
      <c r="AS296" s="125">
        <v>36.754947255708757</v>
      </c>
      <c r="AT296" s="126" t="s">
        <v>94</v>
      </c>
      <c r="AU296" s="128" t="s">
        <v>94</v>
      </c>
      <c r="AV296" s="125">
        <f t="shared" si="4"/>
        <v>15.00528932349221</v>
      </c>
      <c r="AW296" s="128" t="s">
        <v>94</v>
      </c>
      <c r="AX296" s="129">
        <v>24.287506567672914</v>
      </c>
      <c r="AZ296" s="149"/>
      <c r="BC296" s="150"/>
      <c r="BE296" s="98"/>
    </row>
    <row r="297" spans="1:57" ht="15" hidden="1" thickBot="1" x14ac:dyDescent="0.35">
      <c r="A297" s="120">
        <v>2011</v>
      </c>
      <c r="B297" s="121" t="s">
        <v>28</v>
      </c>
      <c r="C297" s="122">
        <v>7679.0897951176985</v>
      </c>
      <c r="D297" s="122">
        <v>4079.2142998577638</v>
      </c>
      <c r="E297" s="122">
        <v>1170.1013299105493</v>
      </c>
      <c r="F297" s="123" t="s">
        <v>260</v>
      </c>
      <c r="G297" s="123" t="s">
        <v>260</v>
      </c>
      <c r="H297" s="122">
        <v>12928.405424886012</v>
      </c>
      <c r="I297" s="122">
        <v>2271.0004562961494</v>
      </c>
      <c r="J297" s="122">
        <v>15199.40588118216</v>
      </c>
      <c r="K297" s="125">
        <f>Corrientes!K297*Constantes!$BA$11</f>
        <v>2553.0409668245434</v>
      </c>
      <c r="L297" s="125">
        <f>Corrientes!L297*Constantes!$BA$11</f>
        <v>1516.4306958630696</v>
      </c>
      <c r="M297" s="125">
        <f>Corrientes!M297*Constantes!$BA$11</f>
        <v>805.54413925994209</v>
      </c>
      <c r="N297" s="125">
        <f>Corrientes!N297*Constantes!$BA$11</f>
        <v>448.46653628611909</v>
      </c>
      <c r="O297" s="125">
        <v>3001.5075031106626</v>
      </c>
      <c r="P297" s="125">
        <v>49.68941694968693</v>
      </c>
      <c r="Q297" s="125">
        <v>10282.200732460273</v>
      </c>
      <c r="R297" s="125">
        <v>2002.6691011847888</v>
      </c>
      <c r="S297" s="125">
        <v>3104.5434226006455</v>
      </c>
      <c r="T297" s="126" t="s">
        <v>260</v>
      </c>
      <c r="U297" s="126" t="s">
        <v>260</v>
      </c>
      <c r="V297" s="127">
        <v>15389.413256245705</v>
      </c>
      <c r="W297" s="125">
        <v>5641.5349162043403</v>
      </c>
      <c r="X297" s="125">
        <f>Corrientes!X297*Constantes!$BA$11</f>
        <v>3615.632481565372</v>
      </c>
      <c r="Y297" s="125">
        <f>Corrientes!Y297*Constantes!$BA$11</f>
        <v>3967.9207100735839</v>
      </c>
      <c r="Z297" s="125">
        <f>Corrientes!Z297*Constantes!$BA$11</f>
        <v>13554.886469756349</v>
      </c>
      <c r="AA297" s="125">
        <v>30588.819137427865</v>
      </c>
      <c r="AB297" s="125">
        <v>3925.7700674629482</v>
      </c>
      <c r="AC297" s="126" t="s">
        <v>94</v>
      </c>
      <c r="AD297" s="125">
        <v>12.046228015729175</v>
      </c>
      <c r="AE297" s="125">
        <v>3.684304026285766</v>
      </c>
      <c r="AF297" s="126" t="s">
        <v>260</v>
      </c>
      <c r="AG297" s="128" t="s">
        <v>94</v>
      </c>
      <c r="AH297" s="125">
        <v>493.33369202854152</v>
      </c>
      <c r="AI297" s="126" t="s">
        <v>260</v>
      </c>
      <c r="AJ297" s="126" t="s">
        <v>260</v>
      </c>
      <c r="AK297" s="126" t="s">
        <v>94</v>
      </c>
      <c r="AL297" s="126" t="s">
        <v>260</v>
      </c>
      <c r="AM297" s="126" t="s">
        <v>260</v>
      </c>
      <c r="AN297" s="128" t="s">
        <v>94</v>
      </c>
      <c r="AO297" s="132">
        <v>830246.87754298002</v>
      </c>
      <c r="AP297" s="132">
        <v>253928.60817084811</v>
      </c>
      <c r="AQ297" s="125">
        <v>85.058623514305964</v>
      </c>
      <c r="AR297" s="125">
        <v>14.941376485694047</v>
      </c>
      <c r="AS297" s="125">
        <v>50.31058305031307</v>
      </c>
      <c r="AT297" s="126" t="s">
        <v>94</v>
      </c>
      <c r="AU297" s="128" t="s">
        <v>94</v>
      </c>
      <c r="AV297" s="125">
        <f t="shared" si="4"/>
        <v>6.5972136443263274</v>
      </c>
      <c r="AW297" s="128" t="s">
        <v>94</v>
      </c>
      <c r="AX297" s="129">
        <v>119.49704044846263</v>
      </c>
      <c r="AZ297" s="149"/>
      <c r="BC297" s="150"/>
      <c r="BE297" s="98"/>
    </row>
    <row r="298" spans="1:57" ht="15" hidden="1" thickBot="1" x14ac:dyDescent="0.35">
      <c r="A298" s="120">
        <v>2011</v>
      </c>
      <c r="B298" s="121" t="s">
        <v>29</v>
      </c>
      <c r="C298" s="122">
        <v>1814.5887786906665</v>
      </c>
      <c r="D298" s="122">
        <v>1446.5998213948894</v>
      </c>
      <c r="E298" s="122">
        <v>393.88604799737368</v>
      </c>
      <c r="F298" s="123" t="s">
        <v>260</v>
      </c>
      <c r="G298" s="123" t="s">
        <v>260</v>
      </c>
      <c r="H298" s="122">
        <v>3655.0746480829298</v>
      </c>
      <c r="I298" s="122">
        <v>332.22845806210631</v>
      </c>
      <c r="J298" s="122">
        <v>3987.3031061450361</v>
      </c>
      <c r="K298" s="125">
        <f>Corrientes!K298*Constantes!$BA$11</f>
        <v>3634.7057570205857</v>
      </c>
      <c r="L298" s="125">
        <f>Corrientes!L298*Constantes!$BA$11</f>
        <v>1804.4764924271049</v>
      </c>
      <c r="M298" s="125">
        <f>Corrientes!M298*Constantes!$BA$11</f>
        <v>1438.5382530249378</v>
      </c>
      <c r="N298" s="125">
        <f>Corrientes!N298*Constantes!$BA$11</f>
        <v>330.37702521281375</v>
      </c>
      <c r="O298" s="125">
        <v>3965.0827822333995</v>
      </c>
      <c r="P298" s="125">
        <v>39.66484340768865</v>
      </c>
      <c r="Q298" s="125">
        <v>4930.0262642255238</v>
      </c>
      <c r="R298" s="125">
        <v>965.67713040438969</v>
      </c>
      <c r="S298" s="125">
        <v>169.48019421131306</v>
      </c>
      <c r="T298" s="126" t="s">
        <v>260</v>
      </c>
      <c r="U298" s="126" t="s">
        <v>260</v>
      </c>
      <c r="V298" s="127">
        <v>6065.1835888412252</v>
      </c>
      <c r="W298" s="125">
        <v>6043.6922770750043</v>
      </c>
      <c r="X298" s="125">
        <f>Corrientes!X298*Constantes!$BA$11</f>
        <v>5105.475945078133</v>
      </c>
      <c r="Y298" s="125">
        <f>Corrientes!Y298*Constantes!$BA$11</f>
        <v>5749.0705562531011</v>
      </c>
      <c r="Z298" s="125">
        <f>Corrientes!Z298*Constantes!$BA$11</f>
        <v>34601.917968826681</v>
      </c>
      <c r="AA298" s="125">
        <v>10052.486694986261</v>
      </c>
      <c r="AB298" s="125">
        <v>5003.3281047732708</v>
      </c>
      <c r="AC298" s="126" t="s">
        <v>94</v>
      </c>
      <c r="AD298" s="125">
        <v>22.380354375133347</v>
      </c>
      <c r="AE298" s="125">
        <v>4.5049659879465409</v>
      </c>
      <c r="AF298" s="126" t="s">
        <v>260</v>
      </c>
      <c r="AG298" s="128" t="s">
        <v>94</v>
      </c>
      <c r="AH298" s="125">
        <v>445.11123756420579</v>
      </c>
      <c r="AI298" s="126" t="s">
        <v>260</v>
      </c>
      <c r="AJ298" s="126" t="s">
        <v>260</v>
      </c>
      <c r="AK298" s="126" t="s">
        <v>94</v>
      </c>
      <c r="AL298" s="126" t="s">
        <v>260</v>
      </c>
      <c r="AM298" s="126" t="s">
        <v>260</v>
      </c>
      <c r="AN298" s="128" t="s">
        <v>94</v>
      </c>
      <c r="AO298" s="132">
        <v>223142.34384638266</v>
      </c>
      <c r="AP298" s="132">
        <v>44916.5662280822</v>
      </c>
      <c r="AQ298" s="125">
        <v>91.667840411979412</v>
      </c>
      <c r="AR298" s="125">
        <v>8.3321595880205859</v>
      </c>
      <c r="AS298" s="125">
        <v>60.335156592311364</v>
      </c>
      <c r="AT298" s="126" t="s">
        <v>94</v>
      </c>
      <c r="AU298" s="128" t="s">
        <v>94</v>
      </c>
      <c r="AV298" s="125">
        <f t="shared" si="4"/>
        <v>7.7593587804998476</v>
      </c>
      <c r="AW298" s="128" t="s">
        <v>94</v>
      </c>
      <c r="AX298" s="129">
        <v>22.609847850091789</v>
      </c>
      <c r="AZ298" s="149"/>
      <c r="BC298" s="150"/>
      <c r="BE298" s="98"/>
    </row>
    <row r="299" spans="1:57" ht="15" hidden="1" thickBot="1" x14ac:dyDescent="0.35">
      <c r="A299" s="134">
        <v>2011</v>
      </c>
      <c r="B299" s="135" t="s">
        <v>30</v>
      </c>
      <c r="C299" s="137">
        <v>1276.9795501814031</v>
      </c>
      <c r="D299" s="137">
        <v>1474.4212199138394</v>
      </c>
      <c r="E299" s="137">
        <v>457.17040042865551</v>
      </c>
      <c r="F299" s="138" t="s">
        <v>260</v>
      </c>
      <c r="G299" s="138" t="s">
        <v>260</v>
      </c>
      <c r="H299" s="137">
        <v>3208.5711705238982</v>
      </c>
      <c r="I299" s="137">
        <v>224.16125141951255</v>
      </c>
      <c r="J299" s="137">
        <v>3432.7324219434104</v>
      </c>
      <c r="K299" s="140">
        <f>Corrientes!K299*Constantes!$BA$11</f>
        <v>3370.6736055626147</v>
      </c>
      <c r="L299" s="140">
        <f>Corrientes!L299*Constantes!$BA$11</f>
        <v>1341.4947139654284</v>
      </c>
      <c r="M299" s="140">
        <f>Corrientes!M299*Constantes!$BA$11</f>
        <v>1548.9114703457049</v>
      </c>
      <c r="N299" s="140">
        <f>Corrientes!N299*Constantes!$BA$11</f>
        <v>235.48625646544892</v>
      </c>
      <c r="O299" s="140">
        <v>3606.1598620280643</v>
      </c>
      <c r="P299" s="140">
        <v>57.706581221701612</v>
      </c>
      <c r="Q299" s="140">
        <v>1981.8383294581674</v>
      </c>
      <c r="R299" s="140">
        <v>534.02705021705106</v>
      </c>
      <c r="S299" s="142">
        <v>0</v>
      </c>
      <c r="T299" s="142" t="s">
        <v>260</v>
      </c>
      <c r="U299" s="142" t="s">
        <v>260</v>
      </c>
      <c r="V299" s="141">
        <v>2515.8653796752187</v>
      </c>
      <c r="W299" s="140">
        <v>4407.3580537565858</v>
      </c>
      <c r="X299" s="140">
        <f>Corrientes!X299*Constantes!$BA$11</f>
        <v>2593.6897388537727</v>
      </c>
      <c r="Y299" s="140">
        <f>Corrientes!Y299*Constantes!$BA$11</f>
        <v>3330.4046187818508</v>
      </c>
      <c r="Z299" s="140">
        <f>Corrientes!Z299*Constantes!$BA$11</f>
        <v>0</v>
      </c>
      <c r="AA299" s="140">
        <v>5948.5978016186291</v>
      </c>
      <c r="AB299" s="140">
        <v>3906.5066230032744</v>
      </c>
      <c r="AC299" s="142" t="s">
        <v>94</v>
      </c>
      <c r="AD299" s="140">
        <v>19.286944751953417</v>
      </c>
      <c r="AE299" s="140">
        <v>3.3985423368437657</v>
      </c>
      <c r="AF299" s="142" t="s">
        <v>260</v>
      </c>
      <c r="AG299" s="143" t="s">
        <v>94</v>
      </c>
      <c r="AH299" s="140">
        <v>65.459970694595071</v>
      </c>
      <c r="AI299" s="142" t="s">
        <v>260</v>
      </c>
      <c r="AJ299" s="142" t="s">
        <v>260</v>
      </c>
      <c r="AK299" s="142" t="s">
        <v>94</v>
      </c>
      <c r="AL299" s="142" t="s">
        <v>260</v>
      </c>
      <c r="AM299" s="142" t="s">
        <v>260</v>
      </c>
      <c r="AN299" s="143" t="s">
        <v>94</v>
      </c>
      <c r="AO299" s="136">
        <v>175033.80014218407</v>
      </c>
      <c r="AP299" s="136">
        <v>30842.613374604833</v>
      </c>
      <c r="AQ299" s="140">
        <v>93.46988859409538</v>
      </c>
      <c r="AR299" s="140">
        <v>6.5301114059046208</v>
      </c>
      <c r="AS299" s="140">
        <v>42.293418778298395</v>
      </c>
      <c r="AT299" s="142" t="s">
        <v>94</v>
      </c>
      <c r="AU299" s="143" t="s">
        <v>94</v>
      </c>
      <c r="AV299" s="140">
        <f t="shared" si="4"/>
        <v>7.8844123073751549</v>
      </c>
      <c r="AW299" s="143" t="s">
        <v>94</v>
      </c>
      <c r="AX299" s="129">
        <v>17.803325573919036</v>
      </c>
      <c r="AZ299" s="149"/>
      <c r="BC299" s="150"/>
      <c r="BE299" s="98"/>
    </row>
    <row r="300" spans="1:57" ht="15" thickBot="1" x14ac:dyDescent="0.35">
      <c r="A300" s="111">
        <v>2012</v>
      </c>
      <c r="B300" s="112" t="s">
        <v>206</v>
      </c>
      <c r="C300" s="113">
        <v>128780.14653231035</v>
      </c>
      <c r="D300" s="113">
        <v>74013.364085362104</v>
      </c>
      <c r="E300" s="113">
        <v>11097.236276272299</v>
      </c>
      <c r="F300" s="114">
        <v>8130.3546501825931</v>
      </c>
      <c r="G300" s="114">
        <v>1973.0084945110477</v>
      </c>
      <c r="H300" s="113">
        <v>223994.11003863841</v>
      </c>
      <c r="I300" s="113">
        <v>29154.473340100081</v>
      </c>
      <c r="J300" s="113">
        <v>253148.58337873849</v>
      </c>
      <c r="K300" s="116">
        <f>Corrientes!K300*Constantes!$BA$12</f>
        <v>3472.2585921997147</v>
      </c>
      <c r="L300" s="116">
        <f>Corrientes!L300*Constantes!$BA$12</f>
        <v>1996.293429754553</v>
      </c>
      <c r="M300" s="116">
        <f>Corrientes!M300*Constantes!$BA$12</f>
        <v>1147.3227555102358</v>
      </c>
      <c r="N300" s="116">
        <f>Corrientes!N300*Constantes!$BA$12</f>
        <v>451.93987699213363</v>
      </c>
      <c r="O300" s="116">
        <v>3924.1984691918483</v>
      </c>
      <c r="P300" s="116">
        <v>44.879455650766971</v>
      </c>
      <c r="Q300" s="116">
        <v>227951.96877367486</v>
      </c>
      <c r="R300" s="116">
        <v>52723.591411563699</v>
      </c>
      <c r="S300" s="116">
        <v>14200.132305386995</v>
      </c>
      <c r="T300" s="116">
        <v>13437.500702105408</v>
      </c>
      <c r="U300" s="117">
        <v>2601.62328042319</v>
      </c>
      <c r="V300" s="118">
        <v>310914.81647315412</v>
      </c>
      <c r="W300" s="116">
        <v>5917.2139284378982</v>
      </c>
      <c r="X300" s="116">
        <f>Corrientes!X300*Constantes!$BA$12</f>
        <v>3966.0445625350549</v>
      </c>
      <c r="Y300" s="116">
        <f>Corrientes!Y300*Constantes!$BA$12</f>
        <v>4237.2495093028447</v>
      </c>
      <c r="Z300" s="116">
        <f>Corrientes!Z300*Constantes!$BA$12</f>
        <v>18799.506855648928</v>
      </c>
      <c r="AA300" s="116">
        <v>564063.39985189261</v>
      </c>
      <c r="AB300" s="116">
        <v>4818.8408746669948</v>
      </c>
      <c r="AC300" s="116">
        <v>54.097556540828727</v>
      </c>
      <c r="AD300" s="116">
        <v>15.816330742158732</v>
      </c>
      <c r="AE300" s="116">
        <v>3.1217773666234105</v>
      </c>
      <c r="AF300" s="117">
        <v>410434.17404136737</v>
      </c>
      <c r="AG300" s="117">
        <v>17492.74660862792</v>
      </c>
      <c r="AH300" s="116">
        <v>45104.473312919727</v>
      </c>
      <c r="AI300" s="117">
        <v>478614.74666694389</v>
      </c>
      <c r="AJ300" s="117">
        <v>4088.8492615870637</v>
      </c>
      <c r="AK300" s="117">
        <v>2.6488665704411591</v>
      </c>
      <c r="AL300" s="117">
        <v>1042678.1465188365</v>
      </c>
      <c r="AM300" s="117">
        <v>8907.6867479952307</v>
      </c>
      <c r="AN300" s="117">
        <v>5.7706439370645697</v>
      </c>
      <c r="AO300" s="148">
        <v>18068661.970664397</v>
      </c>
      <c r="AP300" s="148">
        <v>3566335.3848803984</v>
      </c>
      <c r="AQ300" s="116">
        <v>88.483256374189651</v>
      </c>
      <c r="AR300" s="116">
        <v>11.516743625810358</v>
      </c>
      <c r="AS300" s="116">
        <v>55.120544349233036</v>
      </c>
      <c r="AT300" s="117">
        <v>45.902443459171273</v>
      </c>
      <c r="AU300" s="117">
        <v>39.898939873267416</v>
      </c>
      <c r="AV300" s="116">
        <f t="shared" si="4"/>
        <v>6.8384887360655622</v>
      </c>
      <c r="AW300" s="125">
        <f>((AI300/AI267)-1)*100</f>
        <v>6.309190491698824</v>
      </c>
      <c r="AX300" s="119">
        <v>5583.3527098823588</v>
      </c>
      <c r="AZ300" s="149"/>
      <c r="BC300" s="150"/>
      <c r="BE300" s="98"/>
    </row>
    <row r="301" spans="1:57" ht="15" hidden="1" thickBot="1" x14ac:dyDescent="0.35">
      <c r="A301" s="120">
        <v>2012</v>
      </c>
      <c r="B301" s="121" t="s">
        <v>0</v>
      </c>
      <c r="C301" s="122">
        <v>957.25881996518433</v>
      </c>
      <c r="D301" s="122">
        <v>1265.346508988288</v>
      </c>
      <c r="E301" s="123">
        <v>0</v>
      </c>
      <c r="F301" s="123" t="s">
        <v>260</v>
      </c>
      <c r="G301" s="123" t="s">
        <v>260</v>
      </c>
      <c r="H301" s="122">
        <v>2222.6053289534725</v>
      </c>
      <c r="I301" s="122">
        <v>493.85042059956965</v>
      </c>
      <c r="J301" s="122">
        <v>2716.4557495530421</v>
      </c>
      <c r="K301" s="125">
        <f>Corrientes!K301*Constantes!$BA$12</f>
        <v>3913.8300844213659</v>
      </c>
      <c r="L301" s="125">
        <f>Corrientes!L301*Constantes!$BA$12</f>
        <v>1685.6561098905311</v>
      </c>
      <c r="M301" s="125">
        <f>Corrientes!M301*Constantes!$BA$12</f>
        <v>2228.173974530835</v>
      </c>
      <c r="N301" s="125">
        <f>Corrientes!N301*Constantes!$BA$12</f>
        <v>869.63103550819199</v>
      </c>
      <c r="O301" s="125">
        <v>4783.4611199295578</v>
      </c>
      <c r="P301" s="125">
        <v>42.837983719444622</v>
      </c>
      <c r="Q301" s="125">
        <v>3055.6683854113162</v>
      </c>
      <c r="R301" s="125">
        <v>424.23262955552951</v>
      </c>
      <c r="S301" s="125">
        <v>144.87481011188848</v>
      </c>
      <c r="T301" s="126">
        <v>0</v>
      </c>
      <c r="U301" s="126" t="s">
        <v>260</v>
      </c>
      <c r="V301" s="127">
        <v>3624.7758250787342</v>
      </c>
      <c r="W301" s="125">
        <v>5442.3121649261229</v>
      </c>
      <c r="X301" s="125">
        <f>Corrientes!X301*Constantes!$BA$12</f>
        <v>3774.8534681663737</v>
      </c>
      <c r="Y301" s="125">
        <f>Corrientes!Y301*Constantes!$BA$12</f>
        <v>3032.6158378406581</v>
      </c>
      <c r="Z301" s="125">
        <f>Corrientes!Z301*Constantes!$BA$12</f>
        <v>111872.44024084053</v>
      </c>
      <c r="AA301" s="125">
        <v>6341.2315746317763</v>
      </c>
      <c r="AB301" s="125">
        <v>5139.0904074343298</v>
      </c>
      <c r="AC301" s="126" t="s">
        <v>94</v>
      </c>
      <c r="AD301" s="125">
        <v>29.991794989545795</v>
      </c>
      <c r="AE301" s="125">
        <v>3.32455015258616</v>
      </c>
      <c r="AF301" s="126" t="s">
        <v>260</v>
      </c>
      <c r="AG301" s="128" t="s">
        <v>94</v>
      </c>
      <c r="AH301" s="125">
        <v>305.2118280318503</v>
      </c>
      <c r="AI301" s="126" t="s">
        <v>260</v>
      </c>
      <c r="AJ301" s="126" t="s">
        <v>260</v>
      </c>
      <c r="AK301" s="126" t="s">
        <v>94</v>
      </c>
      <c r="AL301" s="126" t="s">
        <v>260</v>
      </c>
      <c r="AM301" s="126" t="s">
        <v>260</v>
      </c>
      <c r="AN301" s="128" t="s">
        <v>94</v>
      </c>
      <c r="AO301" s="132">
        <v>190739.53718818008</v>
      </c>
      <c r="AP301" s="132">
        <v>21143.221260488517</v>
      </c>
      <c r="AQ301" s="125">
        <v>81.820045451473803</v>
      </c>
      <c r="AR301" s="125">
        <v>18.179954548526194</v>
      </c>
      <c r="AS301" s="125">
        <v>57.162016280555385</v>
      </c>
      <c r="AT301" s="126" t="s">
        <v>94</v>
      </c>
      <c r="AU301" s="128" t="s">
        <v>94</v>
      </c>
      <c r="AV301" s="125">
        <f t="shared" si="4"/>
        <v>7.7875317955280465</v>
      </c>
      <c r="AW301" s="128" t="s">
        <v>94</v>
      </c>
      <c r="AX301" s="129">
        <v>129.77401541909259</v>
      </c>
      <c r="AZ301" s="149"/>
      <c r="BC301" s="150"/>
      <c r="BE301" s="98"/>
    </row>
    <row r="302" spans="1:57" ht="15" hidden="1" thickBot="1" x14ac:dyDescent="0.35">
      <c r="A302" s="120">
        <v>2012</v>
      </c>
      <c r="B302" s="121" t="s">
        <v>1</v>
      </c>
      <c r="C302" s="122">
        <v>2072.7127262707709</v>
      </c>
      <c r="D302" s="122">
        <v>1770.6852951587321</v>
      </c>
      <c r="E302" s="122">
        <v>78.941150523111645</v>
      </c>
      <c r="F302" s="123" t="s">
        <v>260</v>
      </c>
      <c r="G302" s="123" t="s">
        <v>260</v>
      </c>
      <c r="H302" s="122">
        <v>3922.3391719526148</v>
      </c>
      <c r="I302" s="122">
        <v>201.66181300866739</v>
      </c>
      <c r="J302" s="122">
        <v>4124.0009849612825</v>
      </c>
      <c r="K302" s="125">
        <f>Corrientes!K302*Constantes!$BA$12</f>
        <v>3059.2224007068012</v>
      </c>
      <c r="L302" s="125">
        <f>Corrientes!L302*Constantes!$BA$12</f>
        <v>1616.6091009618099</v>
      </c>
      <c r="M302" s="125">
        <f>Corrientes!M302*Constantes!$BA$12</f>
        <v>1381.0432708844708</v>
      </c>
      <c r="N302" s="125">
        <f>Corrientes!N302*Constantes!$BA$12</f>
        <v>157.28582069972876</v>
      </c>
      <c r="O302" s="125">
        <v>3216.5082214065296</v>
      </c>
      <c r="P302" s="125">
        <v>30.586962884785557</v>
      </c>
      <c r="Q302" s="125">
        <v>8445.9716096657612</v>
      </c>
      <c r="R302" s="125">
        <v>858.33290292644824</v>
      </c>
      <c r="S302" s="125">
        <v>54.566275284816818</v>
      </c>
      <c r="T302" s="126">
        <v>0</v>
      </c>
      <c r="U302" s="126" t="s">
        <v>260</v>
      </c>
      <c r="V302" s="127">
        <v>9358.8707878770256</v>
      </c>
      <c r="W302" s="125">
        <v>4573.1396231087847</v>
      </c>
      <c r="X302" s="125">
        <f>Corrientes!X302*Constantes!$BA$12</f>
        <v>4131.3200750085898</v>
      </c>
      <c r="Y302" s="125">
        <f>Corrientes!Y302*Constantes!$BA$12</f>
        <v>5135.2899471500514</v>
      </c>
      <c r="Z302" s="125">
        <f>Corrientes!Z302*Constantes!$BA$12</f>
        <v>18920.345105692377</v>
      </c>
      <c r="AA302" s="125">
        <v>13482.871772838309</v>
      </c>
      <c r="AB302" s="125">
        <v>4050.5854141001578</v>
      </c>
      <c r="AC302" s="126" t="s">
        <v>94</v>
      </c>
      <c r="AD302" s="125">
        <v>22.999298850350744</v>
      </c>
      <c r="AE302" s="125">
        <v>2.584208110191387</v>
      </c>
      <c r="AF302" s="126" t="s">
        <v>260</v>
      </c>
      <c r="AG302" s="128" t="s">
        <v>94</v>
      </c>
      <c r="AH302" s="125">
        <v>1074.9866948835413</v>
      </c>
      <c r="AI302" s="126" t="s">
        <v>260</v>
      </c>
      <c r="AJ302" s="126" t="s">
        <v>260</v>
      </c>
      <c r="AK302" s="126" t="s">
        <v>94</v>
      </c>
      <c r="AL302" s="126" t="s">
        <v>260</v>
      </c>
      <c r="AM302" s="126" t="s">
        <v>260</v>
      </c>
      <c r="AN302" s="128" t="s">
        <v>94</v>
      </c>
      <c r="AO302" s="132">
        <v>521740.94337316218</v>
      </c>
      <c r="AP302" s="132">
        <v>58622.968728599713</v>
      </c>
      <c r="AQ302" s="125">
        <v>95.110044499405944</v>
      </c>
      <c r="AR302" s="125">
        <v>4.8899555005940591</v>
      </c>
      <c r="AS302" s="125">
        <v>69.413037115214436</v>
      </c>
      <c r="AT302" s="126" t="s">
        <v>94</v>
      </c>
      <c r="AU302" s="128" t="s">
        <v>94</v>
      </c>
      <c r="AV302" s="125">
        <f t="shared" si="4"/>
        <v>-10.343317793433593</v>
      </c>
      <c r="AW302" s="128" t="s">
        <v>94</v>
      </c>
      <c r="AX302" s="129">
        <v>21.374800263807863</v>
      </c>
      <c r="AZ302" s="149"/>
      <c r="BC302" s="150"/>
      <c r="BE302" s="98"/>
    </row>
    <row r="303" spans="1:57" ht="15" hidden="1" thickBot="1" x14ac:dyDescent="0.35">
      <c r="A303" s="120">
        <v>2012</v>
      </c>
      <c r="B303" s="121" t="s">
        <v>2</v>
      </c>
      <c r="C303" s="122">
        <v>485.91130339456885</v>
      </c>
      <c r="D303" s="122">
        <v>848.75118887143446</v>
      </c>
      <c r="E303" s="123">
        <v>0</v>
      </c>
      <c r="F303" s="123" t="s">
        <v>260</v>
      </c>
      <c r="G303" s="123" t="s">
        <v>260</v>
      </c>
      <c r="H303" s="122">
        <v>1334.6624922660033</v>
      </c>
      <c r="I303" s="122">
        <v>170.98109622628056</v>
      </c>
      <c r="J303" s="122">
        <v>1505.6435884922839</v>
      </c>
      <c r="K303" s="125">
        <f>Corrientes!K303*Constantes!$BA$12</f>
        <v>4832.1270800272378</v>
      </c>
      <c r="L303" s="125">
        <f>Corrientes!L303*Constantes!$BA$12</f>
        <v>1759.2351483840639</v>
      </c>
      <c r="M303" s="125">
        <f>Corrientes!M303*Constantes!$BA$12</f>
        <v>3072.8919316431738</v>
      </c>
      <c r="N303" s="125">
        <f>Corrientes!N303*Constantes!$BA$12</f>
        <v>619.03469231761994</v>
      </c>
      <c r="O303" s="125">
        <v>5451.161772344858</v>
      </c>
      <c r="P303" s="125">
        <v>34.435098775005457</v>
      </c>
      <c r="Q303" s="125">
        <v>2287.014448664529</v>
      </c>
      <c r="R303" s="125">
        <v>579.75163220399543</v>
      </c>
      <c r="S303" s="126">
        <v>0</v>
      </c>
      <c r="T303" s="126">
        <v>0</v>
      </c>
      <c r="U303" s="126" t="s">
        <v>260</v>
      </c>
      <c r="V303" s="127">
        <v>2866.7660808685246</v>
      </c>
      <c r="W303" s="125">
        <v>6838.6106036181154</v>
      </c>
      <c r="X303" s="125">
        <f>Corrientes!X303*Constantes!$BA$12</f>
        <v>6326.0901819383371</v>
      </c>
      <c r="Y303" s="125">
        <f>Corrientes!Y303*Constantes!$BA$12</f>
        <v>4366.4874048488437</v>
      </c>
      <c r="Z303" s="125">
        <f>Corrientes!Z303*Constantes!$BA$12</f>
        <v>0</v>
      </c>
      <c r="AA303" s="125">
        <v>4372.4096693608089</v>
      </c>
      <c r="AB303" s="125">
        <v>6287.5367867841933</v>
      </c>
      <c r="AC303" s="126" t="s">
        <v>94</v>
      </c>
      <c r="AD303" s="125">
        <v>16.673559947379424</v>
      </c>
      <c r="AE303" s="125">
        <v>3.3313815656708048</v>
      </c>
      <c r="AF303" s="126" t="s">
        <v>260</v>
      </c>
      <c r="AG303" s="128" t="s">
        <v>94</v>
      </c>
      <c r="AH303" s="125">
        <v>110.60915943083224</v>
      </c>
      <c r="AI303" s="126" t="s">
        <v>260</v>
      </c>
      <c r="AJ303" s="126" t="s">
        <v>260</v>
      </c>
      <c r="AK303" s="126" t="s">
        <v>94</v>
      </c>
      <c r="AL303" s="126" t="s">
        <v>260</v>
      </c>
      <c r="AM303" s="126" t="s">
        <v>260</v>
      </c>
      <c r="AN303" s="128" t="s">
        <v>94</v>
      </c>
      <c r="AO303" s="132">
        <v>131249.1404292316</v>
      </c>
      <c r="AP303" s="132">
        <v>26223.612013030357</v>
      </c>
      <c r="AQ303" s="125">
        <v>88.643986031415494</v>
      </c>
      <c r="AR303" s="125">
        <v>11.356013968584492</v>
      </c>
      <c r="AS303" s="125">
        <v>65.564901224994543</v>
      </c>
      <c r="AT303" s="126" t="s">
        <v>94</v>
      </c>
      <c r="AU303" s="128" t="s">
        <v>94</v>
      </c>
      <c r="AV303" s="125">
        <f t="shared" si="4"/>
        <v>-5.3259572428804747</v>
      </c>
      <c r="AW303" s="128" t="s">
        <v>94</v>
      </c>
      <c r="AX303" s="129">
        <v>17.761605799153557</v>
      </c>
      <c r="AZ303" s="149"/>
      <c r="BC303" s="150"/>
      <c r="BE303" s="98"/>
    </row>
    <row r="304" spans="1:57" ht="15" hidden="1" thickBot="1" x14ac:dyDescent="0.35">
      <c r="A304" s="120">
        <v>2012</v>
      </c>
      <c r="B304" s="121" t="s">
        <v>3</v>
      </c>
      <c r="C304" s="122">
        <v>843.6471181862787</v>
      </c>
      <c r="D304" s="122">
        <v>1283.2387370881843</v>
      </c>
      <c r="E304" s="122">
        <v>181.8522071716252</v>
      </c>
      <c r="F304" s="123" t="s">
        <v>260</v>
      </c>
      <c r="G304" s="123" t="s">
        <v>260</v>
      </c>
      <c r="H304" s="122">
        <v>2308.738062446088</v>
      </c>
      <c r="I304" s="122">
        <v>361.31150746245623</v>
      </c>
      <c r="J304" s="122">
        <v>2670.0495699085441</v>
      </c>
      <c r="K304" s="125">
        <f>Corrientes!K304*Constantes!$BA$12</f>
        <v>5059.6157026872006</v>
      </c>
      <c r="L304" s="125">
        <f>Corrientes!L304*Constantes!$BA$12</f>
        <v>1848.8585934168855</v>
      </c>
      <c r="M304" s="125">
        <f>Corrientes!M304*Constantes!$BA$12</f>
        <v>2812.2267181704078</v>
      </c>
      <c r="N304" s="125">
        <f>Corrientes!N304*Constantes!$BA$12</f>
        <v>791.8167099397034</v>
      </c>
      <c r="O304" s="125">
        <v>5851.432412626903</v>
      </c>
      <c r="P304" s="125">
        <v>50.420521036763965</v>
      </c>
      <c r="Q304" s="125">
        <v>1592.3511400693487</v>
      </c>
      <c r="R304" s="125">
        <v>277.93565272370535</v>
      </c>
      <c r="S304" s="125">
        <v>755.22487904297998</v>
      </c>
      <c r="T304" s="126">
        <v>0</v>
      </c>
      <c r="U304" s="126" t="s">
        <v>260</v>
      </c>
      <c r="V304" s="127">
        <v>2625.5116718360341</v>
      </c>
      <c r="W304" s="125">
        <v>6402.6251056801157</v>
      </c>
      <c r="X304" s="125">
        <f>Corrientes!X304*Constantes!$BA$12</f>
        <v>3075.0639500631464</v>
      </c>
      <c r="Y304" s="125">
        <f>Corrientes!Y304*Constantes!$BA$12</f>
        <v>2776.9405889246891</v>
      </c>
      <c r="Z304" s="125">
        <f>Corrientes!Z304*Constantes!$BA$12</f>
        <v>26813.352234714905</v>
      </c>
      <c r="AA304" s="125">
        <v>5295.5612417445782</v>
      </c>
      <c r="AB304" s="125">
        <v>6112.3200020136528</v>
      </c>
      <c r="AC304" s="126" t="s">
        <v>94</v>
      </c>
      <c r="AD304" s="125">
        <v>3.5451016225657308</v>
      </c>
      <c r="AE304" s="125">
        <v>0.59507320042611866</v>
      </c>
      <c r="AF304" s="126" t="s">
        <v>260</v>
      </c>
      <c r="AG304" s="128" t="s">
        <v>94</v>
      </c>
      <c r="AH304" s="125">
        <v>75.254894385037971</v>
      </c>
      <c r="AI304" s="126" t="s">
        <v>260</v>
      </c>
      <c r="AJ304" s="126" t="s">
        <v>260</v>
      </c>
      <c r="AK304" s="126" t="s">
        <v>94</v>
      </c>
      <c r="AL304" s="126" t="s">
        <v>260</v>
      </c>
      <c r="AM304" s="126" t="s">
        <v>260</v>
      </c>
      <c r="AN304" s="128" t="s">
        <v>94</v>
      </c>
      <c r="AO304" s="132">
        <v>889900.8118585319</v>
      </c>
      <c r="AP304" s="132">
        <v>149376.85306498973</v>
      </c>
      <c r="AQ304" s="125">
        <v>86.467985031647487</v>
      </c>
      <c r="AR304" s="125">
        <v>13.532014968352518</v>
      </c>
      <c r="AS304" s="125">
        <v>49.579478963236035</v>
      </c>
      <c r="AT304" s="126" t="s">
        <v>94</v>
      </c>
      <c r="AU304" s="128" t="s">
        <v>94</v>
      </c>
      <c r="AV304" s="125">
        <f t="shared" si="4"/>
        <v>-1.5290555651082505</v>
      </c>
      <c r="AW304" s="128" t="s">
        <v>94</v>
      </c>
      <c r="AX304" s="129">
        <v>2.4468121398413984</v>
      </c>
      <c r="AZ304" s="149"/>
      <c r="BC304" s="150"/>
      <c r="BE304" s="98"/>
    </row>
    <row r="305" spans="1:57" ht="15" hidden="1" thickBot="1" x14ac:dyDescent="0.35">
      <c r="A305" s="120">
        <v>2012</v>
      </c>
      <c r="B305" s="121" t="s">
        <v>4</v>
      </c>
      <c r="C305" s="122">
        <v>1298.1867945021668</v>
      </c>
      <c r="D305" s="122">
        <v>1315.1420831747332</v>
      </c>
      <c r="E305" s="122">
        <v>316.95365912359745</v>
      </c>
      <c r="F305" s="123" t="s">
        <v>260</v>
      </c>
      <c r="G305" s="123" t="s">
        <v>260</v>
      </c>
      <c r="H305" s="122">
        <v>2930.2825368004974</v>
      </c>
      <c r="I305" s="122">
        <v>345.2314624545341</v>
      </c>
      <c r="J305" s="122">
        <v>3275.5139992550316</v>
      </c>
      <c r="K305" s="125">
        <f>Corrientes!K305*Constantes!$BA$12</f>
        <v>3351.6407579702418</v>
      </c>
      <c r="L305" s="125">
        <f>Corrientes!L305*Constantes!$BA$12</f>
        <v>1484.8587865738743</v>
      </c>
      <c r="M305" s="125">
        <f>Corrientes!M305*Constantes!$BA$12</f>
        <v>1504.2521508192806</v>
      </c>
      <c r="N305" s="125">
        <f>Corrientes!N305*Constantes!$BA$12</f>
        <v>394.87381369022859</v>
      </c>
      <c r="O305" s="125">
        <v>3746.5145716604707</v>
      </c>
      <c r="P305" s="125">
        <v>26.66694333656363</v>
      </c>
      <c r="Q305" s="125">
        <v>8132.2790645036703</v>
      </c>
      <c r="R305" s="125">
        <v>810.52821364857698</v>
      </c>
      <c r="S305" s="125">
        <v>64.728781666805801</v>
      </c>
      <c r="T305" s="126">
        <v>0</v>
      </c>
      <c r="U305" s="126" t="s">
        <v>260</v>
      </c>
      <c r="V305" s="127">
        <v>9007.5360598190528</v>
      </c>
      <c r="W305" s="125">
        <v>4549.1434613649108</v>
      </c>
      <c r="X305" s="125">
        <f>Corrientes!X305*Constantes!$BA$12</f>
        <v>3713.718762816809</v>
      </c>
      <c r="Y305" s="125">
        <f>Corrientes!Y305*Constantes!$BA$12</f>
        <v>2639.3489083100844</v>
      </c>
      <c r="Z305" s="125">
        <f>Corrientes!Z305*Constantes!$BA$12</f>
        <v>35083.350496913714</v>
      </c>
      <c r="AA305" s="125">
        <v>12283.050059074085</v>
      </c>
      <c r="AB305" s="125">
        <v>4303.2980930311887</v>
      </c>
      <c r="AC305" s="126" t="s">
        <v>94</v>
      </c>
      <c r="AD305" s="125">
        <v>25.599063206761102</v>
      </c>
      <c r="AE305" s="125">
        <v>1.977780398660288</v>
      </c>
      <c r="AF305" s="126" t="s">
        <v>260</v>
      </c>
      <c r="AG305" s="128" t="s">
        <v>94</v>
      </c>
      <c r="AH305" s="125">
        <v>1252.7404003367251</v>
      </c>
      <c r="AI305" s="126" t="s">
        <v>260</v>
      </c>
      <c r="AJ305" s="126" t="s">
        <v>260</v>
      </c>
      <c r="AK305" s="126" t="s">
        <v>94</v>
      </c>
      <c r="AL305" s="126" t="s">
        <v>260</v>
      </c>
      <c r="AM305" s="126" t="s">
        <v>260</v>
      </c>
      <c r="AN305" s="128" t="s">
        <v>94</v>
      </c>
      <c r="AO305" s="132">
        <v>621052.26987760607</v>
      </c>
      <c r="AP305" s="132">
        <v>47982.420137272624</v>
      </c>
      <c r="AQ305" s="125">
        <v>89.460235476537349</v>
      </c>
      <c r="AR305" s="125">
        <v>10.539764523462638</v>
      </c>
      <c r="AS305" s="125">
        <v>73.333056663436366</v>
      </c>
      <c r="AT305" s="126" t="s">
        <v>94</v>
      </c>
      <c r="AU305" s="128" t="s">
        <v>94</v>
      </c>
      <c r="AV305" s="125">
        <f t="shared" si="4"/>
        <v>-0.61586477055279865</v>
      </c>
      <c r="AW305" s="128" t="s">
        <v>94</v>
      </c>
      <c r="AX305" s="129">
        <v>32.33599319110764</v>
      </c>
      <c r="AZ305" s="149"/>
      <c r="BC305" s="150"/>
      <c r="BE305" s="98"/>
    </row>
    <row r="306" spans="1:57" ht="15" hidden="1" thickBot="1" x14ac:dyDescent="0.35">
      <c r="A306" s="120">
        <v>2012</v>
      </c>
      <c r="B306" s="121" t="s">
        <v>5</v>
      </c>
      <c r="C306" s="122">
        <v>656.99544673715889</v>
      </c>
      <c r="D306" s="122">
        <v>1148.604441201903</v>
      </c>
      <c r="E306" s="123">
        <v>0</v>
      </c>
      <c r="F306" s="123" t="s">
        <v>260</v>
      </c>
      <c r="G306" s="123" t="s">
        <v>260</v>
      </c>
      <c r="H306" s="122">
        <v>1805.599887939062</v>
      </c>
      <c r="I306" s="122">
        <v>16.831028997229282</v>
      </c>
      <c r="J306" s="122">
        <v>1822.4309169362914</v>
      </c>
      <c r="K306" s="125">
        <f>Corrientes!K306*Constantes!$BA$12</f>
        <v>5982.1552058571242</v>
      </c>
      <c r="L306" s="125">
        <f>Corrientes!L306*Constantes!$BA$12</f>
        <v>2176.6996986298923</v>
      </c>
      <c r="M306" s="125">
        <f>Corrientes!M306*Constantes!$BA$12</f>
        <v>3805.4555072272328</v>
      </c>
      <c r="N306" s="125">
        <f>Corrientes!N306*Constantes!$BA$12</f>
        <v>55.76308926925757</v>
      </c>
      <c r="O306" s="125">
        <v>6037.9182951263829</v>
      </c>
      <c r="P306" s="125">
        <v>48.352519314080183</v>
      </c>
      <c r="Q306" s="125">
        <v>1665.9797154162281</v>
      </c>
      <c r="R306" s="125">
        <v>280.63996271254916</v>
      </c>
      <c r="S306" s="126">
        <v>0</v>
      </c>
      <c r="T306" s="126">
        <v>0</v>
      </c>
      <c r="U306" s="126" t="s">
        <v>260</v>
      </c>
      <c r="V306" s="127">
        <v>1946.6196781287774</v>
      </c>
      <c r="W306" s="125">
        <v>5075.0976453119229</v>
      </c>
      <c r="X306" s="125">
        <f>Corrientes!X306*Constantes!$BA$12</f>
        <v>4247.6727146585454</v>
      </c>
      <c r="Y306" s="125">
        <f>Corrientes!Y306*Constantes!$BA$12</f>
        <v>3458.2866631244501</v>
      </c>
      <c r="Z306" s="125">
        <f>Corrientes!Z306*Constantes!$BA$12</f>
        <v>0</v>
      </c>
      <c r="AA306" s="125">
        <v>3769.0505950650686</v>
      </c>
      <c r="AB306" s="125">
        <v>5499.1006560679953</v>
      </c>
      <c r="AC306" s="126" t="s">
        <v>94</v>
      </c>
      <c r="AD306" s="125">
        <v>9.7585164898541024</v>
      </c>
      <c r="AE306" s="125">
        <v>3.7701718319359498</v>
      </c>
      <c r="AF306" s="126" t="s">
        <v>260</v>
      </c>
      <c r="AG306" s="128" t="s">
        <v>94</v>
      </c>
      <c r="AH306" s="125">
        <v>115.76094409501744</v>
      </c>
      <c r="AI306" s="126" t="s">
        <v>260</v>
      </c>
      <c r="AJ306" s="126" t="s">
        <v>260</v>
      </c>
      <c r="AK306" s="126" t="s">
        <v>94</v>
      </c>
      <c r="AL306" s="126" t="s">
        <v>260</v>
      </c>
      <c r="AM306" s="126" t="s">
        <v>260</v>
      </c>
      <c r="AN306" s="128" t="s">
        <v>94</v>
      </c>
      <c r="AO306" s="132">
        <v>99970.260324439747</v>
      </c>
      <c r="AP306" s="132">
        <v>38623.192356991327</v>
      </c>
      <c r="AQ306" s="125">
        <v>99.07645174141777</v>
      </c>
      <c r="AR306" s="125">
        <v>0.92354825858222989</v>
      </c>
      <c r="AS306" s="125">
        <v>51.647480685919824</v>
      </c>
      <c r="AT306" s="126" t="s">
        <v>94</v>
      </c>
      <c r="AU306" s="128" t="s">
        <v>94</v>
      </c>
      <c r="AV306" s="125">
        <f t="shared" si="4"/>
        <v>2.9022017552020385</v>
      </c>
      <c r="AW306" s="128" t="s">
        <v>94</v>
      </c>
      <c r="AX306" s="129">
        <v>7.6262405266149136</v>
      </c>
      <c r="AZ306" s="149"/>
      <c r="BC306" s="150"/>
      <c r="BE306" s="98"/>
    </row>
    <row r="307" spans="1:57" ht="15" hidden="1" thickBot="1" x14ac:dyDescent="0.35">
      <c r="A307" s="120">
        <v>2012</v>
      </c>
      <c r="B307" s="121" t="s">
        <v>6</v>
      </c>
      <c r="C307" s="122">
        <v>7654.9102653862346</v>
      </c>
      <c r="D307" s="122">
        <v>3337.8942639195461</v>
      </c>
      <c r="E307" s="122">
        <v>1707.4136689400802</v>
      </c>
      <c r="F307" s="123" t="s">
        <v>260</v>
      </c>
      <c r="G307" s="123" t="s">
        <v>260</v>
      </c>
      <c r="H307" s="122">
        <v>12700.218198245861</v>
      </c>
      <c r="I307" s="122">
        <v>109.52458881724968</v>
      </c>
      <c r="J307" s="122">
        <v>12809.742787063111</v>
      </c>
      <c r="K307" s="125">
        <f>Corrientes!K307*Constantes!$BA$12</f>
        <v>3211.9250400777782</v>
      </c>
      <c r="L307" s="125">
        <f>Corrientes!L307*Constantes!$BA$12</f>
        <v>1935.9508299108122</v>
      </c>
      <c r="M307" s="125">
        <f>Corrientes!M307*Constantes!$BA$12</f>
        <v>844.1639348287697</v>
      </c>
      <c r="N307" s="125">
        <f>Corrientes!N307*Constantes!$BA$12</f>
        <v>27.699112238475944</v>
      </c>
      <c r="O307" s="125">
        <v>3239.6241523162539</v>
      </c>
      <c r="P307" s="125">
        <v>71.441315456925508</v>
      </c>
      <c r="Q307" s="125">
        <v>3149.7104220114302</v>
      </c>
      <c r="R307" s="125">
        <v>669.28500049600802</v>
      </c>
      <c r="S307" s="125">
        <v>102.56377381622853</v>
      </c>
      <c r="T307" s="125">
        <v>1199.1388338551112</v>
      </c>
      <c r="U307" s="126" t="s">
        <v>260</v>
      </c>
      <c r="V307" s="127">
        <v>5120.6980301787789</v>
      </c>
      <c r="W307" s="125">
        <v>4670.1031297088221</v>
      </c>
      <c r="X307" s="125">
        <f>Corrientes!X307*Constantes!$BA$12</f>
        <v>3147.8028534822201</v>
      </c>
      <c r="Y307" s="125">
        <f>Corrientes!Y307*Constantes!$BA$12</f>
        <v>2125.8615776641623</v>
      </c>
      <c r="Z307" s="125">
        <f>Corrientes!Z307*Constantes!$BA$12</f>
        <v>10030.686925792521</v>
      </c>
      <c r="AA307" s="125">
        <v>17930.440817241888</v>
      </c>
      <c r="AB307" s="125">
        <v>3550.1830323325789</v>
      </c>
      <c r="AC307" s="126" t="s">
        <v>94</v>
      </c>
      <c r="AD307" s="125">
        <v>20.695393544338174</v>
      </c>
      <c r="AE307" s="125">
        <v>5.5722320953179176</v>
      </c>
      <c r="AF307" s="126" t="s">
        <v>260</v>
      </c>
      <c r="AG307" s="128" t="s">
        <v>94</v>
      </c>
      <c r="AH307" s="125">
        <v>182.80268288460272</v>
      </c>
      <c r="AI307" s="126" t="s">
        <v>260</v>
      </c>
      <c r="AJ307" s="126" t="s">
        <v>260</v>
      </c>
      <c r="AK307" s="126" t="s">
        <v>94</v>
      </c>
      <c r="AL307" s="126" t="s">
        <v>260</v>
      </c>
      <c r="AM307" s="126" t="s">
        <v>260</v>
      </c>
      <c r="AN307" s="128" t="s">
        <v>94</v>
      </c>
      <c r="AO307" s="132">
        <v>321782.01680270978</v>
      </c>
      <c r="AP307" s="132">
        <v>86639.767341594139</v>
      </c>
      <c r="AQ307" s="125">
        <v>99.144989945248071</v>
      </c>
      <c r="AR307" s="125">
        <v>0.85501005475192993</v>
      </c>
      <c r="AS307" s="125">
        <v>28.558684543074492</v>
      </c>
      <c r="AT307" s="126" t="s">
        <v>94</v>
      </c>
      <c r="AU307" s="128" t="s">
        <v>94</v>
      </c>
      <c r="AV307" s="125">
        <f t="shared" si="4"/>
        <v>11.298629531806604</v>
      </c>
      <c r="AW307" s="128" t="s">
        <v>94</v>
      </c>
      <c r="AX307" s="129">
        <v>8.420563476046059</v>
      </c>
      <c r="AZ307" s="149"/>
      <c r="BC307" s="150"/>
      <c r="BE307" s="98"/>
    </row>
    <row r="308" spans="1:57" ht="15" hidden="1" thickBot="1" x14ac:dyDescent="0.35">
      <c r="A308" s="120">
        <v>2012</v>
      </c>
      <c r="B308" s="121" t="s">
        <v>7</v>
      </c>
      <c r="C308" s="122">
        <v>2629.630700731951</v>
      </c>
      <c r="D308" s="122">
        <v>1963.2194822364893</v>
      </c>
      <c r="E308" s="122">
        <v>386.47501698330245</v>
      </c>
      <c r="F308" s="123" t="s">
        <v>260</v>
      </c>
      <c r="G308" s="123" t="s">
        <v>260</v>
      </c>
      <c r="H308" s="122">
        <v>4979.3251999517433</v>
      </c>
      <c r="I308" s="122">
        <v>1578.4188638072021</v>
      </c>
      <c r="J308" s="122">
        <v>6557.7440637589461</v>
      </c>
      <c r="K308" s="125">
        <f>Corrientes!K308*Constantes!$BA$12</f>
        <v>3387.7984625963186</v>
      </c>
      <c r="L308" s="125">
        <f>Corrientes!L308*Constantes!$BA$12</f>
        <v>1789.1297489913136</v>
      </c>
      <c r="M308" s="125">
        <f>Corrientes!M308*Constantes!$BA$12</f>
        <v>1335.7215439000404</v>
      </c>
      <c r="N308" s="125">
        <f>Corrientes!N308*Constantes!$BA$12</f>
        <v>1073.9135897753558</v>
      </c>
      <c r="O308" s="125">
        <v>4461.7120523716749</v>
      </c>
      <c r="P308" s="125">
        <v>39.561792365923118</v>
      </c>
      <c r="Q308" s="125">
        <v>9196.4533856408543</v>
      </c>
      <c r="R308" s="125">
        <v>712.88228092686086</v>
      </c>
      <c r="S308" s="125">
        <v>108.87315649833805</v>
      </c>
      <c r="T308" s="126">
        <v>0</v>
      </c>
      <c r="U308" s="126" t="s">
        <v>260</v>
      </c>
      <c r="V308" s="127">
        <v>10018.208823066054</v>
      </c>
      <c r="W308" s="125">
        <v>4705.5715205969227</v>
      </c>
      <c r="X308" s="125">
        <f>Corrientes!X308*Constantes!$BA$12</f>
        <v>4101.7215077502724</v>
      </c>
      <c r="Y308" s="125">
        <f>Corrientes!Y308*Constantes!$BA$12</f>
        <v>2251.2617071577338</v>
      </c>
      <c r="Z308" s="125">
        <f>Corrientes!Z308*Constantes!$BA$12</f>
        <v>21914.886573739546</v>
      </c>
      <c r="AA308" s="125">
        <v>16575.952886825002</v>
      </c>
      <c r="AB308" s="125">
        <v>4605.9769185951836</v>
      </c>
      <c r="AC308" s="126" t="s">
        <v>94</v>
      </c>
      <c r="AD308" s="125">
        <v>26.624759962496718</v>
      </c>
      <c r="AE308" s="125">
        <v>3.1275560013836947</v>
      </c>
      <c r="AF308" s="126" t="s">
        <v>260</v>
      </c>
      <c r="AG308" s="128" t="s">
        <v>94</v>
      </c>
      <c r="AH308" s="125">
        <v>1355.433402844541</v>
      </c>
      <c r="AI308" s="126" t="s">
        <v>260</v>
      </c>
      <c r="AJ308" s="126" t="s">
        <v>260</v>
      </c>
      <c r="AK308" s="126" t="s">
        <v>94</v>
      </c>
      <c r="AL308" s="126" t="s">
        <v>260</v>
      </c>
      <c r="AM308" s="126" t="s">
        <v>260</v>
      </c>
      <c r="AN308" s="128" t="s">
        <v>94</v>
      </c>
      <c r="AO308" s="132">
        <v>529996.9969999406</v>
      </c>
      <c r="AP308" s="132">
        <v>62257.661327928072</v>
      </c>
      <c r="AQ308" s="125">
        <v>75.930459492460869</v>
      </c>
      <c r="AR308" s="125">
        <v>24.069540507539131</v>
      </c>
      <c r="AS308" s="125">
        <v>60.438207634076882</v>
      </c>
      <c r="AT308" s="126" t="s">
        <v>94</v>
      </c>
      <c r="AU308" s="128" t="s">
        <v>94</v>
      </c>
      <c r="AV308" s="125">
        <f t="shared" si="4"/>
        <v>3.1880020150263366</v>
      </c>
      <c r="AW308" s="128" t="s">
        <v>94</v>
      </c>
      <c r="AX308" s="129">
        <v>50.010007227944186</v>
      </c>
      <c r="AZ308" s="149"/>
      <c r="BC308" s="150"/>
      <c r="BE308" s="98"/>
    </row>
    <row r="309" spans="1:57" ht="15" hidden="1" thickBot="1" x14ac:dyDescent="0.35">
      <c r="A309" s="120">
        <v>2012</v>
      </c>
      <c r="B309" s="121" t="s">
        <v>272</v>
      </c>
      <c r="C309" s="122">
        <v>20049.848303059534</v>
      </c>
      <c r="D309" s="122">
        <v>3793.133783337953</v>
      </c>
      <c r="E309" s="122">
        <v>592.33576295379805</v>
      </c>
      <c r="F309" s="123" t="s">
        <v>260</v>
      </c>
      <c r="G309" s="123" t="s">
        <v>260</v>
      </c>
      <c r="H309" s="122">
        <v>24435.317849351282</v>
      </c>
      <c r="I309" s="122">
        <v>6238.4741919501967</v>
      </c>
      <c r="J309" s="122">
        <v>30673.792041301476</v>
      </c>
      <c r="K309" s="125">
        <f>Corrientes!K309*Constantes!$BA$12</f>
        <v>6220.1087631375422</v>
      </c>
      <c r="L309" s="125">
        <f>Corrientes!L309*Constantes!$BA$12</f>
        <v>5103.7697933096415</v>
      </c>
      <c r="M309" s="125">
        <f>Corrientes!M309*Constantes!$BA$12</f>
        <v>965.55751109739856</v>
      </c>
      <c r="N309" s="125">
        <f>Corrientes!N309*Constantes!$BA$12</f>
        <v>1588.028779866557</v>
      </c>
      <c r="O309" s="125">
        <v>7808.1375430040989</v>
      </c>
      <c r="P309" s="125">
        <v>26.491530448666627</v>
      </c>
      <c r="Q309" s="125">
        <v>49775.742111516185</v>
      </c>
      <c r="R309" s="125">
        <v>31348.372208282308</v>
      </c>
      <c r="S309" s="125">
        <v>3989.2585244431043</v>
      </c>
      <c r="T309" s="126">
        <v>0</v>
      </c>
      <c r="U309" s="126" t="s">
        <v>260</v>
      </c>
      <c r="V309" s="127">
        <v>85113.372844241589</v>
      </c>
      <c r="W309" s="125">
        <v>17079.974467190852</v>
      </c>
      <c r="X309" s="125">
        <f>Corrientes!X309*Constantes!$BA$12</f>
        <v>5928.4388972584629</v>
      </c>
      <c r="Y309" s="125">
        <f>Corrientes!Y309*Constantes!$BA$12</f>
        <v>9757.194229380455</v>
      </c>
      <c r="Z309" s="125">
        <f>Corrientes!Z309*Constantes!$BA$12</f>
        <v>54131.276113264008</v>
      </c>
      <c r="AA309" s="125">
        <v>115787.16488554307</v>
      </c>
      <c r="AB309" s="125">
        <v>12992.764526667359</v>
      </c>
      <c r="AC309" s="126" t="s">
        <v>94</v>
      </c>
      <c r="AD309" s="125">
        <v>8.7856197334730766</v>
      </c>
      <c r="AE309" s="125">
        <v>3.9535240415464261</v>
      </c>
      <c r="AF309" s="126" t="s">
        <v>260</v>
      </c>
      <c r="AG309" s="128" t="s">
        <v>94</v>
      </c>
      <c r="AH309" s="125">
        <v>19121.151491308756</v>
      </c>
      <c r="AI309" s="126" t="s">
        <v>260</v>
      </c>
      <c r="AJ309" s="126" t="s">
        <v>260</v>
      </c>
      <c r="AK309" s="126" t="s">
        <v>94</v>
      </c>
      <c r="AL309" s="126" t="s">
        <v>260</v>
      </c>
      <c r="AM309" s="126" t="s">
        <v>260</v>
      </c>
      <c r="AN309" s="128" t="s">
        <v>94</v>
      </c>
      <c r="AO309" s="132">
        <v>2928707.7470320067</v>
      </c>
      <c r="AP309" s="132">
        <v>1317916.8732331514</v>
      </c>
      <c r="AQ309" s="125">
        <v>79.661874920615446</v>
      </c>
      <c r="AR309" s="125">
        <v>20.338125079384547</v>
      </c>
      <c r="AS309" s="125">
        <v>73.508469551333363</v>
      </c>
      <c r="AT309" s="126" t="s">
        <v>94</v>
      </c>
      <c r="AU309" s="128" t="s">
        <v>94</v>
      </c>
      <c r="AV309" s="125">
        <f t="shared" si="4"/>
        <v>15.436890090905809</v>
      </c>
      <c r="AW309" s="128" t="s">
        <v>94</v>
      </c>
      <c r="AX309" s="129">
        <v>20.22035500102173</v>
      </c>
      <c r="AZ309" s="149"/>
      <c r="BC309" s="150"/>
      <c r="BE309" s="98"/>
    </row>
    <row r="310" spans="1:57" ht="15" hidden="1" thickBot="1" x14ac:dyDescent="0.35">
      <c r="A310" s="120">
        <v>2012</v>
      </c>
      <c r="B310" s="121" t="s">
        <v>8</v>
      </c>
      <c r="C310" s="122">
        <v>1371.426781355241</v>
      </c>
      <c r="D310" s="122">
        <v>1716.1845309272392</v>
      </c>
      <c r="E310" s="122">
        <v>400.00650496002203</v>
      </c>
      <c r="F310" s="123" t="s">
        <v>260</v>
      </c>
      <c r="G310" s="123" t="s">
        <v>260</v>
      </c>
      <c r="H310" s="122">
        <v>3487.6178172425025</v>
      </c>
      <c r="I310" s="122">
        <v>150.53459958225028</v>
      </c>
      <c r="J310" s="122">
        <v>3638.1524168247529</v>
      </c>
      <c r="K310" s="125">
        <f>Corrientes!K310*Constantes!$BA$12</f>
        <v>4384.6738569651443</v>
      </c>
      <c r="L310" s="125">
        <f>Corrientes!L310*Constantes!$BA$12</f>
        <v>1724.1737684734571</v>
      </c>
      <c r="M310" s="125">
        <f>Corrientes!M310*Constantes!$BA$12</f>
        <v>2157.6072381790536</v>
      </c>
      <c r="N310" s="125">
        <f>Corrientes!N310*Constantes!$BA$12</f>
        <v>189.25385691453883</v>
      </c>
      <c r="O310" s="125">
        <v>4573.9277138796833</v>
      </c>
      <c r="P310" s="125">
        <v>47.301164952891568</v>
      </c>
      <c r="Q310" s="125">
        <v>3324.9217731364552</v>
      </c>
      <c r="R310" s="125">
        <v>636.37189319225308</v>
      </c>
      <c r="S310" s="125">
        <v>92.018641759934539</v>
      </c>
      <c r="T310" s="126">
        <v>0</v>
      </c>
      <c r="U310" s="126" t="s">
        <v>260</v>
      </c>
      <c r="V310" s="127">
        <v>4053.312308088643</v>
      </c>
      <c r="W310" s="125">
        <v>4433.0956089033971</v>
      </c>
      <c r="X310" s="125">
        <f>Corrientes!X310*Constantes!$BA$12</f>
        <v>3684.9037005465489</v>
      </c>
      <c r="Y310" s="125">
        <f>Corrientes!Y310*Constantes!$BA$12</f>
        <v>1889.6391686653258</v>
      </c>
      <c r="Z310" s="125">
        <f>Corrientes!Z310*Constantes!$BA$12</f>
        <v>53006.130046045248</v>
      </c>
      <c r="AA310" s="125">
        <v>7691.4647249133959</v>
      </c>
      <c r="AB310" s="125">
        <v>4498.6139566831444</v>
      </c>
      <c r="AC310" s="126" t="s">
        <v>94</v>
      </c>
      <c r="AD310" s="125">
        <v>20.305178993079114</v>
      </c>
      <c r="AE310" s="125">
        <v>3.7394800510732655</v>
      </c>
      <c r="AF310" s="126" t="s">
        <v>260</v>
      </c>
      <c r="AG310" s="128" t="s">
        <v>94</v>
      </c>
      <c r="AH310" s="125">
        <v>182.63133749665866</v>
      </c>
      <c r="AI310" s="126" t="s">
        <v>260</v>
      </c>
      <c r="AJ310" s="126" t="s">
        <v>260</v>
      </c>
      <c r="AK310" s="126" t="s">
        <v>94</v>
      </c>
      <c r="AL310" s="126" t="s">
        <v>260</v>
      </c>
      <c r="AM310" s="126" t="s">
        <v>260</v>
      </c>
      <c r="AN310" s="128" t="s">
        <v>94</v>
      </c>
      <c r="AO310" s="132">
        <v>205682.73182005272</v>
      </c>
      <c r="AP310" s="132">
        <v>37879.324912796779</v>
      </c>
      <c r="AQ310" s="125">
        <v>95.862333889968482</v>
      </c>
      <c r="AR310" s="125">
        <v>4.137666110031514</v>
      </c>
      <c r="AS310" s="125">
        <v>52.698835047108439</v>
      </c>
      <c r="AT310" s="126" t="s">
        <v>94</v>
      </c>
      <c r="AU310" s="128" t="s">
        <v>94</v>
      </c>
      <c r="AV310" s="125">
        <f t="shared" si="4"/>
        <v>-3.34885955723635</v>
      </c>
      <c r="AW310" s="128" t="s">
        <v>94</v>
      </c>
      <c r="AX310" s="129">
        <v>43.103234562280576</v>
      </c>
      <c r="AZ310" s="149"/>
      <c r="BC310" s="150"/>
      <c r="BE310" s="98"/>
    </row>
    <row r="311" spans="1:57" ht="15" hidden="1" thickBot="1" x14ac:dyDescent="0.35">
      <c r="A311" s="120">
        <v>2012</v>
      </c>
      <c r="B311" s="121" t="s">
        <v>9</v>
      </c>
      <c r="C311" s="122">
        <v>8107.915715098472</v>
      </c>
      <c r="D311" s="122">
        <v>2512.0210655543015</v>
      </c>
      <c r="E311" s="123">
        <v>0</v>
      </c>
      <c r="F311" s="123" t="s">
        <v>260</v>
      </c>
      <c r="G311" s="123" t="s">
        <v>260</v>
      </c>
      <c r="H311" s="122">
        <v>10619.936780652773</v>
      </c>
      <c r="I311" s="122">
        <v>990.26277459362734</v>
      </c>
      <c r="J311" s="122">
        <v>11610.1995552464</v>
      </c>
      <c r="K311" s="125">
        <f>Corrientes!K311*Constantes!$BA$12</f>
        <v>3119.7377702768804</v>
      </c>
      <c r="L311" s="125">
        <f>Corrientes!L311*Constantes!$BA$12</f>
        <v>2381.8005151118623</v>
      </c>
      <c r="M311" s="125">
        <f>Corrientes!M311*Constantes!$BA$12</f>
        <v>737.93725516501843</v>
      </c>
      <c r="N311" s="125">
        <f>Corrientes!N311*Constantes!$BA$12</f>
        <v>290.9019370084261</v>
      </c>
      <c r="O311" s="125">
        <v>3410.6397072853069</v>
      </c>
      <c r="P311" s="125">
        <v>56.027260478254959</v>
      </c>
      <c r="Q311" s="125">
        <v>7721.1991468102706</v>
      </c>
      <c r="R311" s="125">
        <v>872.49000718362913</v>
      </c>
      <c r="S311" s="125">
        <v>518.52294562277507</v>
      </c>
      <c r="T311" s="126">
        <v>0</v>
      </c>
      <c r="U311" s="126" t="s">
        <v>260</v>
      </c>
      <c r="V311" s="127">
        <v>9112.2120996166759</v>
      </c>
      <c r="W311" s="125">
        <v>4024.7060048155222</v>
      </c>
      <c r="X311" s="125">
        <f>Corrientes!X311*Constantes!$BA$12</f>
        <v>2678.65228750182</v>
      </c>
      <c r="Y311" s="125">
        <f>Corrientes!Y311*Constantes!$BA$12</f>
        <v>2044.9495780760828</v>
      </c>
      <c r="Z311" s="125">
        <f>Corrientes!Z311*Constantes!$BA$12</f>
        <v>15149.529483237651</v>
      </c>
      <c r="AA311" s="125">
        <v>20722.411654863077</v>
      </c>
      <c r="AB311" s="125">
        <v>3655.9191837492622</v>
      </c>
      <c r="AC311" s="126" t="s">
        <v>94</v>
      </c>
      <c r="AD311" s="125">
        <v>27.724663683435118</v>
      </c>
      <c r="AE311" s="125">
        <v>3.2062595493873856</v>
      </c>
      <c r="AF311" s="126" t="s">
        <v>260</v>
      </c>
      <c r="AG311" s="128" t="s">
        <v>94</v>
      </c>
      <c r="AH311" s="125">
        <v>852.62607343558284</v>
      </c>
      <c r="AI311" s="126" t="s">
        <v>260</v>
      </c>
      <c r="AJ311" s="126" t="s">
        <v>260</v>
      </c>
      <c r="AK311" s="126" t="s">
        <v>94</v>
      </c>
      <c r="AL311" s="126" t="s">
        <v>260</v>
      </c>
      <c r="AM311" s="126" t="s">
        <v>260</v>
      </c>
      <c r="AN311" s="128" t="s">
        <v>94</v>
      </c>
      <c r="AO311" s="132">
        <v>646311.10911848885</v>
      </c>
      <c r="AP311" s="132">
        <v>74743.599747412853</v>
      </c>
      <c r="AQ311" s="125">
        <v>91.470751472603681</v>
      </c>
      <c r="AR311" s="125">
        <v>8.5292485273963177</v>
      </c>
      <c r="AS311" s="125">
        <v>43.972739521745041</v>
      </c>
      <c r="AT311" s="126" t="s">
        <v>94</v>
      </c>
      <c r="AU311" s="128" t="s">
        <v>94</v>
      </c>
      <c r="AV311" s="125">
        <f t="shared" si="4"/>
        <v>4.2658254813843666</v>
      </c>
      <c r="AW311" s="128" t="s">
        <v>94</v>
      </c>
      <c r="AX311" s="129">
        <v>50.773488007545396</v>
      </c>
      <c r="AZ311" s="149"/>
      <c r="BC311" s="150"/>
      <c r="BE311" s="98"/>
    </row>
    <row r="312" spans="1:57" ht="15" hidden="1" thickBot="1" x14ac:dyDescent="0.35">
      <c r="A312" s="120">
        <v>2012</v>
      </c>
      <c r="B312" s="121" t="s">
        <v>10</v>
      </c>
      <c r="C312" s="122">
        <v>4394.9539133203607</v>
      </c>
      <c r="D312" s="122">
        <v>3313.9198342759023</v>
      </c>
      <c r="E312" s="122">
        <v>85.546218229683319</v>
      </c>
      <c r="F312" s="123" t="s">
        <v>260</v>
      </c>
      <c r="G312" s="123" t="s">
        <v>260</v>
      </c>
      <c r="H312" s="122">
        <v>7794.4199658259477</v>
      </c>
      <c r="I312" s="122">
        <v>289.06923131380546</v>
      </c>
      <c r="J312" s="122">
        <v>8083.4891971397537</v>
      </c>
      <c r="K312" s="125">
        <f>Corrientes!K312*Constantes!$BA$12</f>
        <v>2884.5722432154575</v>
      </c>
      <c r="L312" s="125">
        <f>Corrientes!L312*Constantes!$BA$12</f>
        <v>1626.4920448421938</v>
      </c>
      <c r="M312" s="125">
        <f>Corrientes!M312*Constantes!$BA$12</f>
        <v>1226.4211079342936</v>
      </c>
      <c r="N312" s="125">
        <f>Corrientes!N312*Constantes!$BA$12</f>
        <v>106.97923417301271</v>
      </c>
      <c r="O312" s="125">
        <v>2991.5514773884706</v>
      </c>
      <c r="P312" s="125">
        <v>64.497391166968882</v>
      </c>
      <c r="Q312" s="125">
        <v>3438.2479106918131</v>
      </c>
      <c r="R312" s="125">
        <v>1011.3112075855051</v>
      </c>
      <c r="S312" s="126">
        <v>0</v>
      </c>
      <c r="T312" s="126">
        <v>0</v>
      </c>
      <c r="U312" s="126" t="s">
        <v>260</v>
      </c>
      <c r="V312" s="131">
        <v>4449.5591182773187</v>
      </c>
      <c r="W312" s="125">
        <v>5580.0771735642647</v>
      </c>
      <c r="X312" s="125">
        <f>Corrientes!X312*Constantes!$BA$12</f>
        <v>4481.4075540966642</v>
      </c>
      <c r="Y312" s="125">
        <f>Corrientes!Y312*Constantes!$BA$12</f>
        <v>1935.0498013606336</v>
      </c>
      <c r="Z312" s="125">
        <f>Corrientes!Z312*Constantes!$BA$12</f>
        <v>0</v>
      </c>
      <c r="AA312" s="125">
        <v>12533.048315417072</v>
      </c>
      <c r="AB312" s="125">
        <v>3581.3754095697118</v>
      </c>
      <c r="AC312" s="126" t="s">
        <v>94</v>
      </c>
      <c r="AD312" s="125">
        <v>20.427591622260117</v>
      </c>
      <c r="AE312" s="125">
        <v>5.1664194771161593</v>
      </c>
      <c r="AF312" s="126" t="s">
        <v>260</v>
      </c>
      <c r="AG312" s="128" t="s">
        <v>94</v>
      </c>
      <c r="AH312" s="125">
        <v>86.849265635920432</v>
      </c>
      <c r="AI312" s="126" t="s">
        <v>260</v>
      </c>
      <c r="AJ312" s="126" t="s">
        <v>260</v>
      </c>
      <c r="AK312" s="126" t="s">
        <v>94</v>
      </c>
      <c r="AL312" s="126" t="s">
        <v>260</v>
      </c>
      <c r="AM312" s="126" t="s">
        <v>260</v>
      </c>
      <c r="AN312" s="128" t="s">
        <v>94</v>
      </c>
      <c r="AO312" s="132">
        <v>242586.73479631753</v>
      </c>
      <c r="AP312" s="132">
        <v>61353.528830876501</v>
      </c>
      <c r="AQ312" s="125">
        <v>96.423954751914692</v>
      </c>
      <c r="AR312" s="125">
        <v>3.5760452480853093</v>
      </c>
      <c r="AS312" s="125">
        <v>35.502608833031111</v>
      </c>
      <c r="AT312" s="126" t="s">
        <v>94</v>
      </c>
      <c r="AU312" s="128" t="s">
        <v>94</v>
      </c>
      <c r="AV312" s="125">
        <f t="shared" si="4"/>
        <v>3.4688482786306318</v>
      </c>
      <c r="AW312" s="128" t="s">
        <v>94</v>
      </c>
      <c r="AX312" s="129">
        <v>93.891252658723616</v>
      </c>
      <c r="AZ312" s="149"/>
      <c r="BC312" s="150"/>
      <c r="BE312" s="98"/>
    </row>
    <row r="313" spans="1:57" ht="15" hidden="1" thickBot="1" x14ac:dyDescent="0.35">
      <c r="A313" s="120">
        <v>2012</v>
      </c>
      <c r="B313" s="121" t="s">
        <v>11</v>
      </c>
      <c r="C313" s="122">
        <v>3129.7761224240689</v>
      </c>
      <c r="D313" s="122">
        <v>2364.3584545575372</v>
      </c>
      <c r="E313" s="122">
        <v>598.97970321738148</v>
      </c>
      <c r="F313" s="123" t="s">
        <v>260</v>
      </c>
      <c r="G313" s="123" t="s">
        <v>260</v>
      </c>
      <c r="H313" s="122">
        <v>6093.1142801989872</v>
      </c>
      <c r="I313" s="122">
        <v>165.24891904102535</v>
      </c>
      <c r="J313" s="122">
        <v>6258.3631992400133</v>
      </c>
      <c r="K313" s="125">
        <f>Corrientes!K313*Constantes!$BA$12</f>
        <v>3295.4617157599873</v>
      </c>
      <c r="L313" s="125">
        <f>Corrientes!L313*Constantes!$BA$12</f>
        <v>1692.7398561793314</v>
      </c>
      <c r="M313" s="125">
        <f>Corrientes!M313*Constantes!$BA$12</f>
        <v>1278.7636028177951</v>
      </c>
      <c r="N313" s="125">
        <f>Corrientes!N313*Constantes!$BA$12</f>
        <v>89.374901114219085</v>
      </c>
      <c r="O313" s="125">
        <v>3384.8366168742064</v>
      </c>
      <c r="P313" s="125">
        <v>63.506869905897453</v>
      </c>
      <c r="Q313" s="125">
        <v>2755.8263733382978</v>
      </c>
      <c r="R313" s="125">
        <v>497.25081551542326</v>
      </c>
      <c r="S313" s="125">
        <v>343.18354237782654</v>
      </c>
      <c r="T313" s="126">
        <v>0</v>
      </c>
      <c r="U313" s="126" t="s">
        <v>260</v>
      </c>
      <c r="V313" s="127">
        <v>3596.2607312315477</v>
      </c>
      <c r="W313" s="125">
        <v>3908.8430959266066</v>
      </c>
      <c r="X313" s="125">
        <f>Corrientes!X313*Constantes!$BA$12</f>
        <v>3024.2828928916069</v>
      </c>
      <c r="Y313" s="125">
        <f>Corrientes!Y313*Constantes!$BA$12</f>
        <v>1733.8438637036145</v>
      </c>
      <c r="Z313" s="125">
        <f>Corrientes!Z313*Constantes!$BA$12</f>
        <v>16960.736501820033</v>
      </c>
      <c r="AA313" s="125">
        <v>9854.6239304715618</v>
      </c>
      <c r="AB313" s="125">
        <v>3558.9454756227524</v>
      </c>
      <c r="AC313" s="126" t="s">
        <v>94</v>
      </c>
      <c r="AD313" s="125">
        <v>14.148577709916655</v>
      </c>
      <c r="AE313" s="125">
        <v>3.7246525233483143</v>
      </c>
      <c r="AF313" s="126" t="s">
        <v>260</v>
      </c>
      <c r="AG313" s="128" t="s">
        <v>94</v>
      </c>
      <c r="AH313" s="125">
        <v>155.01046096007366</v>
      </c>
      <c r="AI313" s="126" t="s">
        <v>260</v>
      </c>
      <c r="AJ313" s="126" t="s">
        <v>260</v>
      </c>
      <c r="AK313" s="126" t="s">
        <v>94</v>
      </c>
      <c r="AL313" s="126" t="s">
        <v>260</v>
      </c>
      <c r="AM313" s="126" t="s">
        <v>260</v>
      </c>
      <c r="AN313" s="128" t="s">
        <v>94</v>
      </c>
      <c r="AO313" s="132">
        <v>264578.34304534388</v>
      </c>
      <c r="AP313" s="132">
        <v>69650.986357197675</v>
      </c>
      <c r="AQ313" s="125">
        <v>97.359550512167587</v>
      </c>
      <c r="AR313" s="125">
        <v>2.6404494878324165</v>
      </c>
      <c r="AS313" s="125">
        <v>36.49313009410254</v>
      </c>
      <c r="AT313" s="126" t="s">
        <v>94</v>
      </c>
      <c r="AU313" s="128" t="s">
        <v>94</v>
      </c>
      <c r="AV313" s="125">
        <f t="shared" si="4"/>
        <v>4.5889717671359298</v>
      </c>
      <c r="AW313" s="128" t="s">
        <v>94</v>
      </c>
      <c r="AX313" s="129">
        <v>283.24991850776496</v>
      </c>
      <c r="AZ313" s="149"/>
      <c r="BC313" s="150"/>
      <c r="BE313" s="98"/>
    </row>
    <row r="314" spans="1:57" ht="15" hidden="1" thickBot="1" x14ac:dyDescent="0.35">
      <c r="A314" s="120">
        <v>2012</v>
      </c>
      <c r="B314" s="121" t="s">
        <v>12</v>
      </c>
      <c r="C314" s="122">
        <v>5611.6364016411617</v>
      </c>
      <c r="D314" s="122">
        <v>4039.7249615154542</v>
      </c>
      <c r="E314" s="123">
        <v>0</v>
      </c>
      <c r="F314" s="123" t="s">
        <v>260</v>
      </c>
      <c r="G314" s="123" t="s">
        <v>260</v>
      </c>
      <c r="H314" s="122">
        <v>9651.3613631566168</v>
      </c>
      <c r="I314" s="122">
        <v>2079.2490578230049</v>
      </c>
      <c r="J314" s="122">
        <v>11730.610420979621</v>
      </c>
      <c r="K314" s="125">
        <f>Corrientes!K314*Constantes!$BA$12</f>
        <v>2561.3635686827943</v>
      </c>
      <c r="L314" s="125">
        <f>Corrientes!L314*Constantes!$BA$12</f>
        <v>1489.265658907713</v>
      </c>
      <c r="M314" s="125">
        <f>Corrientes!M314*Constantes!$BA$12</f>
        <v>1072.0979097750815</v>
      </c>
      <c r="N314" s="125">
        <f>Corrientes!N314*Constantes!$BA$12</f>
        <v>551.80949052528024</v>
      </c>
      <c r="O314" s="125">
        <v>3113.1730592080744</v>
      </c>
      <c r="P314" s="125">
        <v>37.980793511896884</v>
      </c>
      <c r="Q314" s="125">
        <v>17936.535412768699</v>
      </c>
      <c r="R314" s="125">
        <v>1058.9614004385801</v>
      </c>
      <c r="S314" s="125">
        <v>159.53083786968497</v>
      </c>
      <c r="T314" s="126">
        <v>0</v>
      </c>
      <c r="U314" s="126" t="s">
        <v>260</v>
      </c>
      <c r="V314" s="127">
        <v>19155.027651076965</v>
      </c>
      <c r="W314" s="125">
        <v>4941.8351999220258</v>
      </c>
      <c r="X314" s="125">
        <f>Corrientes!X314*Constantes!$BA$12</f>
        <v>3822.4048578145976</v>
      </c>
      <c r="Y314" s="125">
        <f>Corrientes!Y314*Constantes!$BA$12</f>
        <v>2636.6788100366266</v>
      </c>
      <c r="Z314" s="125">
        <f>Corrientes!Z314*Constantes!$BA$12</f>
        <v>30684.908226521442</v>
      </c>
      <c r="AA314" s="125">
        <v>30885.638072056587</v>
      </c>
      <c r="AB314" s="125">
        <v>4040.4269920400047</v>
      </c>
      <c r="AC314" s="126" t="s">
        <v>94</v>
      </c>
      <c r="AD314" s="125">
        <v>32.65157772174436</v>
      </c>
      <c r="AE314" s="125">
        <v>2.7864338221971945</v>
      </c>
      <c r="AF314" s="126" t="s">
        <v>260</v>
      </c>
      <c r="AG314" s="128" t="s">
        <v>94</v>
      </c>
      <c r="AH314" s="125">
        <v>3368.684596058114</v>
      </c>
      <c r="AI314" s="126" t="s">
        <v>260</v>
      </c>
      <c r="AJ314" s="126" t="s">
        <v>260</v>
      </c>
      <c r="AK314" s="126" t="s">
        <v>94</v>
      </c>
      <c r="AL314" s="126" t="s">
        <v>260</v>
      </c>
      <c r="AM314" s="126" t="s">
        <v>260</v>
      </c>
      <c r="AN314" s="128" t="s">
        <v>94</v>
      </c>
      <c r="AO314" s="132">
        <v>1108428.9110337545</v>
      </c>
      <c r="AP314" s="132">
        <v>94591.564105302794</v>
      </c>
      <c r="AQ314" s="125">
        <v>82.275013974512618</v>
      </c>
      <c r="AR314" s="125">
        <v>17.724986025487386</v>
      </c>
      <c r="AS314" s="125">
        <v>62.019206488103116</v>
      </c>
      <c r="AT314" s="126" t="s">
        <v>94</v>
      </c>
      <c r="AU314" s="128" t="s">
        <v>94</v>
      </c>
      <c r="AV314" s="125">
        <f t="shared" si="4"/>
        <v>-2.0260850380387385</v>
      </c>
      <c r="AW314" s="128" t="s">
        <v>94</v>
      </c>
      <c r="AX314" s="129">
        <v>21.665379195709292</v>
      </c>
      <c r="AZ314" s="149"/>
      <c r="BC314" s="150"/>
      <c r="BE314" s="98"/>
    </row>
    <row r="315" spans="1:57" ht="15" hidden="1" thickBot="1" x14ac:dyDescent="0.35">
      <c r="A315" s="120">
        <v>2012</v>
      </c>
      <c r="B315" s="121" t="s">
        <v>13</v>
      </c>
      <c r="C315" s="122">
        <v>18289.557276054526</v>
      </c>
      <c r="D315" s="122">
        <v>8435.9848922287765</v>
      </c>
      <c r="E315" s="122">
        <v>143.96829020243155</v>
      </c>
      <c r="F315" s="123" t="s">
        <v>260</v>
      </c>
      <c r="G315" s="123" t="s">
        <v>260</v>
      </c>
      <c r="H315" s="122">
        <v>26869.510458485733</v>
      </c>
      <c r="I315" s="122">
        <v>5186.1340684918887</v>
      </c>
      <c r="J315" s="122">
        <v>32055.644526977623</v>
      </c>
      <c r="K315" s="125">
        <f>Corrientes!K315*Constantes!$BA$12</f>
        <v>2972.7878695748514</v>
      </c>
      <c r="L315" s="125">
        <f>Corrientes!L315*Constantes!$BA$12</f>
        <v>2023.5193378068529</v>
      </c>
      <c r="M315" s="125">
        <f>Corrientes!M315*Constantes!$BA$12</f>
        <v>933.34017358750748</v>
      </c>
      <c r="N315" s="125">
        <f>Corrientes!N315*Constantes!$BA$12</f>
        <v>573.78330255111086</v>
      </c>
      <c r="O315" s="125">
        <v>3546.5711721259627</v>
      </c>
      <c r="P315" s="125">
        <v>55.224045570001635</v>
      </c>
      <c r="Q315" s="125">
        <v>18893.528396075999</v>
      </c>
      <c r="R315" s="125">
        <v>1123.801602299653</v>
      </c>
      <c r="S315" s="125">
        <v>51.521684778541989</v>
      </c>
      <c r="T315" s="125">
        <v>5922.0380415902946</v>
      </c>
      <c r="U315" s="126" t="s">
        <v>260</v>
      </c>
      <c r="V315" s="127">
        <v>25990.889724744487</v>
      </c>
      <c r="W315" s="125">
        <v>3677.2643511321298</v>
      </c>
      <c r="X315" s="125">
        <f>Corrientes!X315*Constantes!$BA$12</f>
        <v>3723.3330152785798</v>
      </c>
      <c r="Y315" s="125">
        <f>Corrientes!Y315*Constantes!$BA$12</f>
        <v>1019.7318487442136</v>
      </c>
      <c r="Z315" s="125">
        <f>Corrientes!Z315*Constantes!$BA$12</f>
        <v>2607.5046702030463</v>
      </c>
      <c r="AA315" s="125">
        <v>58046.534251722114</v>
      </c>
      <c r="AB315" s="125">
        <v>3603.9231559041041</v>
      </c>
      <c r="AC315" s="126" t="s">
        <v>94</v>
      </c>
      <c r="AD315" s="125">
        <v>35.995057822589551</v>
      </c>
      <c r="AE315" s="125">
        <v>3.9079442696606024</v>
      </c>
      <c r="AF315" s="126" t="s">
        <v>260</v>
      </c>
      <c r="AG315" s="128" t="s">
        <v>94</v>
      </c>
      <c r="AH315" s="125">
        <v>2916.8353850237236</v>
      </c>
      <c r="AI315" s="126" t="s">
        <v>260</v>
      </c>
      <c r="AJ315" s="126" t="s">
        <v>260</v>
      </c>
      <c r="AK315" s="126" t="s">
        <v>94</v>
      </c>
      <c r="AL315" s="126" t="s">
        <v>260</v>
      </c>
      <c r="AM315" s="126" t="s">
        <v>260</v>
      </c>
      <c r="AN315" s="128" t="s">
        <v>94</v>
      </c>
      <c r="AO315" s="132">
        <v>1485347.0327703357</v>
      </c>
      <c r="AP315" s="132">
        <v>161262.5114753771</v>
      </c>
      <c r="AQ315" s="125">
        <v>83.821463754605503</v>
      </c>
      <c r="AR315" s="125">
        <v>16.178536245394486</v>
      </c>
      <c r="AS315" s="125">
        <v>44.775954429998372</v>
      </c>
      <c r="AT315" s="126" t="s">
        <v>94</v>
      </c>
      <c r="AU315" s="128" t="s">
        <v>94</v>
      </c>
      <c r="AV315" s="125">
        <f t="shared" si="4"/>
        <v>17.238341982271255</v>
      </c>
      <c r="AW315" s="128" t="s">
        <v>94</v>
      </c>
      <c r="AX315" s="129">
        <v>197.66426799280279</v>
      </c>
      <c r="AZ315" s="149"/>
      <c r="BC315" s="150"/>
      <c r="BE315" s="98"/>
    </row>
    <row r="316" spans="1:57" ht="15" hidden="1" thickBot="1" x14ac:dyDescent="0.35">
      <c r="A316" s="120">
        <v>2012</v>
      </c>
      <c r="B316" s="121" t="s">
        <v>14</v>
      </c>
      <c r="C316" s="122">
        <v>4354.5566108165967</v>
      </c>
      <c r="D316" s="122">
        <v>2441.5129981435816</v>
      </c>
      <c r="E316" s="122">
        <v>871.33128970917039</v>
      </c>
      <c r="F316" s="123" t="s">
        <v>260</v>
      </c>
      <c r="G316" s="123" t="s">
        <v>260</v>
      </c>
      <c r="H316" s="122">
        <v>7667.400898669348</v>
      </c>
      <c r="I316" s="122">
        <v>158.81547087501846</v>
      </c>
      <c r="J316" s="122">
        <v>7826.2163695443669</v>
      </c>
      <c r="K316" s="125">
        <f>Corrientes!K316*Constantes!$BA$12</f>
        <v>2515.6059477237195</v>
      </c>
      <c r="L316" s="125">
        <f>Corrientes!L316*Constantes!$BA$12</f>
        <v>1428.6912416136952</v>
      </c>
      <c r="M316" s="125">
        <f>Corrientes!M316*Constantes!$BA$12</f>
        <v>801.03867017579171</v>
      </c>
      <c r="N316" s="125">
        <f>Corrientes!N316*Constantes!$BA$12</f>
        <v>52.105941557467595</v>
      </c>
      <c r="O316" s="125">
        <v>2567.7118892811877</v>
      </c>
      <c r="P316" s="125">
        <v>55.571091087469149</v>
      </c>
      <c r="Q316" s="125">
        <v>5166.4298286454068</v>
      </c>
      <c r="R316" s="125">
        <v>1001.9373811781708</v>
      </c>
      <c r="S316" s="125">
        <v>88.667651430938136</v>
      </c>
      <c r="T316" s="126">
        <v>0</v>
      </c>
      <c r="U316" s="126" t="s">
        <v>260</v>
      </c>
      <c r="V316" s="127">
        <v>6257.0348612545158</v>
      </c>
      <c r="W316" s="125">
        <v>4324.7526681401641</v>
      </c>
      <c r="X316" s="125">
        <f>Corrientes!X316*Constantes!$BA$12</f>
        <v>3231.4866908635263</v>
      </c>
      <c r="Y316" s="125">
        <f>Corrientes!Y316*Constantes!$BA$12</f>
        <v>2347.3041358667315</v>
      </c>
      <c r="Z316" s="125">
        <f>Corrientes!Z316*Constantes!$BA$12</f>
        <v>28938.528534901478</v>
      </c>
      <c r="AA316" s="125">
        <v>14083.251230798884</v>
      </c>
      <c r="AB316" s="125">
        <v>3133.2808045864563</v>
      </c>
      <c r="AC316" s="126" t="s">
        <v>94</v>
      </c>
      <c r="AD316" s="125">
        <v>25.289590753754826</v>
      </c>
      <c r="AE316" s="125">
        <v>3.5398943297592065</v>
      </c>
      <c r="AF316" s="126" t="s">
        <v>260</v>
      </c>
      <c r="AG316" s="128" t="s">
        <v>94</v>
      </c>
      <c r="AH316" s="125">
        <v>316.50920061029632</v>
      </c>
      <c r="AI316" s="126" t="s">
        <v>260</v>
      </c>
      <c r="AJ316" s="126" t="s">
        <v>260</v>
      </c>
      <c r="AK316" s="126" t="s">
        <v>94</v>
      </c>
      <c r="AL316" s="126" t="s">
        <v>260</v>
      </c>
      <c r="AM316" s="126" t="s">
        <v>260</v>
      </c>
      <c r="AN316" s="128" t="s">
        <v>94</v>
      </c>
      <c r="AO316" s="132">
        <v>397843.83145010052</v>
      </c>
      <c r="AP316" s="132">
        <v>55687.936463376325</v>
      </c>
      <c r="AQ316" s="125">
        <v>97.970724761801293</v>
      </c>
      <c r="AR316" s="125">
        <v>2.0292752381987174</v>
      </c>
      <c r="AS316" s="125">
        <v>44.428908912530858</v>
      </c>
      <c r="AT316" s="126" t="s">
        <v>94</v>
      </c>
      <c r="AU316" s="128" t="s">
        <v>94</v>
      </c>
      <c r="AV316" s="125">
        <f t="shared" si="4"/>
        <v>0.97848546586787322</v>
      </c>
      <c r="AW316" s="128" t="s">
        <v>94</v>
      </c>
      <c r="AX316" s="129">
        <v>78.224881109401963</v>
      </c>
      <c r="AZ316" s="149"/>
      <c r="BC316" s="150"/>
      <c r="BE316" s="98"/>
    </row>
    <row r="317" spans="1:57" ht="15" hidden="1" thickBot="1" x14ac:dyDescent="0.35">
      <c r="A317" s="120">
        <v>2012</v>
      </c>
      <c r="B317" s="121" t="s">
        <v>15</v>
      </c>
      <c r="C317" s="122">
        <v>2172.8965469175337</v>
      </c>
      <c r="D317" s="122">
        <v>1257.8389537003889</v>
      </c>
      <c r="E317" s="123">
        <v>0</v>
      </c>
      <c r="F317" s="123" t="s">
        <v>260</v>
      </c>
      <c r="G317" s="123" t="s">
        <v>260</v>
      </c>
      <c r="H317" s="122">
        <v>3430.7355006179228</v>
      </c>
      <c r="I317" s="122">
        <v>157.50275958890131</v>
      </c>
      <c r="J317" s="122">
        <v>3588.2382602068242</v>
      </c>
      <c r="K317" s="125">
        <f>Corrientes!K317*Constantes!$BA$12</f>
        <v>3118.9213396831046</v>
      </c>
      <c r="L317" s="125">
        <f>Corrientes!L317*Constantes!$BA$12</f>
        <v>1975.4053927748666</v>
      </c>
      <c r="M317" s="125">
        <f>Corrientes!M317*Constantes!$BA$12</f>
        <v>1143.5159469082378</v>
      </c>
      <c r="N317" s="125">
        <f>Corrientes!N317*Constantes!$BA$12</f>
        <v>143.18758116220943</v>
      </c>
      <c r="O317" s="125">
        <v>3262.1089208453141</v>
      </c>
      <c r="P317" s="125">
        <v>46.217288249663177</v>
      </c>
      <c r="Q317" s="125">
        <v>3424.5354020242444</v>
      </c>
      <c r="R317" s="125">
        <v>675.24924787469479</v>
      </c>
      <c r="S317" s="125">
        <v>75.821305122451776</v>
      </c>
      <c r="T317" s="126">
        <v>0</v>
      </c>
      <c r="U317" s="126" t="s">
        <v>260</v>
      </c>
      <c r="V317" s="127">
        <v>4175.6059550213913</v>
      </c>
      <c r="W317" s="125">
        <v>5561.2682313490031</v>
      </c>
      <c r="X317" s="125">
        <f>Corrientes!X317*Constantes!$BA$12</f>
        <v>4589.1459037478562</v>
      </c>
      <c r="Y317" s="125">
        <f>Corrientes!Y317*Constantes!$BA$12</f>
        <v>3124.2157544610973</v>
      </c>
      <c r="Z317" s="125">
        <f>Corrientes!Z317*Constantes!$BA$12</f>
        <v>47211.273426184176</v>
      </c>
      <c r="AA317" s="125">
        <v>7763.844215228215</v>
      </c>
      <c r="AB317" s="125">
        <v>4194.8313579273399</v>
      </c>
      <c r="AC317" s="126" t="s">
        <v>94</v>
      </c>
      <c r="AD317" s="125">
        <v>28.604154184781006</v>
      </c>
      <c r="AE317" s="125">
        <v>3.9555649164840738</v>
      </c>
      <c r="AF317" s="126" t="s">
        <v>260</v>
      </c>
      <c r="AG317" s="128" t="s">
        <v>94</v>
      </c>
      <c r="AH317" s="125">
        <v>333.70085453401856</v>
      </c>
      <c r="AI317" s="126" t="s">
        <v>260</v>
      </c>
      <c r="AJ317" s="126" t="s">
        <v>260</v>
      </c>
      <c r="AK317" s="126" t="s">
        <v>94</v>
      </c>
      <c r="AL317" s="126" t="s">
        <v>260</v>
      </c>
      <c r="AM317" s="126" t="s">
        <v>260</v>
      </c>
      <c r="AN317" s="128" t="s">
        <v>94</v>
      </c>
      <c r="AO317" s="132">
        <v>196276.49600374029</v>
      </c>
      <c r="AP317" s="132">
        <v>27142.365983186486</v>
      </c>
      <c r="AQ317" s="125">
        <v>95.610582459487432</v>
      </c>
      <c r="AR317" s="125">
        <v>4.3894175405125671</v>
      </c>
      <c r="AS317" s="125">
        <v>53.782711750336823</v>
      </c>
      <c r="AT317" s="126" t="s">
        <v>94</v>
      </c>
      <c r="AU317" s="128" t="s">
        <v>94</v>
      </c>
      <c r="AV317" s="125">
        <f t="shared" si="4"/>
        <v>6.0698554730221232</v>
      </c>
      <c r="AW317" s="128" t="s">
        <v>94</v>
      </c>
      <c r="AX317" s="129">
        <v>30.418695415142743</v>
      </c>
      <c r="AZ317" s="149"/>
      <c r="BC317" s="150"/>
      <c r="BE317" s="98"/>
    </row>
    <row r="318" spans="1:57" ht="15" hidden="1" thickBot="1" x14ac:dyDescent="0.35">
      <c r="A318" s="120">
        <v>2012</v>
      </c>
      <c r="B318" s="121" t="s">
        <v>16</v>
      </c>
      <c r="C318" s="122">
        <v>1052.2810321455199</v>
      </c>
      <c r="D318" s="122">
        <v>1295.2045051789485</v>
      </c>
      <c r="E318" s="122">
        <v>177.24651168184363</v>
      </c>
      <c r="F318" s="123" t="s">
        <v>260</v>
      </c>
      <c r="G318" s="123" t="s">
        <v>260</v>
      </c>
      <c r="H318" s="122">
        <v>2524.7320490063116</v>
      </c>
      <c r="I318" s="122">
        <v>259.6248621101393</v>
      </c>
      <c r="J318" s="122">
        <v>2784.3569111164511</v>
      </c>
      <c r="K318" s="125">
        <f>Corrientes!K318*Constantes!$BA$12</f>
        <v>4086.1931072870002</v>
      </c>
      <c r="L318" s="125">
        <f>Corrientes!L318*Constantes!$BA$12</f>
        <v>1703.0811258462877</v>
      </c>
      <c r="M318" s="125">
        <f>Corrientes!M318*Constantes!$BA$12</f>
        <v>2096.2445197589591</v>
      </c>
      <c r="N318" s="125">
        <f>Corrientes!N318*Constantes!$BA$12</f>
        <v>420.19402512529246</v>
      </c>
      <c r="O318" s="125">
        <v>4506.3871324122929</v>
      </c>
      <c r="P318" s="125">
        <v>53.412778781332584</v>
      </c>
      <c r="Q318" s="125">
        <v>2041.1704620317496</v>
      </c>
      <c r="R318" s="125">
        <v>387.3766821067677</v>
      </c>
      <c r="S318" s="126">
        <v>0</v>
      </c>
      <c r="T318" s="126">
        <v>0</v>
      </c>
      <c r="U318" s="126" t="s">
        <v>260</v>
      </c>
      <c r="V318" s="127">
        <v>2428.5471441385171</v>
      </c>
      <c r="W318" s="125">
        <v>4517.563268168059</v>
      </c>
      <c r="X318" s="125">
        <f>Corrientes!X318*Constantes!$BA$12</f>
        <v>4043.8034769283718</v>
      </c>
      <c r="Y318" s="125">
        <f>Corrientes!Y318*Constantes!$BA$12</f>
        <v>2154.630354121341</v>
      </c>
      <c r="Z318" s="125">
        <f>Corrientes!Z318*Constantes!$BA$12</f>
        <v>0</v>
      </c>
      <c r="AA318" s="125">
        <v>5212.9040552549677</v>
      </c>
      <c r="AB318" s="125">
        <v>4511.5868955201513</v>
      </c>
      <c r="AC318" s="126" t="s">
        <v>94</v>
      </c>
      <c r="AD318" s="125">
        <v>21.14133630134765</v>
      </c>
      <c r="AE318" s="125">
        <v>4.6080849190429554</v>
      </c>
      <c r="AF318" s="126" t="s">
        <v>260</v>
      </c>
      <c r="AG318" s="128" t="s">
        <v>94</v>
      </c>
      <c r="AH318" s="125">
        <v>70.011725513949273</v>
      </c>
      <c r="AI318" s="126" t="s">
        <v>260</v>
      </c>
      <c r="AJ318" s="126" t="s">
        <v>260</v>
      </c>
      <c r="AK318" s="126" t="s">
        <v>94</v>
      </c>
      <c r="AL318" s="126" t="s">
        <v>260</v>
      </c>
      <c r="AM318" s="126" t="s">
        <v>260</v>
      </c>
      <c r="AN318" s="128" t="s">
        <v>94</v>
      </c>
      <c r="AO318" s="132">
        <v>113125.1734036539</v>
      </c>
      <c r="AP318" s="132">
        <v>24657.400936962877</v>
      </c>
      <c r="AQ318" s="125">
        <v>90.675589717913113</v>
      </c>
      <c r="AR318" s="125">
        <v>9.324410282086891</v>
      </c>
      <c r="AS318" s="125">
        <v>46.58722121866743</v>
      </c>
      <c r="AT318" s="126" t="s">
        <v>94</v>
      </c>
      <c r="AU318" s="128" t="s">
        <v>94</v>
      </c>
      <c r="AV318" s="125">
        <f t="shared" si="4"/>
        <v>4.7495175488712293</v>
      </c>
      <c r="AW318" s="128" t="s">
        <v>94</v>
      </c>
      <c r="AX318" s="129">
        <v>27.604267456980264</v>
      </c>
      <c r="AZ318" s="149"/>
      <c r="BC318" s="150"/>
      <c r="BE318" s="98"/>
    </row>
    <row r="319" spans="1:57" ht="15" hidden="1" thickBot="1" x14ac:dyDescent="0.35">
      <c r="A319" s="120">
        <v>2012</v>
      </c>
      <c r="B319" s="121" t="s">
        <v>17</v>
      </c>
      <c r="C319" s="122">
        <v>2329.1723478754711</v>
      </c>
      <c r="D319" s="122">
        <v>2252.9422583494884</v>
      </c>
      <c r="E319" s="123">
        <v>0</v>
      </c>
      <c r="F319" s="123" t="s">
        <v>260</v>
      </c>
      <c r="G319" s="123" t="s">
        <v>260</v>
      </c>
      <c r="H319" s="122">
        <v>4582.1146062249591</v>
      </c>
      <c r="I319" s="122">
        <v>282.60114775387939</v>
      </c>
      <c r="J319" s="122">
        <v>4864.7157539788386</v>
      </c>
      <c r="K319" s="125">
        <f>Corrientes!K319*Constantes!$BA$12</f>
        <v>3011.3416080010561</v>
      </c>
      <c r="L319" s="125">
        <f>Corrientes!L319*Constantes!$BA$12</f>
        <v>1530.719810856378</v>
      </c>
      <c r="M319" s="125">
        <f>Corrientes!M319*Constantes!$BA$12</f>
        <v>1480.6217971446783</v>
      </c>
      <c r="N319" s="125">
        <f>Corrientes!N319*Constantes!$BA$12</f>
        <v>185.72398724902843</v>
      </c>
      <c r="O319" s="125">
        <v>3197.0655952500847</v>
      </c>
      <c r="P319" s="125">
        <v>21.091652102265201</v>
      </c>
      <c r="Q319" s="125">
        <v>15264.547024103464</v>
      </c>
      <c r="R319" s="125">
        <v>872.32602964736657</v>
      </c>
      <c r="S319" s="125">
        <v>410.7897271443772</v>
      </c>
      <c r="T319" s="125">
        <v>1652.2715474984868</v>
      </c>
      <c r="U319" s="126" t="s">
        <v>260</v>
      </c>
      <c r="V319" s="127">
        <v>18199.934328393694</v>
      </c>
      <c r="W319" s="125">
        <v>5437.3202663082693</v>
      </c>
      <c r="X319" s="125">
        <f>Corrientes!X319*Constantes!$BA$12</f>
        <v>3945.6364913070547</v>
      </c>
      <c r="Y319" s="125">
        <f>Corrientes!Y319*Constantes!$BA$12</f>
        <v>3497.2779122293491</v>
      </c>
      <c r="Z319" s="125">
        <f>Corrientes!Z319*Constantes!$BA$12</f>
        <v>16125.843100587941</v>
      </c>
      <c r="AA319" s="125">
        <v>23064.650082372529</v>
      </c>
      <c r="AB319" s="125">
        <v>4737.1922539256821</v>
      </c>
      <c r="AC319" s="126" t="s">
        <v>94</v>
      </c>
      <c r="AD319" s="125">
        <v>27.049894125385659</v>
      </c>
      <c r="AE319" s="125">
        <v>1.8207361672546674</v>
      </c>
      <c r="AF319" s="126" t="s">
        <v>260</v>
      </c>
      <c r="AG319" s="128" t="s">
        <v>94</v>
      </c>
      <c r="AH319" s="125">
        <v>6725.1237083911583</v>
      </c>
      <c r="AI319" s="126" t="s">
        <v>260</v>
      </c>
      <c r="AJ319" s="126" t="s">
        <v>260</v>
      </c>
      <c r="AK319" s="126" t="s">
        <v>94</v>
      </c>
      <c r="AL319" s="126" t="s">
        <v>260</v>
      </c>
      <c r="AM319" s="126" t="s">
        <v>260</v>
      </c>
      <c r="AN319" s="128" t="s">
        <v>94</v>
      </c>
      <c r="AO319" s="132">
        <v>1266776.0709751677</v>
      </c>
      <c r="AP319" s="132">
        <v>85267.06232364483</v>
      </c>
      <c r="AQ319" s="125">
        <v>94.190798351933708</v>
      </c>
      <c r="AR319" s="125">
        <v>5.8092016480662956</v>
      </c>
      <c r="AS319" s="125">
        <v>78.908347897734814</v>
      </c>
      <c r="AT319" s="126" t="s">
        <v>94</v>
      </c>
      <c r="AU319" s="128" t="s">
        <v>94</v>
      </c>
      <c r="AV319" s="125">
        <f t="shared" si="4"/>
        <v>7.4719796197388222</v>
      </c>
      <c r="AW319" s="128" t="s">
        <v>94</v>
      </c>
      <c r="AX319" s="129">
        <v>57.010163130037306</v>
      </c>
      <c r="AZ319" s="149"/>
      <c r="BC319" s="150"/>
      <c r="BE319" s="98"/>
    </row>
    <row r="320" spans="1:57" ht="15" hidden="1" thickBot="1" x14ac:dyDescent="0.35">
      <c r="A320" s="120">
        <v>2012</v>
      </c>
      <c r="B320" s="121" t="s">
        <v>18</v>
      </c>
      <c r="C320" s="122">
        <v>5621.4584790063827</v>
      </c>
      <c r="D320" s="122">
        <v>3078.6100478636654</v>
      </c>
      <c r="E320" s="122">
        <v>1379.860606964314</v>
      </c>
      <c r="F320" s="123" t="s">
        <v>260</v>
      </c>
      <c r="G320" s="123" t="s">
        <v>260</v>
      </c>
      <c r="H320" s="122">
        <v>10079.929133834361</v>
      </c>
      <c r="I320" s="122">
        <v>625.80225874548319</v>
      </c>
      <c r="J320" s="122">
        <v>10705.731392579844</v>
      </c>
      <c r="K320" s="125">
        <f>Corrientes!K320*Constantes!$BA$12</f>
        <v>3486.4219284456549</v>
      </c>
      <c r="L320" s="125">
        <f>Corrientes!L320*Constantes!$BA$12</f>
        <v>1944.336696303669</v>
      </c>
      <c r="M320" s="125">
        <f>Corrientes!M320*Constantes!$BA$12</f>
        <v>1064.8223253849499</v>
      </c>
      <c r="N320" s="125">
        <f>Corrientes!N320*Constantes!$BA$12</f>
        <v>216.45099769973504</v>
      </c>
      <c r="O320" s="125">
        <v>3702.8729261453896</v>
      </c>
      <c r="P320" s="125">
        <v>75.665571499073366</v>
      </c>
      <c r="Q320" s="125">
        <v>2256.8061196936783</v>
      </c>
      <c r="R320" s="125">
        <v>826.98560689285534</v>
      </c>
      <c r="S320" s="125">
        <v>359.22535451818533</v>
      </c>
      <c r="T320" s="126">
        <v>0</v>
      </c>
      <c r="U320" s="126" t="s">
        <v>260</v>
      </c>
      <c r="V320" s="127">
        <v>3443.0170811047192</v>
      </c>
      <c r="W320" s="125">
        <v>3311.7492750880542</v>
      </c>
      <c r="X320" s="125">
        <f>Corrientes!X320*Constantes!$BA$12</f>
        <v>2742.2735482061639</v>
      </c>
      <c r="Y320" s="125">
        <f>Corrientes!Y320*Constantes!$BA$12</f>
        <v>2081.9282134953978</v>
      </c>
      <c r="Z320" s="125">
        <f>Corrientes!Z320*Constantes!$BA$12</f>
        <v>12669.747628758345</v>
      </c>
      <c r="AA320" s="125">
        <v>14148.748473684562</v>
      </c>
      <c r="AB320" s="125">
        <v>3599.4275192267305</v>
      </c>
      <c r="AC320" s="126" t="s">
        <v>94</v>
      </c>
      <c r="AD320" s="125">
        <v>20.855219527472084</v>
      </c>
      <c r="AE320" s="125">
        <v>4.9776879258903595</v>
      </c>
      <c r="AF320" s="126" t="s">
        <v>260</v>
      </c>
      <c r="AG320" s="128" t="s">
        <v>94</v>
      </c>
      <c r="AH320" s="125">
        <v>71.42818072095362</v>
      </c>
      <c r="AI320" s="126" t="s">
        <v>260</v>
      </c>
      <c r="AJ320" s="126" t="s">
        <v>260</v>
      </c>
      <c r="AK320" s="126" t="s">
        <v>94</v>
      </c>
      <c r="AL320" s="126" t="s">
        <v>260</v>
      </c>
      <c r="AM320" s="126" t="s">
        <v>260</v>
      </c>
      <c r="AN320" s="128" t="s">
        <v>94</v>
      </c>
      <c r="AO320" s="132">
        <v>284243.3813516699</v>
      </c>
      <c r="AP320" s="132">
        <v>67842.721363094533</v>
      </c>
      <c r="AQ320" s="125">
        <v>94.15451186100907</v>
      </c>
      <c r="AR320" s="125">
        <v>5.8454881389909303</v>
      </c>
      <c r="AS320" s="125">
        <v>24.334428500926641</v>
      </c>
      <c r="AT320" s="126" t="s">
        <v>94</v>
      </c>
      <c r="AU320" s="128" t="s">
        <v>94</v>
      </c>
      <c r="AV320" s="125">
        <f t="shared" si="4"/>
        <v>3.9209424099401202</v>
      </c>
      <c r="AW320" s="128" t="s">
        <v>94</v>
      </c>
      <c r="AX320" s="129">
        <v>41.577152576069601</v>
      </c>
      <c r="AZ320" s="149"/>
      <c r="BC320" s="150"/>
      <c r="BE320" s="98"/>
    </row>
    <row r="321" spans="1:57" ht="15" hidden="1" thickBot="1" x14ac:dyDescent="0.35">
      <c r="A321" s="120">
        <v>2012</v>
      </c>
      <c r="B321" s="121" t="s">
        <v>19</v>
      </c>
      <c r="C321" s="122">
        <v>6534.2462027543024</v>
      </c>
      <c r="D321" s="122">
        <v>2345.5202285708019</v>
      </c>
      <c r="E321" s="122">
        <v>914.24409100728974</v>
      </c>
      <c r="F321" s="123" t="s">
        <v>260</v>
      </c>
      <c r="G321" s="123" t="s">
        <v>260</v>
      </c>
      <c r="H321" s="122">
        <v>9794.0105223323935</v>
      </c>
      <c r="I321" s="122">
        <v>262.21383380684495</v>
      </c>
      <c r="J321" s="122">
        <v>10056.224356139237</v>
      </c>
      <c r="K321" s="125">
        <f>Corrientes!K321*Constantes!$BA$12</f>
        <v>2294.1574525679575</v>
      </c>
      <c r="L321" s="125">
        <f>Corrientes!L321*Constantes!$BA$12</f>
        <v>1530.5874532992364</v>
      </c>
      <c r="M321" s="125">
        <f>Corrientes!M321*Constantes!$BA$12</f>
        <v>549.41667667752802</v>
      </c>
      <c r="N321" s="125">
        <f>Corrientes!N321*Constantes!$BA$12</f>
        <v>61.421194067813886</v>
      </c>
      <c r="O321" s="125">
        <v>2355.5786466357717</v>
      </c>
      <c r="P321" s="125">
        <v>55.057661910456488</v>
      </c>
      <c r="Q321" s="125">
        <v>7167.2098648349593</v>
      </c>
      <c r="R321" s="125">
        <v>808.5725916208421</v>
      </c>
      <c r="S321" s="125">
        <v>232.88858469638024</v>
      </c>
      <c r="T321" s="126">
        <v>0</v>
      </c>
      <c r="U321" s="126" t="s">
        <v>260</v>
      </c>
      <c r="V321" s="127">
        <v>8208.6710411521817</v>
      </c>
      <c r="W321" s="125">
        <v>4736.5432645387718</v>
      </c>
      <c r="X321" s="125">
        <f>Corrientes!X321*Constantes!$BA$12</f>
        <v>3744.7548398167332</v>
      </c>
      <c r="Y321" s="125">
        <f>Corrientes!Y321*Constantes!$BA$12</f>
        <v>2293.2179357526725</v>
      </c>
      <c r="Z321" s="125">
        <f>Corrientes!Z321*Constantes!$BA$12</f>
        <v>15046.426198241392</v>
      </c>
      <c r="AA321" s="125">
        <v>18264.895397291421</v>
      </c>
      <c r="AB321" s="125">
        <v>3043.0532265448101</v>
      </c>
      <c r="AC321" s="126" t="s">
        <v>94</v>
      </c>
      <c r="AD321" s="125">
        <v>24.620355550286092</v>
      </c>
      <c r="AE321" s="125">
        <v>3.1042312868168316</v>
      </c>
      <c r="AF321" s="126" t="s">
        <v>260</v>
      </c>
      <c r="AG321" s="128" t="s">
        <v>94</v>
      </c>
      <c r="AH321" s="125">
        <v>843.9559968056127</v>
      </c>
      <c r="AI321" s="126" t="s">
        <v>260</v>
      </c>
      <c r="AJ321" s="126" t="s">
        <v>260</v>
      </c>
      <c r="AK321" s="126" t="s">
        <v>94</v>
      </c>
      <c r="AL321" s="126" t="s">
        <v>260</v>
      </c>
      <c r="AM321" s="126" t="s">
        <v>260</v>
      </c>
      <c r="AN321" s="128" t="s">
        <v>94</v>
      </c>
      <c r="AO321" s="132">
        <v>588387.06622343115</v>
      </c>
      <c r="AP321" s="132">
        <v>74186.156085301467</v>
      </c>
      <c r="AQ321" s="125">
        <v>97.392522038882674</v>
      </c>
      <c r="AR321" s="125">
        <v>2.607477961117342</v>
      </c>
      <c r="AS321" s="125">
        <v>44.942338089543519</v>
      </c>
      <c r="AT321" s="126" t="s">
        <v>94</v>
      </c>
      <c r="AU321" s="128" t="s">
        <v>94</v>
      </c>
      <c r="AV321" s="125">
        <f t="shared" si="4"/>
        <v>0.34036683547904456</v>
      </c>
      <c r="AW321" s="128" t="s">
        <v>94</v>
      </c>
      <c r="AX321" s="129">
        <v>19.239242732679809</v>
      </c>
      <c r="AZ321" s="149"/>
      <c r="BC321" s="150"/>
      <c r="BE321" s="98"/>
    </row>
    <row r="322" spans="1:57" ht="15" hidden="1" thickBot="1" x14ac:dyDescent="0.35">
      <c r="A322" s="120">
        <v>2012</v>
      </c>
      <c r="B322" s="121" t="s">
        <v>20</v>
      </c>
      <c r="C322" s="122">
        <v>1698.5945789377279</v>
      </c>
      <c r="D322" s="122">
        <v>1497.2636224501546</v>
      </c>
      <c r="E322" s="123">
        <v>0</v>
      </c>
      <c r="F322" s="123" t="s">
        <v>260</v>
      </c>
      <c r="G322" s="123" t="s">
        <v>260</v>
      </c>
      <c r="H322" s="122">
        <v>3195.8582013878822</v>
      </c>
      <c r="I322" s="122">
        <v>261.78462503307094</v>
      </c>
      <c r="J322" s="122">
        <v>3457.6428264209535</v>
      </c>
      <c r="K322" s="125">
        <f>Corrientes!K322*Constantes!$BA$12</f>
        <v>3450.1069314901893</v>
      </c>
      <c r="L322" s="125">
        <f>Corrientes!L322*Constantes!$BA$12</f>
        <v>1833.7274563807982</v>
      </c>
      <c r="M322" s="125">
        <f>Corrientes!M322*Constantes!$BA$12</f>
        <v>1616.379475109391</v>
      </c>
      <c r="N322" s="125">
        <f>Corrientes!N322*Constantes!$BA$12</f>
        <v>282.61108361814269</v>
      </c>
      <c r="O322" s="125">
        <v>3732.7180151083321</v>
      </c>
      <c r="P322" s="125">
        <v>49.94128351599295</v>
      </c>
      <c r="Q322" s="125">
        <v>3015.8494307069927</v>
      </c>
      <c r="R322" s="125">
        <v>330.56225252489179</v>
      </c>
      <c r="S322" s="125">
        <v>119.3615161160932</v>
      </c>
      <c r="T322" s="126">
        <v>0</v>
      </c>
      <c r="U322" s="126" t="s">
        <v>260</v>
      </c>
      <c r="V322" s="127">
        <v>3465.7731993479779</v>
      </c>
      <c r="W322" s="125">
        <v>3513.2156636701798</v>
      </c>
      <c r="X322" s="125">
        <f>Corrientes!X322*Constantes!$BA$12</f>
        <v>2165.4742063112026</v>
      </c>
      <c r="Y322" s="125">
        <f>Corrientes!Y322*Constantes!$BA$12</f>
        <v>2502.8374221078311</v>
      </c>
      <c r="Z322" s="125">
        <f>Corrientes!Z322*Constantes!$BA$12</f>
        <v>35609.04418737864</v>
      </c>
      <c r="AA322" s="125">
        <v>6923.4160257689309</v>
      </c>
      <c r="AB322" s="125">
        <v>3619.5133663889751</v>
      </c>
      <c r="AC322" s="126" t="s">
        <v>94</v>
      </c>
      <c r="AD322" s="125">
        <v>24.728093944178571</v>
      </c>
      <c r="AE322" s="125">
        <v>1.9444445127070018</v>
      </c>
      <c r="AF322" s="126" t="s">
        <v>260</v>
      </c>
      <c r="AG322" s="128" t="s">
        <v>94</v>
      </c>
      <c r="AH322" s="125">
        <v>934.52916887285096</v>
      </c>
      <c r="AI322" s="126" t="s">
        <v>260</v>
      </c>
      <c r="AJ322" s="126" t="s">
        <v>260</v>
      </c>
      <c r="AK322" s="126" t="s">
        <v>94</v>
      </c>
      <c r="AL322" s="126" t="s">
        <v>260</v>
      </c>
      <c r="AM322" s="126" t="s">
        <v>260</v>
      </c>
      <c r="AN322" s="128" t="s">
        <v>94</v>
      </c>
      <c r="AO322" s="132">
        <v>356061.38311091962</v>
      </c>
      <c r="AP322" s="132">
        <v>27998.179080837832</v>
      </c>
      <c r="AQ322" s="125">
        <v>92.428812396911241</v>
      </c>
      <c r="AR322" s="125">
        <v>7.5711876030887568</v>
      </c>
      <c r="AS322" s="125">
        <v>50.05871648400705</v>
      </c>
      <c r="AT322" s="126" t="s">
        <v>94</v>
      </c>
      <c r="AU322" s="128" t="s">
        <v>94</v>
      </c>
      <c r="AV322" s="125">
        <f t="shared" si="4"/>
        <v>5.3899740445374711</v>
      </c>
      <c r="AW322" s="128" t="s">
        <v>94</v>
      </c>
      <c r="AX322" s="129">
        <v>54.171004320881565</v>
      </c>
      <c r="AZ322" s="149"/>
      <c r="BC322" s="150"/>
      <c r="BE322" s="98"/>
    </row>
    <row r="323" spans="1:57" ht="15" hidden="1" thickBot="1" x14ac:dyDescent="0.35">
      <c r="A323" s="120">
        <v>2012</v>
      </c>
      <c r="B323" s="121" t="s">
        <v>21</v>
      </c>
      <c r="C323" s="122">
        <v>964.51278407892619</v>
      </c>
      <c r="D323" s="122">
        <v>1264.3355140842884</v>
      </c>
      <c r="E323" s="123">
        <v>0</v>
      </c>
      <c r="F323" s="123" t="s">
        <v>260</v>
      </c>
      <c r="G323" s="123" t="s">
        <v>260</v>
      </c>
      <c r="H323" s="122">
        <v>2228.8482981632146</v>
      </c>
      <c r="I323" s="122">
        <v>779.28899086267359</v>
      </c>
      <c r="J323" s="122">
        <v>3008.1372890258885</v>
      </c>
      <c r="K323" s="125">
        <f>Corrientes!K323*Constantes!$BA$12</f>
        <v>3622.3530127598951</v>
      </c>
      <c r="L323" s="125">
        <f>Corrientes!L323*Constantes!$BA$12</f>
        <v>1567.5386216876959</v>
      </c>
      <c r="M323" s="125">
        <f>Corrientes!M323*Constantes!$BA$12</f>
        <v>2054.8143910721992</v>
      </c>
      <c r="N323" s="125">
        <f>Corrientes!N323*Constantes!$BA$12</f>
        <v>1266.5105230303614</v>
      </c>
      <c r="O323" s="125">
        <v>4888.8635357902567</v>
      </c>
      <c r="P323" s="125">
        <v>46.078309940483088</v>
      </c>
      <c r="Q323" s="125">
        <v>3178.3860779101474</v>
      </c>
      <c r="R323" s="125">
        <v>341.79178375273784</v>
      </c>
      <c r="S323" s="126">
        <v>0</v>
      </c>
      <c r="T323" s="126">
        <v>0</v>
      </c>
      <c r="U323" s="126" t="s">
        <v>260</v>
      </c>
      <c r="V323" s="127">
        <v>3520.1778616628853</v>
      </c>
      <c r="W323" s="125">
        <v>4267.8599844847913</v>
      </c>
      <c r="X323" s="125">
        <f>Corrientes!X323*Constantes!$BA$12</f>
        <v>3904.0612756428054</v>
      </c>
      <c r="Y323" s="125">
        <f>Corrientes!Y323*Constantes!$BA$12</f>
        <v>2379.138420408583</v>
      </c>
      <c r="Z323" s="125">
        <f>Corrientes!Z323*Constantes!$BA$12</f>
        <v>0</v>
      </c>
      <c r="AA323" s="125">
        <v>6528.3151506887734</v>
      </c>
      <c r="AB323" s="125">
        <v>4533.19016237507</v>
      </c>
      <c r="AC323" s="126" t="s">
        <v>94</v>
      </c>
      <c r="AD323" s="125">
        <v>30.480098292809103</v>
      </c>
      <c r="AE323" s="125">
        <v>2.6761867876042373</v>
      </c>
      <c r="AF323" s="126" t="s">
        <v>260</v>
      </c>
      <c r="AG323" s="128" t="s">
        <v>94</v>
      </c>
      <c r="AH323" s="125">
        <v>315.14986053260668</v>
      </c>
      <c r="AI323" s="126" t="s">
        <v>260</v>
      </c>
      <c r="AJ323" s="126" t="s">
        <v>260</v>
      </c>
      <c r="AK323" s="126" t="s">
        <v>94</v>
      </c>
      <c r="AL323" s="126" t="s">
        <v>260</v>
      </c>
      <c r="AM323" s="126" t="s">
        <v>260</v>
      </c>
      <c r="AN323" s="128" t="s">
        <v>94</v>
      </c>
      <c r="AO323" s="132">
        <v>243940.93793927663</v>
      </c>
      <c r="AP323" s="132">
        <v>21418.287723268069</v>
      </c>
      <c r="AQ323" s="125">
        <v>74.093968592935227</v>
      </c>
      <c r="AR323" s="125">
        <v>25.906031407064777</v>
      </c>
      <c r="AS323" s="125">
        <v>53.921690059516926</v>
      </c>
      <c r="AT323" s="126" t="s">
        <v>94</v>
      </c>
      <c r="AU323" s="128" t="s">
        <v>94</v>
      </c>
      <c r="AV323" s="125">
        <f t="shared" si="4"/>
        <v>1.390819586626324</v>
      </c>
      <c r="AW323" s="128" t="s">
        <v>94</v>
      </c>
      <c r="AX323" s="129">
        <v>50.650907517010204</v>
      </c>
      <c r="AZ323" s="149"/>
      <c r="BC323" s="150"/>
      <c r="BE323" s="98"/>
    </row>
    <row r="324" spans="1:57" ht="15" hidden="1" thickBot="1" x14ac:dyDescent="0.35">
      <c r="A324" s="120">
        <v>2012</v>
      </c>
      <c r="B324" s="121" t="s">
        <v>22</v>
      </c>
      <c r="C324" s="122">
        <v>2699.6313459108133</v>
      </c>
      <c r="D324" s="122">
        <v>1597.0417771794471</v>
      </c>
      <c r="E324" s="122">
        <v>517.07515705582853</v>
      </c>
      <c r="F324" s="123" t="s">
        <v>260</v>
      </c>
      <c r="G324" s="123" t="s">
        <v>260</v>
      </c>
      <c r="H324" s="122">
        <v>4813.7482801460901</v>
      </c>
      <c r="I324" s="122">
        <v>438.89813842479236</v>
      </c>
      <c r="J324" s="122">
        <v>5252.6464185708819</v>
      </c>
      <c r="K324" s="125">
        <f>Corrientes!K324*Constantes!$BA$12</f>
        <v>3241.4700102192378</v>
      </c>
      <c r="L324" s="125">
        <f>Corrientes!L324*Constantes!$BA$12</f>
        <v>1817.8711343319612</v>
      </c>
      <c r="M324" s="125">
        <f>Corrientes!M324*Constantes!$BA$12</f>
        <v>1075.4120748576629</v>
      </c>
      <c r="N324" s="125">
        <f>Corrientes!N324*Constantes!$BA$12</f>
        <v>295.54415196837846</v>
      </c>
      <c r="O324" s="125">
        <v>3537.0141621876155</v>
      </c>
      <c r="P324" s="125">
        <v>52.775980587405805</v>
      </c>
      <c r="Q324" s="125">
        <v>3892.2401384932205</v>
      </c>
      <c r="R324" s="125">
        <v>606.71736393826336</v>
      </c>
      <c r="S324" s="125">
        <v>201.11767717168632</v>
      </c>
      <c r="T324" s="126">
        <v>0</v>
      </c>
      <c r="U324" s="126" t="s">
        <v>260</v>
      </c>
      <c r="V324" s="127">
        <v>4700.07517960317</v>
      </c>
      <c r="W324" s="125">
        <v>3948.7802493599461</v>
      </c>
      <c r="X324" s="125">
        <f>Corrientes!X324*Constantes!$BA$12</f>
        <v>2912.6928088114896</v>
      </c>
      <c r="Y324" s="125">
        <f>Corrientes!Y324*Constantes!$BA$12</f>
        <v>2058.1481062263842</v>
      </c>
      <c r="Z324" s="125">
        <f>Corrientes!Z324*Constantes!$BA$12</f>
        <v>34795.445877454382</v>
      </c>
      <c r="AA324" s="125">
        <v>9952.7215981740519</v>
      </c>
      <c r="AB324" s="125">
        <v>3720.2110701051392</v>
      </c>
      <c r="AC324" s="126" t="s">
        <v>94</v>
      </c>
      <c r="AD324" s="125">
        <v>20.053302645660953</v>
      </c>
      <c r="AE324" s="125">
        <v>2.9320868445862249</v>
      </c>
      <c r="AF324" s="126" t="s">
        <v>260</v>
      </c>
      <c r="AG324" s="128" t="s">
        <v>94</v>
      </c>
      <c r="AH324" s="125">
        <v>573.61866673331315</v>
      </c>
      <c r="AI324" s="126" t="s">
        <v>260</v>
      </c>
      <c r="AJ324" s="126" t="s">
        <v>260</v>
      </c>
      <c r="AK324" s="126" t="s">
        <v>94</v>
      </c>
      <c r="AL324" s="126" t="s">
        <v>260</v>
      </c>
      <c r="AM324" s="126" t="s">
        <v>260</v>
      </c>
      <c r="AN324" s="128" t="s">
        <v>94</v>
      </c>
      <c r="AO324" s="132">
        <v>339441.56928880379</v>
      </c>
      <c r="AP324" s="132">
        <v>49631.333920587778</v>
      </c>
      <c r="AQ324" s="125">
        <v>91.644247424059316</v>
      </c>
      <c r="AR324" s="125">
        <v>8.355752575940679</v>
      </c>
      <c r="AS324" s="125">
        <v>47.224019412594195</v>
      </c>
      <c r="AT324" s="126" t="s">
        <v>94</v>
      </c>
      <c r="AU324" s="128" t="s">
        <v>94</v>
      </c>
      <c r="AV324" s="125">
        <f t="shared" si="4"/>
        <v>4.6070137022202751E-2</v>
      </c>
      <c r="AW324" s="128" t="s">
        <v>94</v>
      </c>
      <c r="AX324" s="129">
        <v>122.37083231850329</v>
      </c>
      <c r="AZ324" s="149"/>
      <c r="BC324" s="150"/>
      <c r="BE324" s="98"/>
    </row>
    <row r="325" spans="1:57" ht="15" hidden="1" thickBot="1" x14ac:dyDescent="0.35">
      <c r="A325" s="120">
        <v>2012</v>
      </c>
      <c r="B325" s="121" t="s">
        <v>23</v>
      </c>
      <c r="C325" s="122">
        <v>1946.8257266692933</v>
      </c>
      <c r="D325" s="122">
        <v>2154.3143223634124</v>
      </c>
      <c r="E325" s="122">
        <v>274.82756161665844</v>
      </c>
      <c r="F325" s="123" t="s">
        <v>260</v>
      </c>
      <c r="G325" s="123" t="s">
        <v>260</v>
      </c>
      <c r="H325" s="122">
        <v>4375.9676106493644</v>
      </c>
      <c r="I325" s="122">
        <v>886.7192478491346</v>
      </c>
      <c r="J325" s="122">
        <v>5262.6868584984995</v>
      </c>
      <c r="K325" s="125">
        <f>Corrientes!K325*Constantes!$BA$12</f>
        <v>3331.9000655948803</v>
      </c>
      <c r="L325" s="125">
        <f>Corrientes!L325*Constantes!$BA$12</f>
        <v>1482.3301595298249</v>
      </c>
      <c r="M325" s="125">
        <f>Corrientes!M325*Constantes!$BA$12</f>
        <v>1640.3137935770699</v>
      </c>
      <c r="N325" s="125">
        <f>Corrientes!N325*Constantes!$BA$12</f>
        <v>675.15580162951721</v>
      </c>
      <c r="O325" s="125">
        <v>4007.0558672243978</v>
      </c>
      <c r="P325" s="125">
        <v>42.55297671513167</v>
      </c>
      <c r="Q325" s="125">
        <v>6088.4097755354915</v>
      </c>
      <c r="R325" s="125">
        <v>892.19902185492219</v>
      </c>
      <c r="S325" s="125">
        <v>124.08088213623689</v>
      </c>
      <c r="T325" s="126">
        <v>0</v>
      </c>
      <c r="U325" s="126" t="s">
        <v>260</v>
      </c>
      <c r="V325" s="127">
        <v>7104.6896795266503</v>
      </c>
      <c r="W325" s="125">
        <v>4461.6377717379482</v>
      </c>
      <c r="X325" s="125">
        <f>Corrientes!X325*Constantes!$BA$12</f>
        <v>3511.0377310439453</v>
      </c>
      <c r="Y325" s="125">
        <f>Corrientes!Y325*Constantes!$BA$12</f>
        <v>2293.3585114357602</v>
      </c>
      <c r="Z325" s="125">
        <f>Corrientes!Z325*Constantes!$BA$12</f>
        <v>28629.645162952671</v>
      </c>
      <c r="AA325" s="125">
        <v>12367.37653802515</v>
      </c>
      <c r="AB325" s="125">
        <v>4256.1736343543489</v>
      </c>
      <c r="AC325" s="126" t="s">
        <v>94</v>
      </c>
      <c r="AD325" s="125">
        <v>20.978414514578912</v>
      </c>
      <c r="AE325" s="125">
        <v>3.3294951484146273</v>
      </c>
      <c r="AF325" s="126" t="s">
        <v>260</v>
      </c>
      <c r="AG325" s="128" t="s">
        <v>94</v>
      </c>
      <c r="AH325" s="125">
        <v>448.63934076690447</v>
      </c>
      <c r="AI325" s="126" t="s">
        <v>260</v>
      </c>
      <c r="AJ325" s="126" t="s">
        <v>260</v>
      </c>
      <c r="AK325" s="126" t="s">
        <v>94</v>
      </c>
      <c r="AL325" s="126" t="s">
        <v>260</v>
      </c>
      <c r="AM325" s="126" t="s">
        <v>260</v>
      </c>
      <c r="AN325" s="128" t="s">
        <v>94</v>
      </c>
      <c r="AO325" s="132">
        <v>371449.0031293183</v>
      </c>
      <c r="AP325" s="132">
        <v>58952.865715521373</v>
      </c>
      <c r="AQ325" s="125">
        <v>83.150826342304441</v>
      </c>
      <c r="AR325" s="125">
        <v>16.849173657695548</v>
      </c>
      <c r="AS325" s="125">
        <v>57.447023284868322</v>
      </c>
      <c r="AT325" s="126" t="s">
        <v>94</v>
      </c>
      <c r="AU325" s="128" t="s">
        <v>94</v>
      </c>
      <c r="AV325" s="125">
        <f t="shared" si="4"/>
        <v>-0.97860834317781142</v>
      </c>
      <c r="AW325" s="128" t="s">
        <v>94</v>
      </c>
      <c r="AX325" s="129">
        <v>113.14621347499084</v>
      </c>
      <c r="AZ325" s="149"/>
      <c r="BC325" s="150"/>
      <c r="BE325" s="98"/>
    </row>
    <row r="326" spans="1:57" ht="15" hidden="1" thickBot="1" x14ac:dyDescent="0.35">
      <c r="A326" s="120">
        <v>2012</v>
      </c>
      <c r="B326" s="121" t="s">
        <v>24</v>
      </c>
      <c r="C326" s="122">
        <v>1462.6780242377035</v>
      </c>
      <c r="D326" s="122">
        <v>2025.840110211212</v>
      </c>
      <c r="E326" s="123">
        <v>0</v>
      </c>
      <c r="F326" s="123" t="s">
        <v>260</v>
      </c>
      <c r="G326" s="123" t="s">
        <v>260</v>
      </c>
      <c r="H326" s="122">
        <v>3488.5181344489156</v>
      </c>
      <c r="I326" s="122">
        <v>887.85604453696237</v>
      </c>
      <c r="J326" s="122">
        <v>4376.3741789858777</v>
      </c>
      <c r="K326" s="125">
        <f>Corrientes!K326*Constantes!$BA$12</f>
        <v>3103.1033847525005</v>
      </c>
      <c r="L326" s="125">
        <f>Corrientes!L326*Constantes!$BA$12</f>
        <v>1301.0799866551713</v>
      </c>
      <c r="M326" s="125">
        <f>Corrientes!M326*Constantes!$BA$12</f>
        <v>1802.0233980973294</v>
      </c>
      <c r="N326" s="125">
        <f>Corrientes!N326*Constantes!$BA$12</f>
        <v>789.76487746159944</v>
      </c>
      <c r="O326" s="125">
        <v>3892.8682622141005</v>
      </c>
      <c r="P326" s="125">
        <v>25.625145605078139</v>
      </c>
      <c r="Q326" s="125">
        <v>7264.3295387551716</v>
      </c>
      <c r="R326" s="125">
        <v>654.65356651289449</v>
      </c>
      <c r="S326" s="125">
        <v>119.02677576620565</v>
      </c>
      <c r="T326" s="125">
        <v>4664.052279161514</v>
      </c>
      <c r="U326" s="126" t="s">
        <v>260</v>
      </c>
      <c r="V326" s="127">
        <v>12702.062160195786</v>
      </c>
      <c r="W326" s="125">
        <v>7535.619099038021</v>
      </c>
      <c r="X326" s="125">
        <f>Corrientes!X326*Constantes!$BA$12</f>
        <v>4454.422143283854</v>
      </c>
      <c r="Y326" s="125">
        <f>Corrientes!Y326*Constantes!$BA$12</f>
        <v>2537.0334194168113</v>
      </c>
      <c r="Z326" s="125">
        <f>Corrientes!Z326*Constantes!$BA$12</f>
        <v>23607.055883817065</v>
      </c>
      <c r="AA326" s="125">
        <v>17078.436339181662</v>
      </c>
      <c r="AB326" s="125">
        <v>6078.1549826506398</v>
      </c>
      <c r="AC326" s="126" t="s">
        <v>94</v>
      </c>
      <c r="AD326" s="125">
        <v>26.311190163190101</v>
      </c>
      <c r="AE326" s="125">
        <v>3.0602097449824619</v>
      </c>
      <c r="AF326" s="126" t="s">
        <v>260</v>
      </c>
      <c r="AG326" s="128" t="s">
        <v>94</v>
      </c>
      <c r="AH326" s="125">
        <v>825.93046199389585</v>
      </c>
      <c r="AI326" s="126" t="s">
        <v>260</v>
      </c>
      <c r="AJ326" s="126" t="s">
        <v>260</v>
      </c>
      <c r="AK326" s="126" t="s">
        <v>94</v>
      </c>
      <c r="AL326" s="126" t="s">
        <v>260</v>
      </c>
      <c r="AM326" s="126" t="s">
        <v>260</v>
      </c>
      <c r="AN326" s="128" t="s">
        <v>94</v>
      </c>
      <c r="AO326" s="132">
        <v>558080.58147594519</v>
      </c>
      <c r="AP326" s="132">
        <v>64909.402551750587</v>
      </c>
      <c r="AQ326" s="125">
        <v>79.712519811486914</v>
      </c>
      <c r="AR326" s="125">
        <v>20.28748018851309</v>
      </c>
      <c r="AS326" s="125">
        <v>74.374854394921869</v>
      </c>
      <c r="AT326" s="126" t="s">
        <v>94</v>
      </c>
      <c r="AU326" s="128" t="s">
        <v>94</v>
      </c>
      <c r="AV326" s="125">
        <f t="shared" si="4"/>
        <v>40.805269223053408</v>
      </c>
      <c r="AW326" s="128" t="s">
        <v>94</v>
      </c>
      <c r="AX326" s="129">
        <v>118.89731861410098</v>
      </c>
      <c r="AZ326" s="149"/>
      <c r="BC326" s="150"/>
      <c r="BE326" s="98"/>
    </row>
    <row r="327" spans="1:57" ht="15" hidden="1" thickBot="1" x14ac:dyDescent="0.35">
      <c r="A327" s="120">
        <v>2012</v>
      </c>
      <c r="B327" s="121" t="s">
        <v>25</v>
      </c>
      <c r="C327" s="122">
        <v>3556.056375057633</v>
      </c>
      <c r="D327" s="122">
        <v>2059.8526494851976</v>
      </c>
      <c r="E327" s="123">
        <v>0</v>
      </c>
      <c r="F327" s="123" t="s">
        <v>260</v>
      </c>
      <c r="G327" s="123" t="s">
        <v>260</v>
      </c>
      <c r="H327" s="122">
        <v>5615.9090245428306</v>
      </c>
      <c r="I327" s="122">
        <v>2637.1024334107437</v>
      </c>
      <c r="J327" s="122">
        <v>8253.011457953573</v>
      </c>
      <c r="K327" s="125">
        <f>Corrientes!K327*Constantes!$BA$12</f>
        <v>3787.9119569663235</v>
      </c>
      <c r="L327" s="125">
        <f>Corrientes!L327*Constantes!$BA$12</f>
        <v>2398.5481965359427</v>
      </c>
      <c r="M327" s="125">
        <f>Corrientes!M327*Constantes!$BA$12</f>
        <v>1389.3637604303813</v>
      </c>
      <c r="N327" s="125">
        <f>Corrientes!N327*Constantes!$BA$12</f>
        <v>1778.716819593551</v>
      </c>
      <c r="O327" s="125">
        <v>5566.6287765598745</v>
      </c>
      <c r="P327" s="125">
        <v>67.725542101968301</v>
      </c>
      <c r="Q327" s="125">
        <v>2073.8652181961343</v>
      </c>
      <c r="R327" s="125">
        <v>327.56130940043931</v>
      </c>
      <c r="S327" s="125">
        <v>1531.5279023681076</v>
      </c>
      <c r="T327" s="126">
        <v>0</v>
      </c>
      <c r="U327" s="126" t="s">
        <v>260</v>
      </c>
      <c r="V327" s="127">
        <v>3932.9544299646809</v>
      </c>
      <c r="W327" s="125">
        <v>4758.6576751209714</v>
      </c>
      <c r="X327" s="125">
        <f>Corrientes!X327*Constantes!$BA$12</f>
        <v>2482.6837930261672</v>
      </c>
      <c r="Y327" s="125">
        <f>Corrientes!Y327*Constantes!$BA$12</f>
        <v>1846.1230747578747</v>
      </c>
      <c r="Z327" s="125">
        <f>Corrientes!Z327*Constantes!$BA$12</f>
        <v>13257.341848533259</v>
      </c>
      <c r="AA327" s="125">
        <v>12185.965887918255</v>
      </c>
      <c r="AB327" s="125">
        <v>5277.4323041250163</v>
      </c>
      <c r="AC327" s="126" t="s">
        <v>94</v>
      </c>
      <c r="AD327" s="125">
        <v>8.5666168602097343</v>
      </c>
      <c r="AE327" s="125">
        <v>1.7998708841638271</v>
      </c>
      <c r="AF327" s="126" t="s">
        <v>260</v>
      </c>
      <c r="AG327" s="128" t="s">
        <v>94</v>
      </c>
      <c r="AH327" s="125">
        <v>270.41729125334001</v>
      </c>
      <c r="AI327" s="126" t="s">
        <v>260</v>
      </c>
      <c r="AJ327" s="126" t="s">
        <v>260</v>
      </c>
      <c r="AK327" s="126" t="s">
        <v>94</v>
      </c>
      <c r="AL327" s="126" t="s">
        <v>260</v>
      </c>
      <c r="AM327" s="126" t="s">
        <v>260</v>
      </c>
      <c r="AN327" s="128" t="s">
        <v>94</v>
      </c>
      <c r="AO327" s="132">
        <v>677046.67013264878</v>
      </c>
      <c r="AP327" s="132">
        <v>142249.45607780933</v>
      </c>
      <c r="AQ327" s="125">
        <v>68.046785747894234</v>
      </c>
      <c r="AR327" s="125">
        <v>31.95321425210577</v>
      </c>
      <c r="AS327" s="125">
        <v>32.274457898031692</v>
      </c>
      <c r="AT327" s="126" t="s">
        <v>94</v>
      </c>
      <c r="AU327" s="128" t="s">
        <v>94</v>
      </c>
      <c r="AV327" s="125">
        <f t="shared" si="4"/>
        <v>-4.0013275838215678</v>
      </c>
      <c r="AW327" s="128" t="s">
        <v>94</v>
      </c>
      <c r="AX327" s="129">
        <v>60.244147405119655</v>
      </c>
      <c r="AZ327" s="149"/>
      <c r="BC327" s="150"/>
      <c r="BE327" s="98"/>
    </row>
    <row r="328" spans="1:57" ht="15" hidden="1" thickBot="1" x14ac:dyDescent="0.35">
      <c r="A328" s="120">
        <v>2012</v>
      </c>
      <c r="B328" s="121" t="s">
        <v>26</v>
      </c>
      <c r="C328" s="122">
        <v>3226.752585869036</v>
      </c>
      <c r="D328" s="122">
        <v>2473.2290294520303</v>
      </c>
      <c r="E328" s="122">
        <v>386.83346011185557</v>
      </c>
      <c r="F328" s="123" t="s">
        <v>260</v>
      </c>
      <c r="G328" s="123" t="s">
        <v>260</v>
      </c>
      <c r="H328" s="122">
        <v>6086.8150754329226</v>
      </c>
      <c r="I328" s="122">
        <v>1333.8370301480697</v>
      </c>
      <c r="J328" s="122">
        <v>7420.6521055809926</v>
      </c>
      <c r="K328" s="125">
        <f>Corrientes!K328*Constantes!$BA$12</f>
        <v>4011.7760609798743</v>
      </c>
      <c r="L328" s="125">
        <f>Corrientes!L328*Constantes!$BA$12</f>
        <v>2126.7294337463668</v>
      </c>
      <c r="M328" s="125">
        <f>Corrientes!M328*Constantes!$BA$12</f>
        <v>1630.0874744367754</v>
      </c>
      <c r="N328" s="125">
        <f>Corrientes!N328*Constantes!$BA$12</f>
        <v>879.12239824633173</v>
      </c>
      <c r="O328" s="125">
        <v>4890.8984592262059</v>
      </c>
      <c r="P328" s="125">
        <v>44.84792105534364</v>
      </c>
      <c r="Q328" s="125">
        <v>6632.285430256481</v>
      </c>
      <c r="R328" s="125">
        <v>1019.4775858900492</v>
      </c>
      <c r="S328" s="125">
        <v>1473.8414961069841</v>
      </c>
      <c r="T328" s="126">
        <v>0</v>
      </c>
      <c r="U328" s="126" t="s">
        <v>260</v>
      </c>
      <c r="V328" s="127">
        <v>9125.6045122535143</v>
      </c>
      <c r="W328" s="125">
        <v>4797.6445584401217</v>
      </c>
      <c r="X328" s="125">
        <f>Corrientes!X328*Constantes!$BA$12</f>
        <v>3388.8608921520395</v>
      </c>
      <c r="Y328" s="125">
        <f>Corrientes!Y328*Constantes!$BA$12</f>
        <v>2538.9823572087989</v>
      </c>
      <c r="Z328" s="125">
        <f>Corrientes!Z328*Constantes!$BA$12</f>
        <v>14432.023110435301</v>
      </c>
      <c r="AA328" s="125">
        <v>16546.256617834508</v>
      </c>
      <c r="AB328" s="125">
        <v>4839.023406821585</v>
      </c>
      <c r="AC328" s="126" t="s">
        <v>94</v>
      </c>
      <c r="AD328" s="125">
        <v>16.140034631147085</v>
      </c>
      <c r="AE328" s="125">
        <v>3.1320636655662342</v>
      </c>
      <c r="AF328" s="126" t="s">
        <v>260</v>
      </c>
      <c r="AG328" s="128" t="s">
        <v>94</v>
      </c>
      <c r="AH328" s="125">
        <v>1153.5542667688312</v>
      </c>
      <c r="AI328" s="126" t="s">
        <v>260</v>
      </c>
      <c r="AJ328" s="126" t="s">
        <v>260</v>
      </c>
      <c r="AK328" s="126" t="s">
        <v>94</v>
      </c>
      <c r="AL328" s="126" t="s">
        <v>260</v>
      </c>
      <c r="AM328" s="126" t="s">
        <v>260</v>
      </c>
      <c r="AN328" s="128" t="s">
        <v>94</v>
      </c>
      <c r="AO328" s="132">
        <v>528286.08817066206</v>
      </c>
      <c r="AP328" s="132">
        <v>102516.85944900944</v>
      </c>
      <c r="AQ328" s="125">
        <v>82.025339401844406</v>
      </c>
      <c r="AR328" s="125">
        <v>17.974660598155591</v>
      </c>
      <c r="AS328" s="125">
        <v>55.15207894465636</v>
      </c>
      <c r="AT328" s="126" t="s">
        <v>94</v>
      </c>
      <c r="AU328" s="128" t="s">
        <v>94</v>
      </c>
      <c r="AV328" s="125">
        <f t="shared" si="4"/>
        <v>4.5962752498487358</v>
      </c>
      <c r="AW328" s="128" t="s">
        <v>94</v>
      </c>
      <c r="AX328" s="129">
        <v>40.460357606527708</v>
      </c>
      <c r="AZ328" s="149"/>
      <c r="BC328" s="150"/>
      <c r="BE328" s="98"/>
    </row>
    <row r="329" spans="1:57" ht="15" hidden="1" thickBot="1" x14ac:dyDescent="0.35">
      <c r="A329" s="120">
        <v>2012</v>
      </c>
      <c r="B329" s="121" t="s">
        <v>27</v>
      </c>
      <c r="C329" s="122">
        <v>1859.3760667940167</v>
      </c>
      <c r="D329" s="122">
        <v>1115.1786113822898</v>
      </c>
      <c r="E329" s="123">
        <v>0</v>
      </c>
      <c r="F329" s="123" t="s">
        <v>260</v>
      </c>
      <c r="G329" s="123" t="s">
        <v>260</v>
      </c>
      <c r="H329" s="122">
        <v>2974.5546781763064</v>
      </c>
      <c r="I329" s="122">
        <v>326.67569362831154</v>
      </c>
      <c r="J329" s="122">
        <v>3301.2303718046182</v>
      </c>
      <c r="K329" s="125">
        <f>Corrientes!K329*Constantes!$BA$12</f>
        <v>3489.9260120849372</v>
      </c>
      <c r="L329" s="125">
        <f>Corrientes!L329*Constantes!$BA$12</f>
        <v>2181.5315581057207</v>
      </c>
      <c r="M329" s="125">
        <f>Corrientes!M329*Constantes!$BA$12</f>
        <v>1308.3944539792167</v>
      </c>
      <c r="N329" s="125">
        <f>Corrientes!N329*Constantes!$BA$12</f>
        <v>383.27552324851229</v>
      </c>
      <c r="O329" s="125">
        <v>3873.2015353334496</v>
      </c>
      <c r="P329" s="125">
        <v>65.67041048305552</v>
      </c>
      <c r="Q329" s="125">
        <v>1452.6671356779932</v>
      </c>
      <c r="R329" s="125">
        <v>273.07026616395569</v>
      </c>
      <c r="S329" s="126">
        <v>0</v>
      </c>
      <c r="T329" s="126">
        <v>0</v>
      </c>
      <c r="U329" s="126" t="s">
        <v>260</v>
      </c>
      <c r="V329" s="131">
        <v>1725.7374018419491</v>
      </c>
      <c r="W329" s="125">
        <v>4635.2039070614328</v>
      </c>
      <c r="X329" s="125">
        <f>Corrientes!X329*Constantes!$BA$12</f>
        <v>3960.2065768068824</v>
      </c>
      <c r="Y329" s="125">
        <f>Corrientes!Y329*Constantes!$BA$12</f>
        <v>2198.3855778250095</v>
      </c>
      <c r="Z329" s="125">
        <f>Corrientes!Z329*Constantes!$BA$12</f>
        <v>0</v>
      </c>
      <c r="AA329" s="125">
        <v>5026.9677736465674</v>
      </c>
      <c r="AB329" s="125">
        <v>4104.8635421325398</v>
      </c>
      <c r="AC329" s="126" t="s">
        <v>94</v>
      </c>
      <c r="AD329" s="125">
        <v>30.398304885714484</v>
      </c>
      <c r="AE329" s="125">
        <v>4.9946036044891704</v>
      </c>
      <c r="AF329" s="126" t="s">
        <v>260</v>
      </c>
      <c r="AG329" s="128" t="s">
        <v>94</v>
      </c>
      <c r="AH329" s="125">
        <v>28.237719933183648</v>
      </c>
      <c r="AI329" s="126" t="s">
        <v>260</v>
      </c>
      <c r="AJ329" s="126" t="s">
        <v>260</v>
      </c>
      <c r="AK329" s="126" t="s">
        <v>94</v>
      </c>
      <c r="AL329" s="126" t="s">
        <v>260</v>
      </c>
      <c r="AM329" s="126" t="s">
        <v>260</v>
      </c>
      <c r="AN329" s="128" t="s">
        <v>94</v>
      </c>
      <c r="AO329" s="132">
        <v>100647.98273737496</v>
      </c>
      <c r="AP329" s="132">
        <v>16537.000311517248</v>
      </c>
      <c r="AQ329" s="125">
        <v>90.104426021933932</v>
      </c>
      <c r="AR329" s="125">
        <v>9.8955739780660696</v>
      </c>
      <c r="AS329" s="125">
        <v>34.329589516944473</v>
      </c>
      <c r="AT329" s="126" t="s">
        <v>94</v>
      </c>
      <c r="AU329" s="128" t="s">
        <v>94</v>
      </c>
      <c r="AV329" s="125">
        <f t="shared" si="4"/>
        <v>2.0891251546263367</v>
      </c>
      <c r="AW329" s="128" t="s">
        <v>94</v>
      </c>
      <c r="AX329" s="129">
        <v>18.31796427380797</v>
      </c>
      <c r="AZ329" s="149"/>
      <c r="BC329" s="150"/>
      <c r="BE329" s="98"/>
    </row>
    <row r="330" spans="1:57" ht="15" hidden="1" thickBot="1" x14ac:dyDescent="0.35">
      <c r="A330" s="120">
        <v>2012</v>
      </c>
      <c r="B330" s="121" t="s">
        <v>28</v>
      </c>
      <c r="C330" s="122">
        <v>8375.0009097075927</v>
      </c>
      <c r="D330" s="122">
        <v>4724.1247156418631</v>
      </c>
      <c r="E330" s="122">
        <v>1233.1764466708655</v>
      </c>
      <c r="F330" s="123" t="s">
        <v>260</v>
      </c>
      <c r="G330" s="123" t="s">
        <v>260</v>
      </c>
      <c r="H330" s="122">
        <v>14332.30207202032</v>
      </c>
      <c r="I330" s="122">
        <v>740.89899957867419</v>
      </c>
      <c r="J330" s="122">
        <v>15073.201071598996</v>
      </c>
      <c r="K330" s="125">
        <f>Corrientes!K330*Constantes!$BA$12</f>
        <v>2809.5843133973731</v>
      </c>
      <c r="L330" s="125">
        <f>Corrientes!L330*Constantes!$BA$12</f>
        <v>1641.7649490195465</v>
      </c>
      <c r="M330" s="125">
        <f>Corrientes!M330*Constantes!$BA$12</f>
        <v>926.07779468390925</v>
      </c>
      <c r="N330" s="125">
        <f>Corrientes!N330*Constantes!$BA$12</f>
        <v>145.23962700254609</v>
      </c>
      <c r="O330" s="125">
        <v>2954.8239403999191</v>
      </c>
      <c r="P330" s="125">
        <v>50.297338700241845</v>
      </c>
      <c r="Q330" s="125">
        <v>10556.888691627237</v>
      </c>
      <c r="R330" s="125">
        <v>1483.2761729730903</v>
      </c>
      <c r="S330" s="125">
        <v>2854.8221650262371</v>
      </c>
      <c r="T330" s="126">
        <v>0</v>
      </c>
      <c r="U330" s="126" t="s">
        <v>260</v>
      </c>
      <c r="V330" s="127">
        <v>14894.987029626564</v>
      </c>
      <c r="W330" s="125">
        <v>5401.8505314912609</v>
      </c>
      <c r="X330" s="125">
        <f>Corrientes!X330*Constantes!$BA$12</f>
        <v>3522.6699201884235</v>
      </c>
      <c r="Y330" s="125">
        <f>Corrientes!Y330*Constantes!$BA$12</f>
        <v>2876.2942329172374</v>
      </c>
      <c r="Z330" s="125">
        <f>Corrientes!Z330*Constantes!$BA$12</f>
        <v>12343.04191718724</v>
      </c>
      <c r="AA330" s="125">
        <v>29968.188101225562</v>
      </c>
      <c r="AB330" s="125">
        <v>3813.4238728946716</v>
      </c>
      <c r="AC330" s="126" t="s">
        <v>94</v>
      </c>
      <c r="AD330" s="125">
        <v>11.348607937439008</v>
      </c>
      <c r="AE330" s="125">
        <v>3.3731755584126186</v>
      </c>
      <c r="AF330" s="126" t="s">
        <v>260</v>
      </c>
      <c r="AG330" s="128" t="s">
        <v>94</v>
      </c>
      <c r="AH330" s="125">
        <v>492.3209916667808</v>
      </c>
      <c r="AI330" s="126" t="s">
        <v>260</v>
      </c>
      <c r="AJ330" s="126" t="s">
        <v>260</v>
      </c>
      <c r="AK330" s="126" t="s">
        <v>94</v>
      </c>
      <c r="AL330" s="126" t="s">
        <v>260</v>
      </c>
      <c r="AM330" s="126" t="s">
        <v>260</v>
      </c>
      <c r="AN330" s="128" t="s">
        <v>94</v>
      </c>
      <c r="AO330" s="132">
        <v>888426.57555980503</v>
      </c>
      <c r="AP330" s="132">
        <v>264069.2873207879</v>
      </c>
      <c r="AQ330" s="125">
        <v>95.084660543839746</v>
      </c>
      <c r="AR330" s="125">
        <v>4.9153394561602441</v>
      </c>
      <c r="AS330" s="125">
        <v>49.702661299758148</v>
      </c>
      <c r="AT330" s="126" t="s">
        <v>94</v>
      </c>
      <c r="AU330" s="128" t="s">
        <v>94</v>
      </c>
      <c r="AV330" s="125">
        <f t="shared" si="4"/>
        <v>-2.0289473529983781</v>
      </c>
      <c r="AW330" s="128" t="s">
        <v>94</v>
      </c>
      <c r="AX330" s="129">
        <v>84.725725128000192</v>
      </c>
      <c r="AZ330" s="149"/>
      <c r="BC330" s="150"/>
      <c r="BE330" s="98"/>
    </row>
    <row r="331" spans="1:57" ht="15" hidden="1" thickBot="1" x14ac:dyDescent="0.35">
      <c r="A331" s="120">
        <v>2012</v>
      </c>
      <c r="B331" s="121" t="s">
        <v>29</v>
      </c>
      <c r="C331" s="122">
        <v>1979.0344330832102</v>
      </c>
      <c r="D331" s="122">
        <v>1713.2622581819046</v>
      </c>
      <c r="E331" s="122">
        <v>401.51774843563703</v>
      </c>
      <c r="F331" s="123" t="s">
        <v>260</v>
      </c>
      <c r="G331" s="123" t="s">
        <v>260</v>
      </c>
      <c r="H331" s="122">
        <v>4093.8144397007522</v>
      </c>
      <c r="I331" s="122">
        <v>508.51831688123769</v>
      </c>
      <c r="J331" s="122">
        <v>4602.33275658199</v>
      </c>
      <c r="K331" s="125">
        <f>Corrientes!K331*Constantes!$BA$12</f>
        <v>4024.8249158187032</v>
      </c>
      <c r="L331" s="125">
        <f>Corrientes!L331*Constantes!$BA$12</f>
        <v>1945.683472678036</v>
      </c>
      <c r="M331" s="125">
        <f>Corrientes!M331*Constantes!$BA$12</f>
        <v>1684.3901270147448</v>
      </c>
      <c r="N331" s="125">
        <f>Corrientes!N331*Constantes!$BA$12</f>
        <v>499.94869627833077</v>
      </c>
      <c r="O331" s="125">
        <v>4524.7736120970339</v>
      </c>
      <c r="P331" s="125">
        <v>43.818215940244649</v>
      </c>
      <c r="Q331" s="125">
        <v>5007.6168822591026</v>
      </c>
      <c r="R331" s="125">
        <v>669.19779711657031</v>
      </c>
      <c r="S331" s="125">
        <v>224.093414510185</v>
      </c>
      <c r="T331" s="126">
        <v>0</v>
      </c>
      <c r="U331" s="126" t="s">
        <v>260</v>
      </c>
      <c r="V331" s="127">
        <v>5900.9080938858579</v>
      </c>
      <c r="W331" s="125">
        <v>5787.7404057325693</v>
      </c>
      <c r="X331" s="125">
        <f>Corrientes!X331*Constantes!$BA$12</f>
        <v>5059.2976073178552</v>
      </c>
      <c r="Y331" s="125">
        <f>Corrientes!Y331*Constantes!$BA$12</f>
        <v>3895.9171743246479</v>
      </c>
      <c r="Z331" s="125">
        <f>Corrientes!Z331*Constantes!$BA$12</f>
        <v>45317.171791746208</v>
      </c>
      <c r="AA331" s="125">
        <v>10503.240850467848</v>
      </c>
      <c r="AB331" s="125">
        <v>5157.0048571203361</v>
      </c>
      <c r="AC331" s="126" t="s">
        <v>94</v>
      </c>
      <c r="AD331" s="125">
        <v>24.314247484563612</v>
      </c>
      <c r="AE331" s="125">
        <v>4.3954483529485788</v>
      </c>
      <c r="AF331" s="126" t="s">
        <v>260</v>
      </c>
      <c r="AG331" s="128" t="s">
        <v>94</v>
      </c>
      <c r="AH331" s="125">
        <v>491.24722723566458</v>
      </c>
      <c r="AI331" s="126" t="s">
        <v>260</v>
      </c>
      <c r="AJ331" s="126" t="s">
        <v>260</v>
      </c>
      <c r="AK331" s="126" t="s">
        <v>94</v>
      </c>
      <c r="AL331" s="126" t="s">
        <v>260</v>
      </c>
      <c r="AM331" s="126" t="s">
        <v>260</v>
      </c>
      <c r="AN331" s="128" t="s">
        <v>94</v>
      </c>
      <c r="AO331" s="132">
        <v>238957.21225849475</v>
      </c>
      <c r="AP331" s="132">
        <v>43197.885754580886</v>
      </c>
      <c r="AQ331" s="125">
        <v>88.950857233128474</v>
      </c>
      <c r="AR331" s="125">
        <v>11.049142766871523</v>
      </c>
      <c r="AS331" s="125">
        <v>56.181784059755358</v>
      </c>
      <c r="AT331" s="126" t="s">
        <v>94</v>
      </c>
      <c r="AU331" s="128" t="s">
        <v>94</v>
      </c>
      <c r="AV331" s="125">
        <f t="shared" si="4"/>
        <v>4.484006486737302</v>
      </c>
      <c r="AW331" s="128" t="s">
        <v>94</v>
      </c>
      <c r="AX331" s="129">
        <v>20.654429983813387</v>
      </c>
      <c r="AZ331" s="149"/>
      <c r="BC331" s="150"/>
      <c r="BE331" s="98"/>
    </row>
    <row r="332" spans="1:57" ht="15" hidden="1" thickBot="1" x14ac:dyDescent="0.35">
      <c r="A332" s="134">
        <v>2012</v>
      </c>
      <c r="B332" s="135" t="s">
        <v>30</v>
      </c>
      <c r="C332" s="137">
        <v>1392.7047943209122</v>
      </c>
      <c r="D332" s="137">
        <v>1609.0829600869583</v>
      </c>
      <c r="E332" s="137">
        <v>448.65122071380193</v>
      </c>
      <c r="F332" s="138" t="s">
        <v>260</v>
      </c>
      <c r="G332" s="138" t="s">
        <v>260</v>
      </c>
      <c r="H332" s="137">
        <v>3450.4389751216727</v>
      </c>
      <c r="I332" s="137">
        <v>229.54986269716065</v>
      </c>
      <c r="J332" s="137">
        <v>3679.9888378188334</v>
      </c>
      <c r="K332" s="140">
        <f>Corrientes!K332*Constantes!$BA$12</f>
        <v>3597.4712214120027</v>
      </c>
      <c r="L332" s="140">
        <f>Corrientes!L332*Constantes!$BA$12</f>
        <v>1452.0515950627209</v>
      </c>
      <c r="M332" s="140">
        <f>Corrientes!M332*Constantes!$BA$12</f>
        <v>1677.6502014712917</v>
      </c>
      <c r="N332" s="140">
        <f>Corrientes!N332*Constantes!$BA$12</f>
        <v>239.33158386114971</v>
      </c>
      <c r="O332" s="140">
        <v>3836.8028052731529</v>
      </c>
      <c r="P332" s="140">
        <v>59.664716599631852</v>
      </c>
      <c r="Q332" s="140">
        <v>2097.302457202522</v>
      </c>
      <c r="R332" s="140">
        <v>390.4893424241597</v>
      </c>
      <c r="S332" s="142">
        <v>0</v>
      </c>
      <c r="T332" s="142">
        <v>0</v>
      </c>
      <c r="U332" s="142" t="s">
        <v>260</v>
      </c>
      <c r="V332" s="141">
        <v>2487.791799626682</v>
      </c>
      <c r="W332" s="140">
        <v>4307.5289364927085</v>
      </c>
      <c r="X332" s="140">
        <f>Corrientes!X332*Constantes!$BA$12</f>
        <v>2680.1285780403277</v>
      </c>
      <c r="Y332" s="140">
        <f>Corrientes!Y332*Constantes!$BA$12</f>
        <v>2386.3728124776771</v>
      </c>
      <c r="Z332" s="140">
        <f>Corrientes!Z332*Constantes!$BA$12</f>
        <v>0</v>
      </c>
      <c r="AA332" s="140">
        <v>6167.7806374455149</v>
      </c>
      <c r="AB332" s="140">
        <v>4013.7209567191971</v>
      </c>
      <c r="AC332" s="142" t="s">
        <v>94</v>
      </c>
      <c r="AD332" s="140">
        <v>24.347082144032758</v>
      </c>
      <c r="AE332" s="140">
        <v>3.4250861357681761</v>
      </c>
      <c r="AF332" s="142" t="s">
        <v>260</v>
      </c>
      <c r="AG332" s="143" t="s">
        <v>94</v>
      </c>
      <c r="AH332" s="140">
        <v>52.077574909136032</v>
      </c>
      <c r="AI332" s="142" t="s">
        <v>260</v>
      </c>
      <c r="AJ332" s="142" t="s">
        <v>260</v>
      </c>
      <c r="AK332" s="142" t="s">
        <v>94</v>
      </c>
      <c r="AL332" s="142" t="s">
        <v>260</v>
      </c>
      <c r="AM332" s="142" t="s">
        <v>260</v>
      </c>
      <c r="AN332" s="143" t="s">
        <v>94</v>
      </c>
      <c r="AO332" s="136">
        <v>180076.65772359353</v>
      </c>
      <c r="AP332" s="136">
        <v>25332.730225979794</v>
      </c>
      <c r="AQ332" s="140">
        <v>93.762213071460906</v>
      </c>
      <c r="AR332" s="140">
        <v>6.2377869285390863</v>
      </c>
      <c r="AS332" s="140">
        <v>40.335283400368155</v>
      </c>
      <c r="AT332" s="142" t="s">
        <v>94</v>
      </c>
      <c r="AU332" s="143" t="s">
        <v>94</v>
      </c>
      <c r="AV332" s="140">
        <f t="shared" si="4"/>
        <v>3.6846134691985055</v>
      </c>
      <c r="AW332" s="143" t="s">
        <v>94</v>
      </c>
      <c r="AX332" s="129">
        <v>16.520082810214237</v>
      </c>
      <c r="AZ332" s="149"/>
      <c r="BC332" s="150"/>
      <c r="BE332" s="98"/>
    </row>
    <row r="333" spans="1:57" ht="15" thickBot="1" x14ac:dyDescent="0.35">
      <c r="A333" s="111">
        <v>2013</v>
      </c>
      <c r="B333" s="112" t="s">
        <v>206</v>
      </c>
      <c r="C333" s="113">
        <v>130626.93169913116</v>
      </c>
      <c r="D333" s="113">
        <v>74357.988025809129</v>
      </c>
      <c r="E333" s="113">
        <v>10856.947549091004</v>
      </c>
      <c r="F333" s="114">
        <v>6449.4378093188752</v>
      </c>
      <c r="G333" s="114">
        <v>1965.4294134288982</v>
      </c>
      <c r="H333" s="113">
        <v>224256.73449677907</v>
      </c>
      <c r="I333" s="113">
        <v>31002.166774367506</v>
      </c>
      <c r="J333" s="113">
        <v>255258.90127114658</v>
      </c>
      <c r="K333" s="116">
        <f>Corrientes!K333*Constantes!$BA$13</f>
        <v>3442.4688113275229</v>
      </c>
      <c r="L333" s="116">
        <f>Corrientes!L333*Constantes!$BA$13</f>
        <v>2005.1979134327478</v>
      </c>
      <c r="M333" s="116">
        <f>Corrientes!M333*Constantes!$BA$13</f>
        <v>1141.4375481383358</v>
      </c>
      <c r="N333" s="116">
        <f>Corrientes!N333*Constantes!$BA$13</f>
        <v>475.90096096602821</v>
      </c>
      <c r="O333" s="116">
        <v>3918.3697722935517</v>
      </c>
      <c r="P333" s="116">
        <v>44.306534327701272</v>
      </c>
      <c r="Q333" s="116">
        <v>229170.68615041595</v>
      </c>
      <c r="R333" s="116">
        <v>54749.981823824295</v>
      </c>
      <c r="S333" s="116">
        <v>14136.015358423732</v>
      </c>
      <c r="T333" s="116">
        <v>20125.715248227556</v>
      </c>
      <c r="U333" s="117">
        <v>2678.9161485936202</v>
      </c>
      <c r="V333" s="118">
        <v>320861.31472948514</v>
      </c>
      <c r="W333" s="116">
        <v>6025.4634371829998</v>
      </c>
      <c r="X333" s="116">
        <f>Corrientes!X333*Constantes!$BA$13</f>
        <v>3850.8339264563651</v>
      </c>
      <c r="Y333" s="116">
        <f>Corrientes!Y333*Constantes!$BA$13</f>
        <v>4337.0908439543273</v>
      </c>
      <c r="Z333" s="116">
        <f>Corrientes!Z333*Constantes!$BA$13</f>
        <v>18501.98403776795</v>
      </c>
      <c r="AA333" s="116">
        <v>576120.21600063168</v>
      </c>
      <c r="AB333" s="116">
        <v>4866.0835178698871</v>
      </c>
      <c r="AC333" s="116">
        <v>54.626725986117286</v>
      </c>
      <c r="AD333" s="116">
        <v>15.683209540067732</v>
      </c>
      <c r="AE333" s="116">
        <v>3.2215186044094604</v>
      </c>
      <c r="AF333" s="117">
        <v>408422.39458039042</v>
      </c>
      <c r="AG333" s="117">
        <v>17723.735985390267</v>
      </c>
      <c r="AH333" s="116">
        <v>46503.563501013283</v>
      </c>
      <c r="AI333" s="117">
        <v>478528.77787655138</v>
      </c>
      <c r="AJ333" s="117">
        <v>4041.7976939062382</v>
      </c>
      <c r="AK333" s="117">
        <v>2.6758119535818237</v>
      </c>
      <c r="AL333" s="117">
        <v>1054648.9938771829</v>
      </c>
      <c r="AM333" s="117">
        <v>8907.8806032372304</v>
      </c>
      <c r="AN333" s="117">
        <v>5.8973305579912836</v>
      </c>
      <c r="AO333" s="148">
        <v>17883498.025188055</v>
      </c>
      <c r="AP333" s="148">
        <v>3673484.1601978173</v>
      </c>
      <c r="AQ333" s="116">
        <v>87.854618734162884</v>
      </c>
      <c r="AR333" s="116">
        <v>12.14538126583712</v>
      </c>
      <c r="AS333" s="116">
        <v>55.693465672298736</v>
      </c>
      <c r="AT333" s="117">
        <v>45.373274013882714</v>
      </c>
      <c r="AU333" s="117">
        <v>39.283352167289927</v>
      </c>
      <c r="AV333" s="116">
        <f t="shared" si="4"/>
        <v>2.137493081789188</v>
      </c>
      <c r="AW333" s="125">
        <f>((AI333/AI300)-1)*100</f>
        <v>-1.7962002004989763E-2</v>
      </c>
      <c r="AX333" s="119">
        <v>5879.08381316335</v>
      </c>
      <c r="AZ333" s="149"/>
      <c r="BC333" s="150"/>
      <c r="BE333" s="98"/>
    </row>
    <row r="334" spans="1:57" ht="15" hidden="1" thickBot="1" x14ac:dyDescent="0.35">
      <c r="A334" s="120">
        <v>2013</v>
      </c>
      <c r="B334" s="121" t="s">
        <v>0</v>
      </c>
      <c r="C334" s="122">
        <v>970.98653323391454</v>
      </c>
      <c r="D334" s="122">
        <v>1297.1323685385923</v>
      </c>
      <c r="E334" s="123">
        <v>0</v>
      </c>
      <c r="F334" s="123" t="s">
        <v>260</v>
      </c>
      <c r="G334" s="123" t="s">
        <v>260</v>
      </c>
      <c r="H334" s="122">
        <v>2268.1189017725069</v>
      </c>
      <c r="I334" s="122">
        <v>749.46719890818576</v>
      </c>
      <c r="J334" s="122">
        <v>3017.5861006806931</v>
      </c>
      <c r="K334" s="125">
        <f>Corrientes!K334*Constantes!$BA$13</f>
        <v>3942.5593339240613</v>
      </c>
      <c r="L334" s="125">
        <f>Corrientes!L334*Constantes!$BA$13</f>
        <v>1687.818049011569</v>
      </c>
      <c r="M334" s="125">
        <f>Corrientes!M334*Constantes!$BA$13</f>
        <v>2254.7412849124926</v>
      </c>
      <c r="N334" s="125">
        <f>Corrientes!N334*Constantes!$BA$13</f>
        <v>1302.7619046850828</v>
      </c>
      <c r="O334" s="125">
        <v>5245.3212386091445</v>
      </c>
      <c r="P334" s="125">
        <v>45.538555377516865</v>
      </c>
      <c r="Q334" s="125">
        <v>3110.1038316789445</v>
      </c>
      <c r="R334" s="125">
        <v>393.08263101824622</v>
      </c>
      <c r="S334" s="125">
        <v>105.66974614369835</v>
      </c>
      <c r="T334" s="126">
        <v>0</v>
      </c>
      <c r="U334" s="126" t="s">
        <v>260</v>
      </c>
      <c r="V334" s="127">
        <v>3608.8562088408889</v>
      </c>
      <c r="W334" s="125">
        <v>5330.8638341142032</v>
      </c>
      <c r="X334" s="125">
        <f>Corrientes!X334*Constantes!$BA$13</f>
        <v>3661.8794960185096</v>
      </c>
      <c r="Y334" s="125">
        <f>Corrientes!Y334*Constantes!$BA$13</f>
        <v>2787.8398500574208</v>
      </c>
      <c r="Z334" s="125">
        <f>Corrientes!Z334*Constantes!$BA$13</f>
        <v>80540.96504855057</v>
      </c>
      <c r="AA334" s="125">
        <v>6626.4423095215816</v>
      </c>
      <c r="AB334" s="125">
        <v>5291.5655308753194</v>
      </c>
      <c r="AC334" s="126" t="s">
        <v>94</v>
      </c>
      <c r="AD334" s="125">
        <v>28.46835921230258</v>
      </c>
      <c r="AE334" s="125">
        <v>3.4898926690354095</v>
      </c>
      <c r="AF334" s="126" t="s">
        <v>260</v>
      </c>
      <c r="AG334" s="128" t="s">
        <v>94</v>
      </c>
      <c r="AH334" s="125">
        <v>362.74177348347911</v>
      </c>
      <c r="AI334" s="126" t="s">
        <v>260</v>
      </c>
      <c r="AJ334" s="126" t="s">
        <v>260</v>
      </c>
      <c r="AK334" s="126" t="s">
        <v>94</v>
      </c>
      <c r="AL334" s="126" t="s">
        <v>260</v>
      </c>
      <c r="AM334" s="126" t="s">
        <v>260</v>
      </c>
      <c r="AN334" s="128" t="s">
        <v>94</v>
      </c>
      <c r="AO334" s="132">
        <v>189875.2465459948</v>
      </c>
      <c r="AP334" s="132">
        <v>23276.516430416435</v>
      </c>
      <c r="AQ334" s="125">
        <v>75.163353292914337</v>
      </c>
      <c r="AR334" s="125">
        <v>24.836646707085656</v>
      </c>
      <c r="AS334" s="125">
        <v>54.461444622483135</v>
      </c>
      <c r="AT334" s="126" t="s">
        <v>94</v>
      </c>
      <c r="AU334" s="128" t="s">
        <v>94</v>
      </c>
      <c r="AV334" s="125">
        <f t="shared" si="4"/>
        <v>4.4977183301552426</v>
      </c>
      <c r="AW334" s="128" t="s">
        <v>94</v>
      </c>
      <c r="AX334" s="129">
        <v>125.54926101548232</v>
      </c>
      <c r="AZ334" s="149"/>
      <c r="BC334" s="150"/>
      <c r="BE334" s="98"/>
    </row>
    <row r="335" spans="1:57" ht="15" hidden="1" thickBot="1" x14ac:dyDescent="0.35">
      <c r="A335" s="120">
        <v>2013</v>
      </c>
      <c r="B335" s="121" t="s">
        <v>1</v>
      </c>
      <c r="C335" s="122">
        <v>2102.4367505498003</v>
      </c>
      <c r="D335" s="122">
        <v>1759.419555407645</v>
      </c>
      <c r="E335" s="122">
        <v>84.862040379394642</v>
      </c>
      <c r="F335" s="123" t="s">
        <v>260</v>
      </c>
      <c r="G335" s="123" t="s">
        <v>260</v>
      </c>
      <c r="H335" s="122">
        <v>3946.7183463368401</v>
      </c>
      <c r="I335" s="122">
        <v>45.039484680705542</v>
      </c>
      <c r="J335" s="122">
        <v>3991.7578310175459</v>
      </c>
      <c r="K335" s="125">
        <f>Corrientes!K335*Constantes!$BA$13</f>
        <v>3037.8440208137113</v>
      </c>
      <c r="L335" s="125">
        <f>Corrientes!L335*Constantes!$BA$13</f>
        <v>1618.2748175391632</v>
      </c>
      <c r="M335" s="125">
        <f>Corrientes!M335*Constantes!$BA$13</f>
        <v>1354.2497101316251</v>
      </c>
      <c r="N335" s="125">
        <f>Corrientes!N335*Constantes!$BA$13</f>
        <v>34.667517981060065</v>
      </c>
      <c r="O335" s="125">
        <v>3072.5115387947712</v>
      </c>
      <c r="P335" s="125">
        <v>20.551462103262168</v>
      </c>
      <c r="Q335" s="125">
        <v>8635.6796105364774</v>
      </c>
      <c r="R335" s="125">
        <v>826.48948490553846</v>
      </c>
      <c r="S335" s="125">
        <v>47.939133604189898</v>
      </c>
      <c r="T335" s="125">
        <v>5921.3643211164162</v>
      </c>
      <c r="U335" s="126" t="s">
        <v>260</v>
      </c>
      <c r="V335" s="127">
        <v>15431.472550162624</v>
      </c>
      <c r="W335" s="125">
        <v>7412.2206638858543</v>
      </c>
      <c r="X335" s="125">
        <f>Corrientes!X335*Constantes!$BA$13</f>
        <v>4073.6144010802727</v>
      </c>
      <c r="Y335" s="125">
        <f>Corrientes!Y335*Constantes!$BA$13</f>
        <v>4904.4872915227452</v>
      </c>
      <c r="Z335" s="125">
        <f>Corrientes!Z335*Constantes!$BA$13</f>
        <v>16428.764086425603</v>
      </c>
      <c r="AA335" s="125">
        <v>19423.230381180168</v>
      </c>
      <c r="AB335" s="125">
        <v>5744.6822852994219</v>
      </c>
      <c r="AC335" s="126" t="s">
        <v>94</v>
      </c>
      <c r="AD335" s="125">
        <v>30.766292561911563</v>
      </c>
      <c r="AE335" s="125">
        <v>3.7975685412349609</v>
      </c>
      <c r="AF335" s="126" t="s">
        <v>260</v>
      </c>
      <c r="AG335" s="128" t="s">
        <v>94</v>
      </c>
      <c r="AH335" s="125">
        <v>1103.5409865588686</v>
      </c>
      <c r="AI335" s="126" t="s">
        <v>260</v>
      </c>
      <c r="AJ335" s="126" t="s">
        <v>260</v>
      </c>
      <c r="AK335" s="126" t="s">
        <v>94</v>
      </c>
      <c r="AL335" s="126" t="s">
        <v>260</v>
      </c>
      <c r="AM335" s="126" t="s">
        <v>260</v>
      </c>
      <c r="AN335" s="128" t="s">
        <v>94</v>
      </c>
      <c r="AO335" s="132">
        <v>511464.90630196175</v>
      </c>
      <c r="AP335" s="132">
        <v>63131.52727808999</v>
      </c>
      <c r="AQ335" s="125">
        <v>98.871687948333658</v>
      </c>
      <c r="AR335" s="125">
        <v>1.1283120516663319</v>
      </c>
      <c r="AS335" s="125">
        <v>79.448537896737832</v>
      </c>
      <c r="AT335" s="126" t="s">
        <v>94</v>
      </c>
      <c r="AU335" s="128" t="s">
        <v>94</v>
      </c>
      <c r="AV335" s="125">
        <f t="shared" si="4"/>
        <v>44.058555984407619</v>
      </c>
      <c r="AW335" s="128" t="s">
        <v>94</v>
      </c>
      <c r="AX335" s="129">
        <v>19.869714603370245</v>
      </c>
      <c r="AZ335" s="149"/>
      <c r="BC335" s="150"/>
      <c r="BE335" s="98"/>
    </row>
    <row r="336" spans="1:57" ht="15" hidden="1" thickBot="1" x14ac:dyDescent="0.35">
      <c r="A336" s="120">
        <v>2013</v>
      </c>
      <c r="B336" s="121" t="s">
        <v>2</v>
      </c>
      <c r="C336" s="122">
        <v>492.8796146571562</v>
      </c>
      <c r="D336" s="122">
        <v>841.83891469655077</v>
      </c>
      <c r="E336" s="123">
        <v>0</v>
      </c>
      <c r="F336" s="123" t="s">
        <v>260</v>
      </c>
      <c r="G336" s="123" t="s">
        <v>260</v>
      </c>
      <c r="H336" s="122">
        <v>1334.718529353707</v>
      </c>
      <c r="I336" s="122">
        <v>233.34907132783633</v>
      </c>
      <c r="J336" s="122">
        <v>1568.0676006815436</v>
      </c>
      <c r="K336" s="125">
        <f>Corrientes!K336*Constantes!$BA$13</f>
        <v>4687.9766828598367</v>
      </c>
      <c r="L336" s="125">
        <f>Corrientes!L336*Constantes!$BA$13</f>
        <v>1731.1576112519581</v>
      </c>
      <c r="M336" s="125">
        <f>Corrientes!M336*Constantes!$BA$13</f>
        <v>2956.819071607878</v>
      </c>
      <c r="N336" s="125">
        <f>Corrientes!N336*Constantes!$BA$13</f>
        <v>819.59977425472255</v>
      </c>
      <c r="O336" s="125">
        <v>5507.5764571145583</v>
      </c>
      <c r="P336" s="125">
        <v>34.166586630884474</v>
      </c>
      <c r="Q336" s="125">
        <v>2319.7938383670262</v>
      </c>
      <c r="R336" s="125">
        <v>701.61546018639149</v>
      </c>
      <c r="S336" s="126">
        <v>0</v>
      </c>
      <c r="T336" s="126">
        <v>0</v>
      </c>
      <c r="U336" s="126" t="s">
        <v>260</v>
      </c>
      <c r="V336" s="127">
        <v>3021.409298553418</v>
      </c>
      <c r="W336" s="125">
        <v>6970.0434941159247</v>
      </c>
      <c r="X336" s="125">
        <f>Corrientes!X336*Constantes!$BA$13</f>
        <v>6035.4558302403902</v>
      </c>
      <c r="Y336" s="125">
        <f>Corrientes!Y336*Constantes!$BA$13</f>
        <v>5251.6520347187588</v>
      </c>
      <c r="Z336" s="125">
        <f>Corrientes!Z336*Constantes!$BA$13</f>
        <v>0</v>
      </c>
      <c r="AA336" s="125">
        <v>4589.4768992349609</v>
      </c>
      <c r="AB336" s="125">
        <v>6390.2846844523801</v>
      </c>
      <c r="AC336" s="126" t="s">
        <v>94</v>
      </c>
      <c r="AD336" s="125">
        <v>16.975293179398403</v>
      </c>
      <c r="AE336" s="125">
        <v>3.6315150425927181</v>
      </c>
      <c r="AF336" s="126" t="s">
        <v>260</v>
      </c>
      <c r="AG336" s="128" t="s">
        <v>94</v>
      </c>
      <c r="AH336" s="125">
        <v>138.91770607963139</v>
      </c>
      <c r="AI336" s="126" t="s">
        <v>260</v>
      </c>
      <c r="AJ336" s="126" t="s">
        <v>260</v>
      </c>
      <c r="AK336" s="126" t="s">
        <v>94</v>
      </c>
      <c r="AL336" s="126" t="s">
        <v>260</v>
      </c>
      <c r="AM336" s="126" t="s">
        <v>260</v>
      </c>
      <c r="AN336" s="128" t="s">
        <v>94</v>
      </c>
      <c r="AO336" s="132">
        <v>126379.12401316414</v>
      </c>
      <c r="AP336" s="132">
        <v>27036.215815140407</v>
      </c>
      <c r="AQ336" s="125">
        <v>85.118685493762271</v>
      </c>
      <c r="AR336" s="125">
        <v>14.881314506237722</v>
      </c>
      <c r="AS336" s="125">
        <v>65.833413369115533</v>
      </c>
      <c r="AT336" s="126" t="s">
        <v>94</v>
      </c>
      <c r="AU336" s="128" t="s">
        <v>94</v>
      </c>
      <c r="AV336" s="125">
        <f t="shared" si="4"/>
        <v>4.9644760278348965</v>
      </c>
      <c r="AW336" s="128" t="s">
        <v>94</v>
      </c>
      <c r="AX336" s="129">
        <v>44.803728896376477</v>
      </c>
      <c r="AZ336" s="149"/>
      <c r="BC336" s="150"/>
      <c r="BE336" s="98"/>
    </row>
    <row r="337" spans="1:57" ht="15" hidden="1" thickBot="1" x14ac:dyDescent="0.35">
      <c r="A337" s="120">
        <v>2013</v>
      </c>
      <c r="B337" s="121" t="s">
        <v>3</v>
      </c>
      <c r="C337" s="122">
        <v>855.74553952300641</v>
      </c>
      <c r="D337" s="122">
        <v>1265.9738434074206</v>
      </c>
      <c r="E337" s="122">
        <v>195.03566907007558</v>
      </c>
      <c r="F337" s="123" t="s">
        <v>260</v>
      </c>
      <c r="G337" s="123" t="s">
        <v>260</v>
      </c>
      <c r="H337" s="122">
        <v>2316.7550520005029</v>
      </c>
      <c r="I337" s="122">
        <v>295.99117847503231</v>
      </c>
      <c r="J337" s="122">
        <v>2612.746230475535</v>
      </c>
      <c r="K337" s="125">
        <f>Corrientes!K337*Constantes!$BA$13</f>
        <v>5005.2956517946041</v>
      </c>
      <c r="L337" s="125">
        <f>Corrientes!L337*Constantes!$BA$13</f>
        <v>1848.8175489466737</v>
      </c>
      <c r="M337" s="125">
        <f>Corrientes!M337*Constantes!$BA$13</f>
        <v>2735.1082551613131</v>
      </c>
      <c r="N337" s="125">
        <f>Corrientes!N337*Constantes!$BA$13</f>
        <v>639.48415865633979</v>
      </c>
      <c r="O337" s="125">
        <v>5644.7798104509438</v>
      </c>
      <c r="P337" s="125">
        <v>50.900654880784735</v>
      </c>
      <c r="Q337" s="125">
        <v>1541.5522273825698</v>
      </c>
      <c r="R337" s="125">
        <v>317.0694496541754</v>
      </c>
      <c r="S337" s="125">
        <v>661.66277076659674</v>
      </c>
      <c r="T337" s="126">
        <v>0</v>
      </c>
      <c r="U337" s="126" t="s">
        <v>260</v>
      </c>
      <c r="V337" s="127">
        <v>2520.2844478033417</v>
      </c>
      <c r="W337" s="125">
        <v>6037.5060356443055</v>
      </c>
      <c r="X337" s="125">
        <f>Corrientes!X337*Constantes!$BA$13</f>
        <v>2923.7872855742007</v>
      </c>
      <c r="Y337" s="125">
        <f>Corrientes!Y337*Constantes!$BA$13</f>
        <v>3145.6862905320245</v>
      </c>
      <c r="Z337" s="125">
        <f>Corrientes!Z337*Constantes!$BA$13</f>
        <v>23225.201683688323</v>
      </c>
      <c r="AA337" s="125">
        <v>5133.0306782788766</v>
      </c>
      <c r="AB337" s="125">
        <v>5831.0081895797639</v>
      </c>
      <c r="AC337" s="126" t="s">
        <v>94</v>
      </c>
      <c r="AD337" s="125">
        <v>3.804476888424547</v>
      </c>
      <c r="AE337" s="125">
        <v>0.64790934561350078</v>
      </c>
      <c r="AF337" s="126" t="s">
        <v>260</v>
      </c>
      <c r="AG337" s="128" t="s">
        <v>94</v>
      </c>
      <c r="AH337" s="125">
        <v>87.345441579648011</v>
      </c>
      <c r="AI337" s="126" t="s">
        <v>260</v>
      </c>
      <c r="AJ337" s="126" t="s">
        <v>260</v>
      </c>
      <c r="AK337" s="126" t="s">
        <v>94</v>
      </c>
      <c r="AL337" s="126" t="s">
        <v>260</v>
      </c>
      <c r="AM337" s="126" t="s">
        <v>260</v>
      </c>
      <c r="AN337" s="128" t="s">
        <v>94</v>
      </c>
      <c r="AO337" s="132">
        <v>792245.19804054464</v>
      </c>
      <c r="AP337" s="132">
        <v>134920.80064664269</v>
      </c>
      <c r="AQ337" s="125">
        <v>88.67126186911922</v>
      </c>
      <c r="AR337" s="125">
        <v>11.328738130880787</v>
      </c>
      <c r="AS337" s="125">
        <v>49.099345119215258</v>
      </c>
      <c r="AT337" s="126" t="s">
        <v>94</v>
      </c>
      <c r="AU337" s="128" t="s">
        <v>94</v>
      </c>
      <c r="AV337" s="125">
        <f t="shared" si="4"/>
        <v>-3.0691848521075205</v>
      </c>
      <c r="AW337" s="128" t="s">
        <v>94</v>
      </c>
      <c r="AX337" s="129">
        <v>22.732887191503107</v>
      </c>
      <c r="AZ337" s="149"/>
      <c r="BC337" s="150"/>
      <c r="BE337" s="98"/>
    </row>
    <row r="338" spans="1:57" ht="15" hidden="1" thickBot="1" x14ac:dyDescent="0.35">
      <c r="A338" s="120">
        <v>2013</v>
      </c>
      <c r="B338" s="121" t="s">
        <v>4</v>
      </c>
      <c r="C338" s="122">
        <v>1316.8035617854971</v>
      </c>
      <c r="D338" s="122">
        <v>1241.3945395020116</v>
      </c>
      <c r="E338" s="122">
        <v>275.77955316198177</v>
      </c>
      <c r="F338" s="123" t="s">
        <v>260</v>
      </c>
      <c r="G338" s="123" t="s">
        <v>260</v>
      </c>
      <c r="H338" s="122">
        <v>2833.9776544494907</v>
      </c>
      <c r="I338" s="122">
        <v>309.71438153645437</v>
      </c>
      <c r="J338" s="122">
        <v>3143.692035985945</v>
      </c>
      <c r="K338" s="125">
        <f>Corrientes!K338*Constantes!$BA$13</f>
        <v>3211.6008998553871</v>
      </c>
      <c r="L338" s="125">
        <f>Corrientes!L338*Constantes!$BA$13</f>
        <v>1492.2656490686365</v>
      </c>
      <c r="M338" s="125">
        <f>Corrientes!M338*Constantes!$BA$13</f>
        <v>1406.8084883734502</v>
      </c>
      <c r="N338" s="125">
        <f>Corrientes!N338*Constantes!$BA$13</f>
        <v>350.98335130382588</v>
      </c>
      <c r="O338" s="125">
        <v>3562.5842511592127</v>
      </c>
      <c r="P338" s="125">
        <v>25.369041518554468</v>
      </c>
      <c r="Q338" s="125">
        <v>8272.1140102296049</v>
      </c>
      <c r="R338" s="125">
        <v>931.48142053441552</v>
      </c>
      <c r="S338" s="125">
        <v>44.556480869042076</v>
      </c>
      <c r="T338" s="126">
        <v>0</v>
      </c>
      <c r="U338" s="126" t="s">
        <v>260</v>
      </c>
      <c r="V338" s="127">
        <v>9248.1519116330619</v>
      </c>
      <c r="W338" s="125">
        <v>4606.3667787356817</v>
      </c>
      <c r="X338" s="125">
        <f>Corrientes!X338*Constantes!$BA$13</f>
        <v>8057.1335722547055</v>
      </c>
      <c r="Y338" s="125">
        <f>Corrientes!Y338*Constantes!$BA$13</f>
        <v>2945.4796200822016</v>
      </c>
      <c r="Z338" s="125">
        <f>Corrientes!Z338*Constantes!$BA$13</f>
        <v>23916.522205604982</v>
      </c>
      <c r="AA338" s="125">
        <v>12391.843947619007</v>
      </c>
      <c r="AB338" s="125">
        <v>4287.6750445377847</v>
      </c>
      <c r="AC338" s="126" t="s">
        <v>94</v>
      </c>
      <c r="AD338" s="125">
        <v>22.590804529324775</v>
      </c>
      <c r="AE338" s="125">
        <v>2.0956246008997526</v>
      </c>
      <c r="AF338" s="126" t="s">
        <v>260</v>
      </c>
      <c r="AG338" s="128" t="s">
        <v>94</v>
      </c>
      <c r="AH338" s="125">
        <v>1285.2524655885288</v>
      </c>
      <c r="AI338" s="126" t="s">
        <v>260</v>
      </c>
      <c r="AJ338" s="126" t="s">
        <v>260</v>
      </c>
      <c r="AK338" s="126" t="s">
        <v>94</v>
      </c>
      <c r="AL338" s="126" t="s">
        <v>260</v>
      </c>
      <c r="AM338" s="126" t="s">
        <v>260</v>
      </c>
      <c r="AN338" s="128" t="s">
        <v>94</v>
      </c>
      <c r="AO338" s="132">
        <v>591319.8357329166</v>
      </c>
      <c r="AP338" s="132">
        <v>54853.486654418819</v>
      </c>
      <c r="AQ338" s="125">
        <v>90.148068640593806</v>
      </c>
      <c r="AR338" s="125">
        <v>9.8519313594061941</v>
      </c>
      <c r="AS338" s="125">
        <v>74.630958481445532</v>
      </c>
      <c r="AT338" s="126" t="s">
        <v>94</v>
      </c>
      <c r="AU338" s="128" t="s">
        <v>94</v>
      </c>
      <c r="AV338" s="125">
        <f t="shared" si="4"/>
        <v>0.88572372514716946</v>
      </c>
      <c r="AW338" s="128" t="s">
        <v>94</v>
      </c>
      <c r="AX338" s="129">
        <v>32.50627078816985</v>
      </c>
      <c r="AZ338" s="149"/>
      <c r="BC338" s="150"/>
      <c r="BE338" s="98"/>
    </row>
    <row r="339" spans="1:57" ht="15" hidden="1" thickBot="1" x14ac:dyDescent="0.35">
      <c r="A339" s="120">
        <v>2013</v>
      </c>
      <c r="B339" s="121" t="s">
        <v>5</v>
      </c>
      <c r="C339" s="122">
        <v>666.41712048737691</v>
      </c>
      <c r="D339" s="122">
        <v>1138.7625140005819</v>
      </c>
      <c r="E339" s="123">
        <v>0</v>
      </c>
      <c r="F339" s="123" t="s">
        <v>260</v>
      </c>
      <c r="G339" s="123" t="s">
        <v>260</v>
      </c>
      <c r="H339" s="122">
        <v>1805.1796344879588</v>
      </c>
      <c r="I339" s="122">
        <v>26.626845858755786</v>
      </c>
      <c r="J339" s="122">
        <v>1831.8064803467146</v>
      </c>
      <c r="K339" s="125">
        <f>Corrientes!K339*Constantes!$BA$13</f>
        <v>5882.5549401634535</v>
      </c>
      <c r="L339" s="125">
        <f>Corrientes!L339*Constantes!$BA$13</f>
        <v>2171.65940133404</v>
      </c>
      <c r="M339" s="125">
        <f>Corrientes!M339*Constantes!$BA$13</f>
        <v>3710.8955388294125</v>
      </c>
      <c r="N339" s="125">
        <f>Corrientes!N339*Constantes!$BA$13</f>
        <v>86.769139566447649</v>
      </c>
      <c r="O339" s="125">
        <v>5969.3240797299013</v>
      </c>
      <c r="P339" s="125">
        <v>48.377234757357641</v>
      </c>
      <c r="Q339" s="125">
        <v>1678.1327012877055</v>
      </c>
      <c r="R339" s="125">
        <v>276.56595768240976</v>
      </c>
      <c r="S339" s="126">
        <v>0</v>
      </c>
      <c r="T339" s="126">
        <v>0</v>
      </c>
      <c r="U339" s="126" t="s">
        <v>260</v>
      </c>
      <c r="V339" s="127">
        <v>1954.698658970115</v>
      </c>
      <c r="W339" s="125">
        <v>4993.8012647858468</v>
      </c>
      <c r="X339" s="125">
        <f>Corrientes!X339*Constantes!$BA$13</f>
        <v>723.32433112346291</v>
      </c>
      <c r="Y339" s="125">
        <f>Corrientes!Y339*Constantes!$BA$13</f>
        <v>3382.6974116905749</v>
      </c>
      <c r="Z339" s="125">
        <f>Corrientes!Z339*Constantes!$BA$13</f>
        <v>0</v>
      </c>
      <c r="AA339" s="125">
        <v>3786.5051393168296</v>
      </c>
      <c r="AB339" s="125">
        <v>5422.5007186315661</v>
      </c>
      <c r="AC339" s="126" t="s">
        <v>94</v>
      </c>
      <c r="AD339" s="125">
        <v>9.5132884655728294</v>
      </c>
      <c r="AE339" s="125">
        <v>3.7697504166536957</v>
      </c>
      <c r="AF339" s="126" t="s">
        <v>260</v>
      </c>
      <c r="AG339" s="128" t="s">
        <v>94</v>
      </c>
      <c r="AH339" s="125">
        <v>121.60243363566595</v>
      </c>
      <c r="AI339" s="126" t="s">
        <v>260</v>
      </c>
      <c r="AJ339" s="126" t="s">
        <v>260</v>
      </c>
      <c r="AK339" s="126" t="s">
        <v>94</v>
      </c>
      <c r="AL339" s="126" t="s">
        <v>260</v>
      </c>
      <c r="AM339" s="126" t="s">
        <v>260</v>
      </c>
      <c r="AN339" s="128" t="s">
        <v>94</v>
      </c>
      <c r="AO339" s="132">
        <v>100444.45177561666</v>
      </c>
      <c r="AP339" s="132">
        <v>39802.27397728584</v>
      </c>
      <c r="AQ339" s="125">
        <v>98.54641600275832</v>
      </c>
      <c r="AR339" s="125">
        <v>1.4535839972416738</v>
      </c>
      <c r="AS339" s="125">
        <v>51.622765242642366</v>
      </c>
      <c r="AT339" s="126" t="s">
        <v>94</v>
      </c>
      <c r="AU339" s="128" t="s">
        <v>94</v>
      </c>
      <c r="AV339" s="125">
        <f t="shared" si="4"/>
        <v>0.46310188233118499</v>
      </c>
      <c r="AW339" s="128" t="s">
        <v>94</v>
      </c>
      <c r="AX339" s="129">
        <v>10.767111037491203</v>
      </c>
      <c r="AZ339" s="149"/>
      <c r="BC339" s="150"/>
      <c r="BE339" s="98"/>
    </row>
    <row r="340" spans="1:57" ht="15" hidden="1" thickBot="1" x14ac:dyDescent="0.35">
      <c r="A340" s="120">
        <v>2013</v>
      </c>
      <c r="B340" s="121" t="s">
        <v>6</v>
      </c>
      <c r="C340" s="122">
        <v>7764.6863036256627</v>
      </c>
      <c r="D340" s="122">
        <v>3293.9161718352825</v>
      </c>
      <c r="E340" s="122">
        <v>1703.2729167439277</v>
      </c>
      <c r="F340" s="123" t="s">
        <v>260</v>
      </c>
      <c r="G340" s="123" t="s">
        <v>260</v>
      </c>
      <c r="H340" s="122">
        <v>12761.875392204873</v>
      </c>
      <c r="I340" s="122">
        <v>73.756215804990376</v>
      </c>
      <c r="J340" s="122">
        <v>12835.631608009862</v>
      </c>
      <c r="K340" s="125">
        <f>Corrientes!K340*Constantes!$BA$13</f>
        <v>3186.2876420928824</v>
      </c>
      <c r="L340" s="125">
        <f>Corrientes!L340*Constantes!$BA$13</f>
        <v>1938.6276118228013</v>
      </c>
      <c r="M340" s="125">
        <f>Corrientes!M340*Constantes!$BA$13</f>
        <v>822.39984875728885</v>
      </c>
      <c r="N340" s="125">
        <f>Corrientes!N340*Constantes!$BA$13</f>
        <v>18.414889013140098</v>
      </c>
      <c r="O340" s="125">
        <v>3204.7025311060215</v>
      </c>
      <c r="P340" s="125">
        <v>72.148678884498224</v>
      </c>
      <c r="Q340" s="125">
        <v>2868.600354727952</v>
      </c>
      <c r="R340" s="125">
        <v>791.15140898026834</v>
      </c>
      <c r="S340" s="125">
        <v>96.00674740886187</v>
      </c>
      <c r="T340" s="125">
        <v>1199.1388364458096</v>
      </c>
      <c r="U340" s="126" t="s">
        <v>260</v>
      </c>
      <c r="V340" s="127">
        <v>4954.8973475628918</v>
      </c>
      <c r="W340" s="125">
        <v>4448.094774355799</v>
      </c>
      <c r="X340" s="125">
        <f>Corrientes!X340*Constantes!$BA$13</f>
        <v>1284.9555733711297</v>
      </c>
      <c r="Y340" s="125">
        <f>Corrientes!Y340*Constantes!$BA$13</f>
        <v>2432.9645395789048</v>
      </c>
      <c r="Z340" s="125">
        <f>Corrientes!Z340*Constantes!$BA$13</f>
        <v>9284.0873618471978</v>
      </c>
      <c r="AA340" s="125">
        <v>17790.528955572754</v>
      </c>
      <c r="AB340" s="125">
        <v>3475.2651995010056</v>
      </c>
      <c r="AC340" s="126" t="s">
        <v>94</v>
      </c>
      <c r="AD340" s="125">
        <v>19.772063379009037</v>
      </c>
      <c r="AE340" s="125">
        <v>5.7640127554490261</v>
      </c>
      <c r="AF340" s="126" t="s">
        <v>260</v>
      </c>
      <c r="AG340" s="128" t="s">
        <v>94</v>
      </c>
      <c r="AH340" s="125">
        <v>170.36206504830466</v>
      </c>
      <c r="AI340" s="126" t="s">
        <v>260</v>
      </c>
      <c r="AJ340" s="126" t="s">
        <v>260</v>
      </c>
      <c r="AK340" s="126" t="s">
        <v>94</v>
      </c>
      <c r="AL340" s="126" t="s">
        <v>260</v>
      </c>
      <c r="AM340" s="126" t="s">
        <v>260</v>
      </c>
      <c r="AN340" s="128" t="s">
        <v>94</v>
      </c>
      <c r="AO340" s="132">
        <v>308648.32730903354</v>
      </c>
      <c r="AP340" s="132">
        <v>89978.110096794582</v>
      </c>
      <c r="AQ340" s="125">
        <v>99.425379147225115</v>
      </c>
      <c r="AR340" s="125">
        <v>0.57462085277489616</v>
      </c>
      <c r="AS340" s="125">
        <v>27.851321115501776</v>
      </c>
      <c r="AT340" s="126" t="s">
        <v>94</v>
      </c>
      <c r="AU340" s="128" t="s">
        <v>94</v>
      </c>
      <c r="AV340" s="125">
        <f t="shared" si="4"/>
        <v>-0.78030352457700847</v>
      </c>
      <c r="AW340" s="128" t="s">
        <v>94</v>
      </c>
      <c r="AX340" s="129">
        <v>1.469084406281695</v>
      </c>
      <c r="AZ340" s="149"/>
      <c r="BC340" s="150"/>
      <c r="BE340" s="98"/>
    </row>
    <row r="341" spans="1:57" ht="15" hidden="1" thickBot="1" x14ac:dyDescent="0.35">
      <c r="A341" s="120">
        <v>2013</v>
      </c>
      <c r="B341" s="121" t="s">
        <v>7</v>
      </c>
      <c r="C341" s="122">
        <v>2667.3411856097259</v>
      </c>
      <c r="D341" s="122">
        <v>1944.6532640894127</v>
      </c>
      <c r="E341" s="122">
        <v>383.81683320695248</v>
      </c>
      <c r="F341" s="123" t="s">
        <v>260</v>
      </c>
      <c r="G341" s="123" t="s">
        <v>260</v>
      </c>
      <c r="H341" s="122">
        <v>4995.8112829060919</v>
      </c>
      <c r="I341" s="122">
        <v>1779.7839858026443</v>
      </c>
      <c r="J341" s="122">
        <v>6775.5952687087365</v>
      </c>
      <c r="K341" s="125">
        <f>Corrientes!K341*Constantes!$BA$13</f>
        <v>3371.4682319612489</v>
      </c>
      <c r="L341" s="125">
        <f>Corrientes!L341*Constantes!$BA$13</f>
        <v>1800.0792187357908</v>
      </c>
      <c r="M341" s="125">
        <f>Corrientes!M341*Constantes!$BA$13</f>
        <v>1312.3667670335512</v>
      </c>
      <c r="N341" s="125">
        <f>Corrientes!N341*Constantes!$BA$13</f>
        <v>1201.103249920295</v>
      </c>
      <c r="O341" s="125">
        <v>4572.5714818815441</v>
      </c>
      <c r="P341" s="125">
        <v>39.873040092718561</v>
      </c>
      <c r="Q341" s="125">
        <v>9241.1508833389835</v>
      </c>
      <c r="R341" s="125">
        <v>883.58840752074912</v>
      </c>
      <c r="S341" s="125">
        <v>92.589112549690199</v>
      </c>
      <c r="T341" s="126">
        <v>0</v>
      </c>
      <c r="U341" s="126" t="s">
        <v>260</v>
      </c>
      <c r="V341" s="127">
        <v>10217.328403409423</v>
      </c>
      <c r="W341" s="125">
        <v>4743.0354570110567</v>
      </c>
      <c r="X341" s="125">
        <f>Corrientes!X341*Constantes!$BA$13</f>
        <v>22983.53520181205</v>
      </c>
      <c r="Y341" s="125">
        <f>Corrientes!Y341*Constantes!$BA$13</f>
        <v>2770.7294976207322</v>
      </c>
      <c r="Z341" s="125">
        <f>Corrientes!Z341*Constantes!$BA$13</f>
        <v>18422.027964522524</v>
      </c>
      <c r="AA341" s="125">
        <v>16992.923672118159</v>
      </c>
      <c r="AB341" s="125">
        <v>4673.5650641722614</v>
      </c>
      <c r="AC341" s="126" t="s">
        <v>94</v>
      </c>
      <c r="AD341" s="125">
        <v>25.022981653335407</v>
      </c>
      <c r="AE341" s="125">
        <v>3.247306991707831</v>
      </c>
      <c r="AF341" s="126" t="s">
        <v>260</v>
      </c>
      <c r="AG341" s="128" t="s">
        <v>94</v>
      </c>
      <c r="AH341" s="125">
        <v>1402.6139758971831</v>
      </c>
      <c r="AI341" s="126" t="s">
        <v>260</v>
      </c>
      <c r="AJ341" s="126" t="s">
        <v>260</v>
      </c>
      <c r="AK341" s="126" t="s">
        <v>94</v>
      </c>
      <c r="AL341" s="126" t="s">
        <v>260</v>
      </c>
      <c r="AM341" s="126" t="s">
        <v>260</v>
      </c>
      <c r="AN341" s="128" t="s">
        <v>94</v>
      </c>
      <c r="AO341" s="132">
        <v>523292.79971097538</v>
      </c>
      <c r="AP341" s="132">
        <v>67909.26799825675</v>
      </c>
      <c r="AQ341" s="125">
        <v>73.732433605913599</v>
      </c>
      <c r="AR341" s="125">
        <v>26.267566394086401</v>
      </c>
      <c r="AS341" s="125">
        <v>60.126959907281439</v>
      </c>
      <c r="AT341" s="126" t="s">
        <v>94</v>
      </c>
      <c r="AU341" s="128" t="s">
        <v>94</v>
      </c>
      <c r="AV341" s="125">
        <f t="shared" si="4"/>
        <v>2.5155162308923895</v>
      </c>
      <c r="AW341" s="128" t="s">
        <v>94</v>
      </c>
      <c r="AX341" s="129">
        <v>78.642759280875779</v>
      </c>
      <c r="AZ341" s="149"/>
      <c r="BC341" s="150"/>
      <c r="BE341" s="98"/>
    </row>
    <row r="342" spans="1:57" ht="15" hidden="1" thickBot="1" x14ac:dyDescent="0.35">
      <c r="A342" s="120">
        <v>2013</v>
      </c>
      <c r="B342" s="121" t="s">
        <v>272</v>
      </c>
      <c r="C342" s="122">
        <v>20337.375160949949</v>
      </c>
      <c r="D342" s="122">
        <v>3790.9211391653662</v>
      </c>
      <c r="E342" s="122">
        <v>392.63974458336071</v>
      </c>
      <c r="F342" s="123" t="s">
        <v>260</v>
      </c>
      <c r="G342" s="123" t="s">
        <v>260</v>
      </c>
      <c r="H342" s="122">
        <v>24520.936044698676</v>
      </c>
      <c r="I342" s="122">
        <v>6929.0083738121566</v>
      </c>
      <c r="J342" s="122">
        <v>31449.944418510833</v>
      </c>
      <c r="K342" s="125">
        <f>Corrientes!K342*Constantes!$BA$13</f>
        <v>6267.2710257890603</v>
      </c>
      <c r="L342" s="125">
        <f>Corrientes!L342*Constantes!$BA$13</f>
        <v>5198.0006739742712</v>
      </c>
      <c r="M342" s="125">
        <f>Corrientes!M342*Constantes!$BA$13</f>
        <v>968.91612021796743</v>
      </c>
      <c r="N342" s="125">
        <f>Corrientes!N342*Constantes!$BA$13</f>
        <v>1770.9753550795306</v>
      </c>
      <c r="O342" s="125">
        <v>8038.2463808685907</v>
      </c>
      <c r="P342" s="125">
        <v>28.653624461960643</v>
      </c>
      <c r="Q342" s="125">
        <v>45870.467381027338</v>
      </c>
      <c r="R342" s="125">
        <v>28492.659089215107</v>
      </c>
      <c r="S342" s="125">
        <v>3945.9735918584861</v>
      </c>
      <c r="T342" s="126">
        <v>0</v>
      </c>
      <c r="U342" s="126" t="s">
        <v>260</v>
      </c>
      <c r="V342" s="127">
        <v>78309.10006210093</v>
      </c>
      <c r="W342" s="125">
        <v>15720.918088798284</v>
      </c>
      <c r="X342" s="125">
        <f>Corrientes!X342*Constantes!$BA$13</f>
        <v>5231.5537580327064</v>
      </c>
      <c r="Y342" s="125">
        <f>Corrientes!Y342*Constantes!$BA$13</f>
        <v>8774.5505392550149</v>
      </c>
      <c r="Z342" s="125">
        <f>Corrientes!Z342*Constantes!$BA$13</f>
        <v>52934.114854899533</v>
      </c>
      <c r="AA342" s="125">
        <v>109759.04448061176</v>
      </c>
      <c r="AB342" s="125">
        <v>12341.154542217637</v>
      </c>
      <c r="AC342" s="126" t="s">
        <v>94</v>
      </c>
      <c r="AD342" s="125">
        <v>8.5217866930138673</v>
      </c>
      <c r="AE342" s="125">
        <v>3.7372957392204724</v>
      </c>
      <c r="AF342" s="126" t="s">
        <v>260</v>
      </c>
      <c r="AG342" s="128" t="s">
        <v>94</v>
      </c>
      <c r="AH342" s="125">
        <v>19407.486921269945</v>
      </c>
      <c r="AI342" s="126" t="s">
        <v>260</v>
      </c>
      <c r="AJ342" s="126" t="s">
        <v>260</v>
      </c>
      <c r="AK342" s="126" t="s">
        <v>94</v>
      </c>
      <c r="AL342" s="126" t="s">
        <v>260</v>
      </c>
      <c r="AM342" s="126" t="s">
        <v>260</v>
      </c>
      <c r="AN342" s="128" t="s">
        <v>94</v>
      </c>
      <c r="AO342" s="132">
        <v>2936857.3465771638</v>
      </c>
      <c r="AP342" s="132">
        <v>1287981.5986310928</v>
      </c>
      <c r="AQ342" s="125">
        <v>77.968137934978742</v>
      </c>
      <c r="AR342" s="125">
        <v>22.031862065021251</v>
      </c>
      <c r="AS342" s="125">
        <v>71.346375538039354</v>
      </c>
      <c r="AT342" s="126" t="s">
        <v>94</v>
      </c>
      <c r="AU342" s="128" t="s">
        <v>94</v>
      </c>
      <c r="AV342" s="125">
        <f t="shared" si="4"/>
        <v>-5.2062077959074138</v>
      </c>
      <c r="AW342" s="128" t="s">
        <v>94</v>
      </c>
      <c r="AX342" s="129">
        <v>18.443259167318612</v>
      </c>
      <c r="AZ342" s="149"/>
      <c r="BC342" s="150"/>
      <c r="BE342" s="98"/>
    </row>
    <row r="343" spans="1:57" ht="15" hidden="1" thickBot="1" x14ac:dyDescent="0.35">
      <c r="A343" s="120">
        <v>2013</v>
      </c>
      <c r="B343" s="121" t="s">
        <v>8</v>
      </c>
      <c r="C343" s="122">
        <v>1391.0938812321872</v>
      </c>
      <c r="D343" s="122">
        <v>1698.8697616193854</v>
      </c>
      <c r="E343" s="122">
        <v>390.86195172204697</v>
      </c>
      <c r="F343" s="123" t="s">
        <v>260</v>
      </c>
      <c r="G343" s="123" t="s">
        <v>260</v>
      </c>
      <c r="H343" s="122">
        <v>3480.8255945736187</v>
      </c>
      <c r="I343" s="122">
        <v>151.93587944277411</v>
      </c>
      <c r="J343" s="122">
        <v>3632.7614740163926</v>
      </c>
      <c r="K343" s="125">
        <f>Corrientes!K343*Constantes!$BA$13</f>
        <v>4338.4937462902462</v>
      </c>
      <c r="L343" s="125">
        <f>Corrientes!L343*Constantes!$BA$13</f>
        <v>1733.8565062372081</v>
      </c>
      <c r="M343" s="125">
        <f>Corrientes!M343*Constantes!$BA$13</f>
        <v>2117.4677203125289</v>
      </c>
      <c r="N343" s="125">
        <f>Corrientes!N343*Constantes!$BA$13</f>
        <v>189.3725625975606</v>
      </c>
      <c r="O343" s="125">
        <v>4527.8663088878066</v>
      </c>
      <c r="P343" s="125">
        <v>46.475162439697726</v>
      </c>
      <c r="Q343" s="125">
        <v>3355.7883096879705</v>
      </c>
      <c r="R343" s="125">
        <v>755.02394670402384</v>
      </c>
      <c r="S343" s="125">
        <v>72.991685000240523</v>
      </c>
      <c r="T343" s="126">
        <v>0</v>
      </c>
      <c r="U343" s="126" t="s">
        <v>260</v>
      </c>
      <c r="V343" s="127">
        <v>4183.8039413922343</v>
      </c>
      <c r="W343" s="125">
        <v>4517.5760144635879</v>
      </c>
      <c r="X343" s="125">
        <f>Corrientes!X343*Constantes!$BA$13</f>
        <v>3730.1540282735618</v>
      </c>
      <c r="Y343" s="125">
        <f>Corrientes!Y343*Constantes!$BA$13</f>
        <v>2178.8063599043776</v>
      </c>
      <c r="Z343" s="125">
        <f>Corrientes!Z343*Constantes!$BA$13</f>
        <v>41543.360842481801</v>
      </c>
      <c r="AA343" s="125">
        <v>7816.5654154086269</v>
      </c>
      <c r="AB343" s="125">
        <v>4522.3526192910604</v>
      </c>
      <c r="AC343" s="126" t="s">
        <v>94</v>
      </c>
      <c r="AD343" s="125">
        <v>17.782941828116368</v>
      </c>
      <c r="AE343" s="125">
        <v>3.7632208750219482</v>
      </c>
      <c r="AF343" s="126" t="s">
        <v>260</v>
      </c>
      <c r="AG343" s="128" t="s">
        <v>94</v>
      </c>
      <c r="AH343" s="125">
        <v>187.67733749227008</v>
      </c>
      <c r="AI343" s="126" t="s">
        <v>260</v>
      </c>
      <c r="AJ343" s="126" t="s">
        <v>260</v>
      </c>
      <c r="AK343" s="126" t="s">
        <v>94</v>
      </c>
      <c r="AL343" s="126" t="s">
        <v>260</v>
      </c>
      <c r="AM343" s="126" t="s">
        <v>260</v>
      </c>
      <c r="AN343" s="128" t="s">
        <v>94</v>
      </c>
      <c r="AO343" s="132">
        <v>207709.4508932601</v>
      </c>
      <c r="AP343" s="132">
        <v>43955.41238879814</v>
      </c>
      <c r="AQ343" s="125">
        <v>95.817620272360102</v>
      </c>
      <c r="AR343" s="125">
        <v>4.1823797276399022</v>
      </c>
      <c r="AS343" s="125">
        <v>53.524837560302274</v>
      </c>
      <c r="AT343" s="126" t="s">
        <v>94</v>
      </c>
      <c r="AU343" s="128" t="s">
        <v>94</v>
      </c>
      <c r="AV343" s="125">
        <f t="shared" si="4"/>
        <v>1.6264872162777833</v>
      </c>
      <c r="AW343" s="128" t="s">
        <v>94</v>
      </c>
      <c r="AX343" s="129">
        <v>44.681214554357027</v>
      </c>
      <c r="AZ343" s="149"/>
      <c r="BC343" s="150"/>
      <c r="BE343" s="98"/>
    </row>
    <row r="344" spans="1:57" ht="15" hidden="1" thickBot="1" x14ac:dyDescent="0.35">
      <c r="A344" s="120">
        <v>2013</v>
      </c>
      <c r="B344" s="121" t="s">
        <v>9</v>
      </c>
      <c r="C344" s="122">
        <v>8224.1881487377959</v>
      </c>
      <c r="D344" s="122">
        <v>2427.6523404213826</v>
      </c>
      <c r="E344" s="123">
        <v>0</v>
      </c>
      <c r="F344" s="123" t="s">
        <v>260</v>
      </c>
      <c r="G344" s="123" t="s">
        <v>260</v>
      </c>
      <c r="H344" s="122">
        <v>10651.840489159178</v>
      </c>
      <c r="I344" s="122">
        <v>1329.0710477723667</v>
      </c>
      <c r="J344" s="122">
        <v>11980.911536931546</v>
      </c>
      <c r="K344" s="125">
        <f>Corrientes!K344*Constantes!$BA$13</f>
        <v>3104.6329702150069</v>
      </c>
      <c r="L344" s="125">
        <f>Corrientes!L344*Constantes!$BA$13</f>
        <v>2397.0585839892146</v>
      </c>
      <c r="M344" s="125">
        <f>Corrientes!M344*Constantes!$BA$13</f>
        <v>707.57438622579264</v>
      </c>
      <c r="N344" s="125">
        <f>Corrientes!N344*Constantes!$BA$13</f>
        <v>387.3769794874209</v>
      </c>
      <c r="O344" s="125">
        <v>3492.0099497024275</v>
      </c>
      <c r="P344" s="125">
        <v>55.706024706964151</v>
      </c>
      <c r="Q344" s="125">
        <v>7733.4715038590493</v>
      </c>
      <c r="R344" s="125">
        <v>1219.9125917511165</v>
      </c>
      <c r="S344" s="125">
        <v>573.09355912275385</v>
      </c>
      <c r="T344" s="126">
        <v>0</v>
      </c>
      <c r="U344" s="126" t="s">
        <v>260</v>
      </c>
      <c r="V344" s="127">
        <v>9526.4776547329202</v>
      </c>
      <c r="W344" s="125">
        <v>4162.28954460981</v>
      </c>
      <c r="X344" s="125">
        <f>Corrientes!X344*Constantes!$BA$13</f>
        <v>2554.6379406701612</v>
      </c>
      <c r="Y344" s="125">
        <f>Corrientes!Y344*Constantes!$BA$13</f>
        <v>2774.8494007513477</v>
      </c>
      <c r="Z344" s="125">
        <f>Corrientes!Z344*Constantes!$BA$13</f>
        <v>16553.350831078067</v>
      </c>
      <c r="AA344" s="125">
        <v>21507.389191664468</v>
      </c>
      <c r="AB344" s="125">
        <v>3760.2243735939132</v>
      </c>
      <c r="AC344" s="126" t="s">
        <v>94</v>
      </c>
      <c r="AD344" s="125">
        <v>25.616313962344151</v>
      </c>
      <c r="AE344" s="125">
        <v>3.29236172957753</v>
      </c>
      <c r="AF344" s="126" t="s">
        <v>260</v>
      </c>
      <c r="AG344" s="128" t="s">
        <v>94</v>
      </c>
      <c r="AH344" s="125">
        <v>895.73574353528841</v>
      </c>
      <c r="AI344" s="126" t="s">
        <v>260</v>
      </c>
      <c r="AJ344" s="126" t="s">
        <v>260</v>
      </c>
      <c r="AK344" s="126" t="s">
        <v>94</v>
      </c>
      <c r="AL344" s="126" t="s">
        <v>260</v>
      </c>
      <c r="AM344" s="126" t="s">
        <v>260</v>
      </c>
      <c r="AN344" s="128" t="s">
        <v>94</v>
      </c>
      <c r="AO344" s="132">
        <v>653251.09930810239</v>
      </c>
      <c r="AP344" s="132">
        <v>83959.734500756895</v>
      </c>
      <c r="AQ344" s="125">
        <v>88.906761863023007</v>
      </c>
      <c r="AR344" s="125">
        <v>11.093238136976995</v>
      </c>
      <c r="AS344" s="125">
        <v>44.293975293035842</v>
      </c>
      <c r="AT344" s="126" t="s">
        <v>94</v>
      </c>
      <c r="AU344" s="128" t="s">
        <v>94</v>
      </c>
      <c r="AV344" s="125">
        <f t="shared" si="4"/>
        <v>3.7880607232178676</v>
      </c>
      <c r="AW344" s="128" t="s">
        <v>94</v>
      </c>
      <c r="AX344" s="129">
        <v>43.76706485357802</v>
      </c>
      <c r="AZ344" s="149"/>
      <c r="BC344" s="150"/>
      <c r="BE344" s="98"/>
    </row>
    <row r="345" spans="1:57" ht="15" hidden="1" thickBot="1" x14ac:dyDescent="0.35">
      <c r="A345" s="120">
        <v>2013</v>
      </c>
      <c r="B345" s="121" t="s">
        <v>10</v>
      </c>
      <c r="C345" s="122">
        <v>4457.9802321680809</v>
      </c>
      <c r="D345" s="122">
        <v>3492.8088288290996</v>
      </c>
      <c r="E345" s="122">
        <v>87.479799743808712</v>
      </c>
      <c r="F345" s="123" t="s">
        <v>260</v>
      </c>
      <c r="G345" s="123" t="s">
        <v>260</v>
      </c>
      <c r="H345" s="122">
        <v>8038.2688607409891</v>
      </c>
      <c r="I345" s="122">
        <v>323.21802095229833</v>
      </c>
      <c r="J345" s="122">
        <v>8361.4868816932867</v>
      </c>
      <c r="K345" s="125">
        <f>Corrientes!K345*Constantes!$BA$13</f>
        <v>2956.9428855092897</v>
      </c>
      <c r="L345" s="125">
        <f>Corrientes!L345*Constantes!$BA$13</f>
        <v>1639.9044569946504</v>
      </c>
      <c r="M345" s="125">
        <f>Corrientes!M345*Constantes!$BA$13</f>
        <v>1284.8582693336505</v>
      </c>
      <c r="N345" s="125">
        <f>Corrientes!N345*Constantes!$BA$13</f>
        <v>118.89838841442767</v>
      </c>
      <c r="O345" s="125">
        <v>3075.8412739237174</v>
      </c>
      <c r="P345" s="125">
        <v>64.782727055947831</v>
      </c>
      <c r="Q345" s="125">
        <v>3416.246484150779</v>
      </c>
      <c r="R345" s="125">
        <v>1129.2362257140621</v>
      </c>
      <c r="S345" s="126">
        <v>0</v>
      </c>
      <c r="T345" s="126">
        <v>0</v>
      </c>
      <c r="U345" s="126" t="s">
        <v>260</v>
      </c>
      <c r="V345" s="127">
        <v>4545.4827098648411</v>
      </c>
      <c r="W345" s="125">
        <v>5643.6248819138309</v>
      </c>
      <c r="X345" s="125">
        <f>Corrientes!X345*Constantes!$BA$13</f>
        <v>4401.4095916373826</v>
      </c>
      <c r="Y345" s="125">
        <f>Corrientes!Y345*Constantes!$BA$13</f>
        <v>2105.1580042915775</v>
      </c>
      <c r="Z345" s="125">
        <f>Corrientes!Z345*Constantes!$BA$13</f>
        <v>0</v>
      </c>
      <c r="AA345" s="125">
        <v>12906.969591558129</v>
      </c>
      <c r="AB345" s="125">
        <v>3662.7382804750155</v>
      </c>
      <c r="AC345" s="126" t="s">
        <v>94</v>
      </c>
      <c r="AD345" s="125">
        <v>19.122616960856398</v>
      </c>
      <c r="AE345" s="125">
        <v>5.3688499897906565</v>
      </c>
      <c r="AF345" s="126" t="s">
        <v>260</v>
      </c>
      <c r="AG345" s="128" t="s">
        <v>94</v>
      </c>
      <c r="AH345" s="125">
        <v>91.926957194580496</v>
      </c>
      <c r="AI345" s="126" t="s">
        <v>260</v>
      </c>
      <c r="AJ345" s="126" t="s">
        <v>260</v>
      </c>
      <c r="AK345" s="126" t="s">
        <v>94</v>
      </c>
      <c r="AL345" s="126" t="s">
        <v>260</v>
      </c>
      <c r="AM345" s="126" t="s">
        <v>260</v>
      </c>
      <c r="AN345" s="128" t="s">
        <v>94</v>
      </c>
      <c r="AO345" s="132">
        <v>240404.7350196387</v>
      </c>
      <c r="AP345" s="132">
        <v>67495.83290811308</v>
      </c>
      <c r="AQ345" s="125">
        <v>96.134443245256364</v>
      </c>
      <c r="AR345" s="125">
        <v>3.8655567547436416</v>
      </c>
      <c r="AS345" s="125">
        <v>35.217272944052169</v>
      </c>
      <c r="AT345" s="126" t="s">
        <v>94</v>
      </c>
      <c r="AU345" s="128" t="s">
        <v>94</v>
      </c>
      <c r="AV345" s="125">
        <f t="shared" si="4"/>
        <v>2.983482284043304</v>
      </c>
      <c r="AW345" s="128" t="s">
        <v>94</v>
      </c>
      <c r="AX345" s="129">
        <v>115.38881076386575</v>
      </c>
      <c r="AZ345" s="149"/>
      <c r="BC345" s="150"/>
      <c r="BE345" s="98"/>
    </row>
    <row r="346" spans="1:57" ht="15" hidden="1" thickBot="1" x14ac:dyDescent="0.35">
      <c r="A346" s="120">
        <v>2013</v>
      </c>
      <c r="B346" s="121" t="s">
        <v>11</v>
      </c>
      <c r="C346" s="122">
        <v>3174.6589907731504</v>
      </c>
      <c r="D346" s="122">
        <v>2405.4297373851209</v>
      </c>
      <c r="E346" s="122">
        <v>613.11570190216435</v>
      </c>
      <c r="F346" s="123" t="s">
        <v>260</v>
      </c>
      <c r="G346" s="123" t="s">
        <v>260</v>
      </c>
      <c r="H346" s="122">
        <v>6193.2044300604357</v>
      </c>
      <c r="I346" s="122">
        <v>207.72833508759808</v>
      </c>
      <c r="J346" s="122">
        <v>6400.9327651480335</v>
      </c>
      <c r="K346" s="125">
        <f>Corrientes!K346*Constantes!$BA$13</f>
        <v>3311.457880993798</v>
      </c>
      <c r="L346" s="125">
        <f>Corrientes!L346*Constantes!$BA$13</f>
        <v>1697.4652868613571</v>
      </c>
      <c r="M346" s="125">
        <f>Corrientes!M346*Constantes!$BA$13</f>
        <v>1286.1644324831484</v>
      </c>
      <c r="N346" s="125">
        <f>Corrientes!N346*Constantes!$BA$13</f>
        <v>111.0707130855738</v>
      </c>
      <c r="O346" s="125">
        <v>3422.5285940793715</v>
      </c>
      <c r="P346" s="125">
        <v>63.008733930189031</v>
      </c>
      <c r="Q346" s="125">
        <v>2778.1587314878416</v>
      </c>
      <c r="R346" s="125">
        <v>643.03949868694895</v>
      </c>
      <c r="S346" s="125">
        <v>336.67138950209761</v>
      </c>
      <c r="T346" s="126">
        <v>0</v>
      </c>
      <c r="U346" s="126" t="s">
        <v>260</v>
      </c>
      <c r="V346" s="127">
        <v>3757.8696196768874</v>
      </c>
      <c r="W346" s="125">
        <v>4014.3933751362056</v>
      </c>
      <c r="X346" s="125">
        <f>Corrientes!X346*Constantes!$BA$13</f>
        <v>2859.7414351497941</v>
      </c>
      <c r="Y346" s="125">
        <f>Corrientes!Y346*Constantes!$BA$13</f>
        <v>2178.4656775084659</v>
      </c>
      <c r="Z346" s="125">
        <f>Corrientes!Z346*Constantes!$BA$13</f>
        <v>16450.277997757141</v>
      </c>
      <c r="AA346" s="125">
        <v>10158.802384824921</v>
      </c>
      <c r="AB346" s="125">
        <v>3619.9548538502258</v>
      </c>
      <c r="AC346" s="126" t="s">
        <v>94</v>
      </c>
      <c r="AD346" s="125">
        <v>14.127707325793528</v>
      </c>
      <c r="AE346" s="125">
        <v>4.0030389565815536</v>
      </c>
      <c r="AF346" s="126" t="s">
        <v>260</v>
      </c>
      <c r="AG346" s="128" t="s">
        <v>94</v>
      </c>
      <c r="AH346" s="125">
        <v>160.85844153051906</v>
      </c>
      <c r="AI346" s="126" t="s">
        <v>260</v>
      </c>
      <c r="AJ346" s="126" t="s">
        <v>260</v>
      </c>
      <c r="AK346" s="126" t="s">
        <v>94</v>
      </c>
      <c r="AL346" s="126" t="s">
        <v>260</v>
      </c>
      <c r="AM346" s="126" t="s">
        <v>260</v>
      </c>
      <c r="AN346" s="128" t="s">
        <v>94</v>
      </c>
      <c r="AO346" s="132">
        <v>253777.25510571004</v>
      </c>
      <c r="AP346" s="132">
        <v>71906.942510605266</v>
      </c>
      <c r="AQ346" s="125">
        <v>96.754717746472167</v>
      </c>
      <c r="AR346" s="125">
        <v>3.2452822535278418</v>
      </c>
      <c r="AS346" s="125">
        <v>36.991266069810955</v>
      </c>
      <c r="AT346" s="126" t="s">
        <v>94</v>
      </c>
      <c r="AU346" s="128" t="s">
        <v>94</v>
      </c>
      <c r="AV346" s="125">
        <f t="shared" si="4"/>
        <v>3.0866571520076658</v>
      </c>
      <c r="AW346" s="128" t="s">
        <v>94</v>
      </c>
      <c r="AX346" s="129">
        <v>286.20409427891281</v>
      </c>
      <c r="AZ346" s="149"/>
      <c r="BC346" s="150"/>
      <c r="BE346" s="98"/>
    </row>
    <row r="347" spans="1:57" ht="15" hidden="1" thickBot="1" x14ac:dyDescent="0.35">
      <c r="A347" s="120">
        <v>2013</v>
      </c>
      <c r="B347" s="121" t="s">
        <v>12</v>
      </c>
      <c r="C347" s="122">
        <v>5692.1107072481054</v>
      </c>
      <c r="D347" s="122">
        <v>4011.6313360834747</v>
      </c>
      <c r="E347" s="123">
        <v>0</v>
      </c>
      <c r="F347" s="123" t="s">
        <v>260</v>
      </c>
      <c r="G347" s="123" t="s">
        <v>260</v>
      </c>
      <c r="H347" s="122">
        <v>9703.7420433315801</v>
      </c>
      <c r="I347" s="122">
        <v>1833.6230518983978</v>
      </c>
      <c r="J347" s="122">
        <v>11537.365095229979</v>
      </c>
      <c r="K347" s="125">
        <f>Corrientes!K347*Constantes!$BA$13</f>
        <v>2546.655246128958</v>
      </c>
      <c r="L347" s="125">
        <f>Corrientes!L347*Constantes!$BA$13</f>
        <v>1493.8405750513282</v>
      </c>
      <c r="M347" s="125">
        <f>Corrientes!M347*Constantes!$BA$13</f>
        <v>1052.8146710776293</v>
      </c>
      <c r="N347" s="125">
        <f>Corrientes!N347*Constantes!$BA$13</f>
        <v>481.2170146448272</v>
      </c>
      <c r="O347" s="125">
        <v>3027.8722607737855</v>
      </c>
      <c r="P347" s="125">
        <v>37.154090671540438</v>
      </c>
      <c r="Q347" s="125">
        <v>17965.364481684621</v>
      </c>
      <c r="R347" s="125">
        <v>1370.3826026380177</v>
      </c>
      <c r="S347" s="125">
        <v>179.63298712550446</v>
      </c>
      <c r="T347" s="126">
        <v>0</v>
      </c>
      <c r="U347" s="126" t="s">
        <v>260</v>
      </c>
      <c r="V347" s="127">
        <v>19515.380071448144</v>
      </c>
      <c r="W347" s="125">
        <v>4963.3257871843853</v>
      </c>
      <c r="X347" s="125">
        <f>Corrientes!X347*Constantes!$BA$13</f>
        <v>3676.5369017736084</v>
      </c>
      <c r="Y347" s="125">
        <f>Corrientes!Y347*Constantes!$BA$13</f>
        <v>3384.6552508959862</v>
      </c>
      <c r="Z347" s="125">
        <f>Corrientes!Z347*Constantes!$BA$13</f>
        <v>34157.251782754218</v>
      </c>
      <c r="AA347" s="125">
        <v>31052.74516667812</v>
      </c>
      <c r="AB347" s="125">
        <v>4010.7891885241538</v>
      </c>
      <c r="AC347" s="126" t="s">
        <v>94</v>
      </c>
      <c r="AD347" s="125">
        <v>30.261225844451133</v>
      </c>
      <c r="AE347" s="125">
        <v>2.7748041326726525</v>
      </c>
      <c r="AF347" s="126" t="s">
        <v>260</v>
      </c>
      <c r="AG347" s="128" t="s">
        <v>94</v>
      </c>
      <c r="AH347" s="125">
        <v>3471.0089667432349</v>
      </c>
      <c r="AI347" s="126" t="s">
        <v>260</v>
      </c>
      <c r="AJ347" s="126" t="s">
        <v>260</v>
      </c>
      <c r="AK347" s="126" t="s">
        <v>94</v>
      </c>
      <c r="AL347" s="126" t="s">
        <v>260</v>
      </c>
      <c r="AM347" s="126" t="s">
        <v>260</v>
      </c>
      <c r="AN347" s="128" t="s">
        <v>94</v>
      </c>
      <c r="AO347" s="132">
        <v>1119096.8328553175</v>
      </c>
      <c r="AP347" s="132">
        <v>102615.62213736998</v>
      </c>
      <c r="AQ347" s="125">
        <v>84.107089991834499</v>
      </c>
      <c r="AR347" s="125">
        <v>15.892910008165495</v>
      </c>
      <c r="AS347" s="125">
        <v>62.84590932845957</v>
      </c>
      <c r="AT347" s="126" t="s">
        <v>94</v>
      </c>
      <c r="AU347" s="128" t="s">
        <v>94</v>
      </c>
      <c r="AV347" s="125">
        <f t="shared" si="4"/>
        <v>0.54105113267102212</v>
      </c>
      <c r="AW347" s="128" t="s">
        <v>94</v>
      </c>
      <c r="AX347" s="129">
        <v>8.7316216563974827</v>
      </c>
      <c r="AZ347" s="149"/>
      <c r="BC347" s="150"/>
      <c r="BE347" s="98"/>
    </row>
    <row r="348" spans="1:57" ht="15" hidden="1" thickBot="1" x14ac:dyDescent="0.35">
      <c r="A348" s="120">
        <v>2013</v>
      </c>
      <c r="B348" s="121" t="s">
        <v>13</v>
      </c>
      <c r="C348" s="122">
        <v>18551.840538050117</v>
      </c>
      <c r="D348" s="122">
        <v>8381.8759727126708</v>
      </c>
      <c r="E348" s="122">
        <v>146.96916493705137</v>
      </c>
      <c r="F348" s="123" t="s">
        <v>260</v>
      </c>
      <c r="G348" s="123" t="s">
        <v>260</v>
      </c>
      <c r="H348" s="122">
        <v>27080.685675699839</v>
      </c>
      <c r="I348" s="122">
        <v>5189.8045418118654</v>
      </c>
      <c r="J348" s="122">
        <v>32270.490217511706</v>
      </c>
      <c r="K348" s="125">
        <f>Corrientes!K348*Constantes!$BA$13</f>
        <v>2951.5196481655144</v>
      </c>
      <c r="L348" s="125">
        <f>Corrientes!L348*Constantes!$BA$13</f>
        <v>2021.9621657077319</v>
      </c>
      <c r="M348" s="125">
        <f>Corrientes!M348*Constantes!$BA$13</f>
        <v>913.53933641890876</v>
      </c>
      <c r="N348" s="125">
        <f>Corrientes!N348*Constantes!$BA$13</f>
        <v>565.63597608761415</v>
      </c>
      <c r="O348" s="125">
        <v>3517.1556242531283</v>
      </c>
      <c r="P348" s="125">
        <v>53.522618492485044</v>
      </c>
      <c r="Q348" s="125">
        <v>19827.905592593077</v>
      </c>
      <c r="R348" s="125">
        <v>1513.7974233662651</v>
      </c>
      <c r="S348" s="125">
        <v>49.335496063576542</v>
      </c>
      <c r="T348" s="125">
        <v>6631.6540900666268</v>
      </c>
      <c r="U348" s="126" t="s">
        <v>260</v>
      </c>
      <c r="V348" s="127">
        <v>28022.692602089541</v>
      </c>
      <c r="W348" s="125">
        <v>3897.9725961416957</v>
      </c>
      <c r="X348" s="125">
        <f>Corrientes!X348*Constantes!$BA$13</f>
        <v>3830.1419374129796</v>
      </c>
      <c r="Y348" s="125">
        <f>Corrientes!Y348*Constantes!$BA$13</f>
        <v>1364.7601553602992</v>
      </c>
      <c r="Z348" s="125">
        <f>Corrientes!Z348*Constantes!$BA$13</f>
        <v>2468.5027551074022</v>
      </c>
      <c r="AA348" s="125">
        <v>60293.182819601243</v>
      </c>
      <c r="AB348" s="125">
        <v>3684.4542339410978</v>
      </c>
      <c r="AC348" s="126" t="s">
        <v>94</v>
      </c>
      <c r="AD348" s="125">
        <v>33.157066755685527</v>
      </c>
      <c r="AE348" s="125">
        <v>4.019882653566464</v>
      </c>
      <c r="AF348" s="126" t="s">
        <v>260</v>
      </c>
      <c r="AG348" s="128" t="s">
        <v>94</v>
      </c>
      <c r="AH348" s="125">
        <v>2986.4560095121387</v>
      </c>
      <c r="AI348" s="126" t="s">
        <v>260</v>
      </c>
      <c r="AJ348" s="126" t="s">
        <v>260</v>
      </c>
      <c r="AK348" s="126" t="s">
        <v>94</v>
      </c>
      <c r="AL348" s="126" t="s">
        <v>260</v>
      </c>
      <c r="AM348" s="126" t="s">
        <v>260</v>
      </c>
      <c r="AN348" s="128" t="s">
        <v>94</v>
      </c>
      <c r="AO348" s="132">
        <v>1499874.2007085399</v>
      </c>
      <c r="AP348" s="132">
        <v>181841.12383602996</v>
      </c>
      <c r="AQ348" s="125">
        <v>83.917800731159645</v>
      </c>
      <c r="AR348" s="125">
        <v>16.082199268840355</v>
      </c>
      <c r="AS348" s="125">
        <v>46.47738150751497</v>
      </c>
      <c r="AT348" s="126" t="s">
        <v>94</v>
      </c>
      <c r="AU348" s="128" t="s">
        <v>94</v>
      </c>
      <c r="AV348" s="125">
        <f t="shared" si="4"/>
        <v>3.8704267133958581</v>
      </c>
      <c r="AW348" s="128" t="s">
        <v>94</v>
      </c>
      <c r="AX348" s="129">
        <v>146.80987761478445</v>
      </c>
      <c r="AZ348" s="149"/>
      <c r="BC348" s="150"/>
      <c r="BE348" s="98"/>
    </row>
    <row r="349" spans="1:57" ht="15" hidden="1" thickBot="1" x14ac:dyDescent="0.35">
      <c r="A349" s="120">
        <v>2013</v>
      </c>
      <c r="B349" s="121" t="s">
        <v>14</v>
      </c>
      <c r="C349" s="122">
        <v>4417.0035190741091</v>
      </c>
      <c r="D349" s="122">
        <v>2374.6099697382542</v>
      </c>
      <c r="E349" s="122">
        <v>874.4048330824985</v>
      </c>
      <c r="F349" s="123" t="s">
        <v>260</v>
      </c>
      <c r="G349" s="123" t="s">
        <v>260</v>
      </c>
      <c r="H349" s="122">
        <v>7666.0183218948632</v>
      </c>
      <c r="I349" s="122">
        <v>39.597808736053494</v>
      </c>
      <c r="J349" s="122">
        <v>7705.6161306309168</v>
      </c>
      <c r="K349" s="125">
        <f>Corrientes!K349*Constantes!$BA$13</f>
        <v>2497.8245329362308</v>
      </c>
      <c r="L349" s="125">
        <f>Corrientes!L349*Constantes!$BA$13</f>
        <v>1439.1955887318957</v>
      </c>
      <c r="M349" s="125">
        <f>Corrientes!M349*Constantes!$BA$13</f>
        <v>773.72095780500024</v>
      </c>
      <c r="N349" s="125">
        <f>Corrientes!N349*Constantes!$BA$13</f>
        <v>12.902183892378584</v>
      </c>
      <c r="O349" s="125">
        <v>2510.7267168286094</v>
      </c>
      <c r="P349" s="125">
        <v>50.378029386699851</v>
      </c>
      <c r="Q349" s="125">
        <v>6166.7782040461116</v>
      </c>
      <c r="R349" s="125">
        <v>1332.7448190189025</v>
      </c>
      <c r="S349" s="125">
        <v>90.449467849580756</v>
      </c>
      <c r="T349" s="126">
        <v>0</v>
      </c>
      <c r="U349" s="126" t="s">
        <v>260</v>
      </c>
      <c r="V349" s="127">
        <v>7589.9724909145953</v>
      </c>
      <c r="W349" s="125">
        <v>5195.6362595901219</v>
      </c>
      <c r="X349" s="125">
        <f>Corrientes!X349*Constantes!$BA$13</f>
        <v>3788.8246873177095</v>
      </c>
      <c r="Y349" s="125">
        <f>Corrientes!Y349*Constantes!$BA$13</f>
        <v>3097.4616380851617</v>
      </c>
      <c r="Z349" s="125">
        <f>Corrientes!Z349*Constantes!$BA$13</f>
        <v>29196.083876559311</v>
      </c>
      <c r="AA349" s="125">
        <v>15295.588621545512</v>
      </c>
      <c r="AB349" s="125">
        <v>3376.5737322045206</v>
      </c>
      <c r="AC349" s="126" t="s">
        <v>94</v>
      </c>
      <c r="AD349" s="125">
        <v>24.298962168483328</v>
      </c>
      <c r="AE349" s="125">
        <v>3.8728910087395834</v>
      </c>
      <c r="AF349" s="126" t="s">
        <v>260</v>
      </c>
      <c r="AG349" s="128" t="s">
        <v>94</v>
      </c>
      <c r="AH349" s="125">
        <v>341.38334097645577</v>
      </c>
      <c r="AI349" s="126" t="s">
        <v>260</v>
      </c>
      <c r="AJ349" s="126" t="s">
        <v>260</v>
      </c>
      <c r="AK349" s="126" t="s">
        <v>94</v>
      </c>
      <c r="AL349" s="126" t="s">
        <v>260</v>
      </c>
      <c r="AM349" s="126" t="s">
        <v>260</v>
      </c>
      <c r="AN349" s="128" t="s">
        <v>94</v>
      </c>
      <c r="AO349" s="132">
        <v>394939.8159418744</v>
      </c>
      <c r="AP349" s="132">
        <v>62947.497574132874</v>
      </c>
      <c r="AQ349" s="125">
        <v>99.48611755290213</v>
      </c>
      <c r="AR349" s="125">
        <v>0.5138824470978588</v>
      </c>
      <c r="AS349" s="125">
        <v>49.621970613300149</v>
      </c>
      <c r="AT349" s="126" t="s">
        <v>94</v>
      </c>
      <c r="AU349" s="128" t="s">
        <v>94</v>
      </c>
      <c r="AV349" s="125">
        <f t="shared" si="4"/>
        <v>8.608363018443832</v>
      </c>
      <c r="AW349" s="128" t="s">
        <v>94</v>
      </c>
      <c r="AX349" s="129">
        <v>60.482345528403258</v>
      </c>
      <c r="AZ349" s="149"/>
      <c r="BC349" s="150"/>
      <c r="BE349" s="98"/>
    </row>
    <row r="350" spans="1:57" ht="15" hidden="1" thickBot="1" x14ac:dyDescent="0.35">
      <c r="A350" s="120">
        <v>2013</v>
      </c>
      <c r="B350" s="121" t="s">
        <v>15</v>
      </c>
      <c r="C350" s="122">
        <v>2204.0571949824098</v>
      </c>
      <c r="D350" s="122">
        <v>1364.6048324210151</v>
      </c>
      <c r="E350" s="123">
        <v>0</v>
      </c>
      <c r="F350" s="123" t="s">
        <v>260</v>
      </c>
      <c r="G350" s="123" t="s">
        <v>260</v>
      </c>
      <c r="H350" s="122">
        <v>3568.6620274034253</v>
      </c>
      <c r="I350" s="122">
        <v>172.97402335697603</v>
      </c>
      <c r="J350" s="122">
        <v>3741.6360507604013</v>
      </c>
      <c r="K350" s="125">
        <f>Corrientes!K350*Constantes!$BA$13</f>
        <v>3205.9014542493001</v>
      </c>
      <c r="L350" s="125">
        <f>Corrientes!L350*Constantes!$BA$13</f>
        <v>1980.0110272095415</v>
      </c>
      <c r="M350" s="125">
        <f>Corrientes!M350*Constantes!$BA$13</f>
        <v>1225.8904270397586</v>
      </c>
      <c r="N350" s="125">
        <f>Corrientes!N350*Constantes!$BA$13</f>
        <v>155.39091927709561</v>
      </c>
      <c r="O350" s="125">
        <v>3361.2923735263957</v>
      </c>
      <c r="P350" s="125">
        <v>47.236511451518489</v>
      </c>
      <c r="Q350" s="125">
        <v>3149.1503313693324</v>
      </c>
      <c r="R350" s="125">
        <v>948.39404257823162</v>
      </c>
      <c r="S350" s="125">
        <v>81.887274376151794</v>
      </c>
      <c r="T350" s="126">
        <v>0</v>
      </c>
      <c r="U350" s="126" t="s">
        <v>260</v>
      </c>
      <c r="V350" s="127">
        <v>4179.4316483237162</v>
      </c>
      <c r="W350" s="125">
        <v>5491.7804627893829</v>
      </c>
      <c r="X350" s="125">
        <f>Corrientes!X350*Constantes!$BA$13</f>
        <v>4082.0497306667107</v>
      </c>
      <c r="Y350" s="125">
        <f>Corrientes!Y350*Constantes!$BA$13</f>
        <v>4350.9303478758193</v>
      </c>
      <c r="Z350" s="125">
        <f>Corrientes!Z350*Constantes!$BA$13</f>
        <v>50423.19850748263</v>
      </c>
      <c r="AA350" s="125">
        <v>7921.0676990841184</v>
      </c>
      <c r="AB350" s="125">
        <v>4226.3997523642865</v>
      </c>
      <c r="AC350" s="126" t="s">
        <v>94</v>
      </c>
      <c r="AD350" s="125">
        <v>24.995373984613618</v>
      </c>
      <c r="AE350" s="125">
        <v>3.9585699050355436</v>
      </c>
      <c r="AF350" s="126" t="s">
        <v>260</v>
      </c>
      <c r="AG350" s="128" t="s">
        <v>94</v>
      </c>
      <c r="AH350" s="125">
        <v>338.74649745707012</v>
      </c>
      <c r="AI350" s="126" t="s">
        <v>260</v>
      </c>
      <c r="AJ350" s="126" t="s">
        <v>260</v>
      </c>
      <c r="AK350" s="126" t="s">
        <v>94</v>
      </c>
      <c r="AL350" s="126" t="s">
        <v>260</v>
      </c>
      <c r="AM350" s="126" t="s">
        <v>260</v>
      </c>
      <c r="AN350" s="128" t="s">
        <v>94</v>
      </c>
      <c r="AO350" s="132">
        <v>200099.22495010213</v>
      </c>
      <c r="AP350" s="132">
        <v>31690.134758376018</v>
      </c>
      <c r="AQ350" s="125">
        <v>95.377048408494375</v>
      </c>
      <c r="AR350" s="125">
        <v>4.622951591505621</v>
      </c>
      <c r="AS350" s="125">
        <v>52.763488548481504</v>
      </c>
      <c r="AT350" s="126" t="s">
        <v>94</v>
      </c>
      <c r="AU350" s="128" t="s">
        <v>94</v>
      </c>
      <c r="AV350" s="125">
        <f t="shared" si="4"/>
        <v>2.0250726250730322</v>
      </c>
      <c r="AW350" s="128" t="s">
        <v>94</v>
      </c>
      <c r="AX350" s="129">
        <v>34.599924542562022</v>
      </c>
      <c r="AZ350" s="149"/>
      <c r="BC350" s="150"/>
      <c r="BE350" s="98"/>
    </row>
    <row r="351" spans="1:57" ht="15" hidden="1" thickBot="1" x14ac:dyDescent="0.35">
      <c r="A351" s="120">
        <v>2013</v>
      </c>
      <c r="B351" s="121" t="s">
        <v>16</v>
      </c>
      <c r="C351" s="122">
        <v>1067.3714040034563</v>
      </c>
      <c r="D351" s="122">
        <v>1271.7245024783049</v>
      </c>
      <c r="E351" s="122">
        <v>174.98649529151513</v>
      </c>
      <c r="F351" s="123" t="s">
        <v>260</v>
      </c>
      <c r="G351" s="123" t="s">
        <v>260</v>
      </c>
      <c r="H351" s="122">
        <v>2514.0824017732762</v>
      </c>
      <c r="I351" s="122">
        <v>245.08313485758219</v>
      </c>
      <c r="J351" s="122">
        <v>2759.1655366308587</v>
      </c>
      <c r="K351" s="125">
        <f>Corrientes!K351*Constantes!$BA$13</f>
        <v>3999.2529910270719</v>
      </c>
      <c r="L351" s="125">
        <f>Corrientes!L351*Constantes!$BA$13</f>
        <v>1697.9110457901945</v>
      </c>
      <c r="M351" s="125">
        <f>Corrientes!M351*Constantes!$BA$13</f>
        <v>2022.9838197473025</v>
      </c>
      <c r="N351" s="125">
        <f>Corrientes!N351*Constantes!$BA$13</f>
        <v>389.86369716368119</v>
      </c>
      <c r="O351" s="125">
        <v>4389.1166881907538</v>
      </c>
      <c r="P351" s="125">
        <v>52.091479179384748</v>
      </c>
      <c r="Q351" s="125">
        <v>2079.6794725557424</v>
      </c>
      <c r="R351" s="125">
        <v>457.92440511484659</v>
      </c>
      <c r="S351" s="126">
        <v>0</v>
      </c>
      <c r="T351" s="126">
        <v>0</v>
      </c>
      <c r="U351" s="126" t="s">
        <v>260</v>
      </c>
      <c r="V351" s="127">
        <v>2537.6038776705891</v>
      </c>
      <c r="W351" s="125">
        <v>4615.7974424829572</v>
      </c>
      <c r="X351" s="125">
        <f>Corrientes!X351*Constantes!$BA$13</f>
        <v>3951.4269558412088</v>
      </c>
      <c r="Y351" s="125">
        <f>Corrientes!Y351*Constantes!$BA$13</f>
        <v>2526.0474352791889</v>
      </c>
      <c r="Z351" s="125">
        <f>Corrientes!Z351*Constantes!$BA$13</f>
        <v>0</v>
      </c>
      <c r="AA351" s="125">
        <v>5296.7694143014478</v>
      </c>
      <c r="AB351" s="125">
        <v>4494.8709518742298</v>
      </c>
      <c r="AC351" s="126" t="s">
        <v>94</v>
      </c>
      <c r="AD351" s="125">
        <v>21.766850413573895</v>
      </c>
      <c r="AE351" s="125">
        <v>4.6522506134209083</v>
      </c>
      <c r="AF351" s="126" t="s">
        <v>260</v>
      </c>
      <c r="AG351" s="128" t="s">
        <v>94</v>
      </c>
      <c r="AH351" s="125">
        <v>73.491026254876175</v>
      </c>
      <c r="AI351" s="126" t="s">
        <v>260</v>
      </c>
      <c r="AJ351" s="126" t="s">
        <v>260</v>
      </c>
      <c r="AK351" s="126" t="s">
        <v>94</v>
      </c>
      <c r="AL351" s="126" t="s">
        <v>260</v>
      </c>
      <c r="AM351" s="126" t="s">
        <v>260</v>
      </c>
      <c r="AN351" s="128" t="s">
        <v>94</v>
      </c>
      <c r="AO351" s="132">
        <v>113853.91403939459</v>
      </c>
      <c r="AP351" s="132">
        <v>24334.110418650012</v>
      </c>
      <c r="AQ351" s="125">
        <v>91.117490719427934</v>
      </c>
      <c r="AR351" s="125">
        <v>8.8825092805720711</v>
      </c>
      <c r="AS351" s="125">
        <v>47.908520820615237</v>
      </c>
      <c r="AT351" s="126" t="s">
        <v>94</v>
      </c>
      <c r="AU351" s="128" t="s">
        <v>94</v>
      </c>
      <c r="AV351" s="125">
        <f t="shared" si="4"/>
        <v>1.6088030425562394</v>
      </c>
      <c r="AW351" s="128" t="s">
        <v>94</v>
      </c>
      <c r="AX351" s="129">
        <v>23.256080893141199</v>
      </c>
      <c r="AZ351" s="149"/>
      <c r="BC351" s="150"/>
      <c r="BE351" s="98"/>
    </row>
    <row r="352" spans="1:57" ht="15" hidden="1" thickBot="1" x14ac:dyDescent="0.35">
      <c r="A352" s="120">
        <v>2013</v>
      </c>
      <c r="B352" s="121" t="s">
        <v>17</v>
      </c>
      <c r="C352" s="122">
        <v>2362.5741084808669</v>
      </c>
      <c r="D352" s="122">
        <v>2204.0542834676903</v>
      </c>
      <c r="E352" s="123">
        <v>0</v>
      </c>
      <c r="F352" s="123" t="s">
        <v>260</v>
      </c>
      <c r="G352" s="123" t="s">
        <v>260</v>
      </c>
      <c r="H352" s="122">
        <v>4566.6283919485577</v>
      </c>
      <c r="I352" s="122">
        <v>289.37919446854107</v>
      </c>
      <c r="J352" s="122">
        <v>4856.0075864170985</v>
      </c>
      <c r="K352" s="125">
        <f>Corrientes!K352*Constantes!$BA$13</f>
        <v>2968.2998466970066</v>
      </c>
      <c r="L352" s="125">
        <f>Corrientes!L352*Constantes!$BA$13</f>
        <v>1535.6687170732839</v>
      </c>
      <c r="M352" s="125">
        <f>Corrientes!M352*Constantes!$BA$13</f>
        <v>1432.6311296237232</v>
      </c>
      <c r="N352" s="125">
        <f>Corrientes!N352*Constantes!$BA$13</f>
        <v>188.09593092635197</v>
      </c>
      <c r="O352" s="125">
        <v>3156.3957776233588</v>
      </c>
      <c r="P352" s="125">
        <v>20.816332156727281</v>
      </c>
      <c r="Q352" s="125">
        <v>15175.410347094667</v>
      </c>
      <c r="R352" s="125">
        <v>1178.353347186842</v>
      </c>
      <c r="S352" s="125">
        <v>408.59627353548268</v>
      </c>
      <c r="T352" s="125">
        <v>1709.5057226523318</v>
      </c>
      <c r="U352" s="126" t="s">
        <v>260</v>
      </c>
      <c r="V352" s="127">
        <v>18471.865690469323</v>
      </c>
      <c r="W352" s="125">
        <v>5428.7614443956827</v>
      </c>
      <c r="X352" s="125">
        <f>Corrientes!X352*Constantes!$BA$13</f>
        <v>3820.629468402969</v>
      </c>
      <c r="Y352" s="125">
        <f>Corrientes!Y352*Constantes!$BA$13</f>
        <v>4687.5568252990188</v>
      </c>
      <c r="Z352" s="125">
        <f>Corrientes!Z352*Constantes!$BA$13</f>
        <v>15855.501495362154</v>
      </c>
      <c r="AA352" s="125">
        <v>23327.873276886421</v>
      </c>
      <c r="AB352" s="125">
        <v>4721.2294524081626</v>
      </c>
      <c r="AC352" s="126" t="s">
        <v>94</v>
      </c>
      <c r="AD352" s="125">
        <v>24.800665240478061</v>
      </c>
      <c r="AE352" s="125">
        <v>1.8873374178178703</v>
      </c>
      <c r="AF352" s="126" t="s">
        <v>260</v>
      </c>
      <c r="AG352" s="128" t="s">
        <v>94</v>
      </c>
      <c r="AH352" s="125">
        <v>7067.5976060972089</v>
      </c>
      <c r="AI352" s="126" t="s">
        <v>260</v>
      </c>
      <c r="AJ352" s="126" t="s">
        <v>260</v>
      </c>
      <c r="AK352" s="126" t="s">
        <v>94</v>
      </c>
      <c r="AL352" s="126" t="s">
        <v>260</v>
      </c>
      <c r="AM352" s="126" t="s">
        <v>260</v>
      </c>
      <c r="AN352" s="128" t="s">
        <v>94</v>
      </c>
      <c r="AO352" s="132">
        <v>1236020.2821527265</v>
      </c>
      <c r="AP352" s="132">
        <v>94061.482023523131</v>
      </c>
      <c r="AQ352" s="125">
        <v>94.040800198130384</v>
      </c>
      <c r="AR352" s="125">
        <v>5.9591998018696124</v>
      </c>
      <c r="AS352" s="125">
        <v>79.183667843272715</v>
      </c>
      <c r="AT352" s="126" t="s">
        <v>94</v>
      </c>
      <c r="AU352" s="128" t="s">
        <v>94</v>
      </c>
      <c r="AV352" s="125">
        <f t="shared" si="4"/>
        <v>1.1412407887126941</v>
      </c>
      <c r="AW352" s="128" t="s">
        <v>94</v>
      </c>
      <c r="AX352" s="129">
        <v>34.555350900236405</v>
      </c>
      <c r="AZ352" s="149"/>
      <c r="BC352" s="150"/>
      <c r="BE352" s="98"/>
    </row>
    <row r="353" spans="1:57" ht="15" hidden="1" thickBot="1" x14ac:dyDescent="0.35">
      <c r="A353" s="120">
        <v>2013</v>
      </c>
      <c r="B353" s="121" t="s">
        <v>18</v>
      </c>
      <c r="C353" s="122">
        <v>5702.0736029858799</v>
      </c>
      <c r="D353" s="122">
        <v>3067.532915953695</v>
      </c>
      <c r="E353" s="122">
        <v>1355.375550497726</v>
      </c>
      <c r="F353" s="123" t="s">
        <v>260</v>
      </c>
      <c r="G353" s="123" t="s">
        <v>260</v>
      </c>
      <c r="H353" s="122">
        <v>10124.982069437301</v>
      </c>
      <c r="I353" s="122">
        <v>280.47571653576756</v>
      </c>
      <c r="J353" s="122">
        <v>10405.457785973067</v>
      </c>
      <c r="K353" s="125">
        <f>Corrientes!K353*Constantes!$BA$13</f>
        <v>3480.0031172075032</v>
      </c>
      <c r="L353" s="125">
        <f>Corrientes!L353*Constantes!$BA$13</f>
        <v>1959.8290423481485</v>
      </c>
      <c r="M353" s="125">
        <f>Corrientes!M353*Constantes!$BA$13</f>
        <v>1054.3252359802696</v>
      </c>
      <c r="N353" s="125">
        <f>Corrientes!N353*Constantes!$BA$13</f>
        <v>96.400799641092476</v>
      </c>
      <c r="O353" s="125">
        <v>3576.4039168485961</v>
      </c>
      <c r="P353" s="125">
        <v>74.433905218068034</v>
      </c>
      <c r="Q353" s="125">
        <v>2243.786681091713</v>
      </c>
      <c r="R353" s="125">
        <v>966.05429216115351</v>
      </c>
      <c r="S353" s="125">
        <v>364.16094463930841</v>
      </c>
      <c r="T353" s="126">
        <v>0</v>
      </c>
      <c r="U353" s="126" t="s">
        <v>260</v>
      </c>
      <c r="V353" s="127">
        <v>3574.0019178921748</v>
      </c>
      <c r="W353" s="125">
        <v>3405.2155995646099</v>
      </c>
      <c r="X353" s="125">
        <f>Corrientes!X353*Constantes!$BA$13</f>
        <v>2620.4654934472942</v>
      </c>
      <c r="Y353" s="125">
        <f>Corrientes!Y353*Constantes!$BA$13</f>
        <v>2364.9804083919121</v>
      </c>
      <c r="Z353" s="125">
        <f>Corrientes!Z353*Constantes!$BA$13</f>
        <v>12698.711324033491</v>
      </c>
      <c r="AA353" s="125">
        <v>13979.459703865243</v>
      </c>
      <c r="AB353" s="125">
        <v>3531.0208135870353</v>
      </c>
      <c r="AC353" s="126" t="s">
        <v>94</v>
      </c>
      <c r="AD353" s="125">
        <v>19.222816306397224</v>
      </c>
      <c r="AE353" s="125">
        <v>5.1824785475467383</v>
      </c>
      <c r="AF353" s="126" t="s">
        <v>260</v>
      </c>
      <c r="AG353" s="128" t="s">
        <v>94</v>
      </c>
      <c r="AH353" s="125">
        <v>81.32464887705089</v>
      </c>
      <c r="AI353" s="126" t="s">
        <v>260</v>
      </c>
      <c r="AJ353" s="126" t="s">
        <v>260</v>
      </c>
      <c r="AK353" s="126" t="s">
        <v>94</v>
      </c>
      <c r="AL353" s="126" t="s">
        <v>260</v>
      </c>
      <c r="AM353" s="126" t="s">
        <v>260</v>
      </c>
      <c r="AN353" s="128" t="s">
        <v>94</v>
      </c>
      <c r="AO353" s="132">
        <v>269744.67092551274</v>
      </c>
      <c r="AP353" s="132">
        <v>72723.265316815057</v>
      </c>
      <c r="AQ353" s="125">
        <v>97.304532656757701</v>
      </c>
      <c r="AR353" s="125">
        <v>2.6954673432423024</v>
      </c>
      <c r="AS353" s="125">
        <v>25.566094781931977</v>
      </c>
      <c r="AT353" s="126" t="s">
        <v>94</v>
      </c>
      <c r="AU353" s="128" t="s">
        <v>94</v>
      </c>
      <c r="AV353" s="125">
        <f t="shared" si="4"/>
        <v>-1.1964928921747497</v>
      </c>
      <c r="AW353" s="128" t="s">
        <v>94</v>
      </c>
      <c r="AX353" s="129">
        <v>49.063527628247911</v>
      </c>
      <c r="AZ353" s="149"/>
      <c r="BC353" s="150"/>
      <c r="BE353" s="98"/>
    </row>
    <row r="354" spans="1:57" ht="15" hidden="1" thickBot="1" x14ac:dyDescent="0.35">
      <c r="A354" s="120">
        <v>2013</v>
      </c>
      <c r="B354" s="121" t="s">
        <v>19</v>
      </c>
      <c r="C354" s="122">
        <v>6627.9512146597453</v>
      </c>
      <c r="D354" s="122">
        <v>2904.7621476081335</v>
      </c>
      <c r="E354" s="122">
        <v>907.45430462250988</v>
      </c>
      <c r="F354" s="123" t="s">
        <v>260</v>
      </c>
      <c r="G354" s="123" t="s">
        <v>260</v>
      </c>
      <c r="H354" s="122">
        <v>10440.167666890389</v>
      </c>
      <c r="I354" s="122">
        <v>265.55456616522827</v>
      </c>
      <c r="J354" s="122">
        <v>10705.722233055618</v>
      </c>
      <c r="K354" s="125">
        <f>Corrientes!K354*Constantes!$BA$13</f>
        <v>2420.7119809152618</v>
      </c>
      <c r="L354" s="125">
        <f>Corrientes!L354*Constantes!$BA$13</f>
        <v>1536.7914985820851</v>
      </c>
      <c r="M354" s="125">
        <f>Corrientes!M354*Constantes!$BA$13</f>
        <v>673.51337227312194</v>
      </c>
      <c r="N354" s="125">
        <f>Corrientes!N354*Constantes!$BA$13</f>
        <v>61.572873196431196</v>
      </c>
      <c r="O354" s="125">
        <v>2482.2848541116932</v>
      </c>
      <c r="P354" s="125">
        <v>56.385128645674989</v>
      </c>
      <c r="Q354" s="125">
        <v>7091.3195623059864</v>
      </c>
      <c r="R354" s="125">
        <v>986.40817298470529</v>
      </c>
      <c r="S354" s="125">
        <v>203.33340911220614</v>
      </c>
      <c r="T354" s="126">
        <v>0</v>
      </c>
      <c r="U354" s="126" t="s">
        <v>260</v>
      </c>
      <c r="V354" s="127">
        <v>8281.0611444028982</v>
      </c>
      <c r="W354" s="125">
        <v>4719.2067903968027</v>
      </c>
      <c r="X354" s="125">
        <f>Corrientes!X354*Constantes!$BA$13</f>
        <v>3596.6604259935821</v>
      </c>
      <c r="Y354" s="125">
        <f>Corrientes!Y354*Constantes!$BA$13</f>
        <v>2775.6903233908652</v>
      </c>
      <c r="Z354" s="125">
        <f>Corrientes!Z354*Constantes!$BA$13</f>
        <v>12988.40045430892</v>
      </c>
      <c r="AA354" s="125">
        <v>18986.783377458516</v>
      </c>
      <c r="AB354" s="125">
        <v>3129.2045410090855</v>
      </c>
      <c r="AC354" s="126" t="s">
        <v>94</v>
      </c>
      <c r="AD354" s="125">
        <v>23.092482050631052</v>
      </c>
      <c r="AE354" s="125">
        <v>3.3280995500615131</v>
      </c>
      <c r="AF354" s="126" t="s">
        <v>260</v>
      </c>
      <c r="AG354" s="128" t="s">
        <v>94</v>
      </c>
      <c r="AH354" s="125">
        <v>893.2856764318592</v>
      </c>
      <c r="AI354" s="126" t="s">
        <v>260</v>
      </c>
      <c r="AJ354" s="126" t="s">
        <v>260</v>
      </c>
      <c r="AK354" s="126" t="s">
        <v>94</v>
      </c>
      <c r="AL354" s="126" t="s">
        <v>260</v>
      </c>
      <c r="AM354" s="126" t="s">
        <v>260</v>
      </c>
      <c r="AN354" s="128" t="s">
        <v>94</v>
      </c>
      <c r="AO354" s="132">
        <v>570499.26217223832</v>
      </c>
      <c r="AP354" s="132">
        <v>82220.626331242122</v>
      </c>
      <c r="AQ354" s="125">
        <v>97.519508162230409</v>
      </c>
      <c r="AR354" s="125">
        <v>2.4804918377695842</v>
      </c>
      <c r="AS354" s="125">
        <v>43.614871354325011</v>
      </c>
      <c r="AT354" s="126" t="s">
        <v>94</v>
      </c>
      <c r="AU354" s="128" t="s">
        <v>94</v>
      </c>
      <c r="AV354" s="125">
        <f t="shared" si="4"/>
        <v>3.9523247435303999</v>
      </c>
      <c r="AW354" s="128" t="s">
        <v>94</v>
      </c>
      <c r="AX354" s="129">
        <v>38.293614944517365</v>
      </c>
      <c r="AZ354" s="149"/>
      <c r="BC354" s="150"/>
      <c r="BE354" s="98"/>
    </row>
    <row r="355" spans="1:57" ht="15" hidden="1" thickBot="1" x14ac:dyDescent="0.35">
      <c r="A355" s="120">
        <v>2013</v>
      </c>
      <c r="B355" s="121" t="s">
        <v>20</v>
      </c>
      <c r="C355" s="122">
        <v>1722.953437824782</v>
      </c>
      <c r="D355" s="122">
        <v>1457.2188851156598</v>
      </c>
      <c r="E355" s="123">
        <v>0</v>
      </c>
      <c r="F355" s="123" t="s">
        <v>260</v>
      </c>
      <c r="G355" s="123" t="s">
        <v>260</v>
      </c>
      <c r="H355" s="122">
        <v>3180.172322940442</v>
      </c>
      <c r="I355" s="122">
        <v>337.77582042334421</v>
      </c>
      <c r="J355" s="122">
        <v>3517.9481433637866</v>
      </c>
      <c r="K355" s="125">
        <f>Corrientes!K355*Constantes!$BA$13</f>
        <v>3387.5622728463686</v>
      </c>
      <c r="L355" s="125">
        <f>Corrientes!L355*Constantes!$BA$13</f>
        <v>1835.3131438014507</v>
      </c>
      <c r="M355" s="125">
        <f>Corrientes!M355*Constantes!$BA$13</f>
        <v>1552.2491290449186</v>
      </c>
      <c r="N355" s="125">
        <f>Corrientes!N355*Constantes!$BA$13</f>
        <v>359.80334074723049</v>
      </c>
      <c r="O355" s="125">
        <v>3747.3656135935989</v>
      </c>
      <c r="P355" s="125">
        <v>48.011659637403966</v>
      </c>
      <c r="Q355" s="125">
        <v>3248.444387646422</v>
      </c>
      <c r="R355" s="125">
        <v>448.54816750748245</v>
      </c>
      <c r="S355" s="125">
        <v>112.33807070672059</v>
      </c>
      <c r="T355" s="126">
        <v>0</v>
      </c>
      <c r="U355" s="126" t="s">
        <v>260</v>
      </c>
      <c r="V355" s="127">
        <v>3809.3306258606253</v>
      </c>
      <c r="W355" s="125">
        <v>3789.9639091859999</v>
      </c>
      <c r="X355" s="125">
        <f>Corrientes!X355*Constantes!$BA$13</f>
        <v>2233.9051804287865</v>
      </c>
      <c r="Y355" s="125">
        <f>Corrientes!Y355*Constantes!$BA$13</f>
        <v>3367.0490065643457</v>
      </c>
      <c r="Z355" s="125">
        <f>Corrientes!Z355*Constantes!$BA$13</f>
        <v>33157.635981912805</v>
      </c>
      <c r="AA355" s="125">
        <v>7327.278769224411</v>
      </c>
      <c r="AB355" s="125">
        <v>3769.3915492213864</v>
      </c>
      <c r="AC355" s="126" t="s">
        <v>94</v>
      </c>
      <c r="AD355" s="125">
        <v>23.605473430669853</v>
      </c>
      <c r="AE355" s="125">
        <v>2.0841720209843739</v>
      </c>
      <c r="AF355" s="126" t="s">
        <v>260</v>
      </c>
      <c r="AG355" s="128" t="s">
        <v>94</v>
      </c>
      <c r="AH355" s="125">
        <v>973.89618018907652</v>
      </c>
      <c r="AI355" s="126" t="s">
        <v>260</v>
      </c>
      <c r="AJ355" s="126" t="s">
        <v>260</v>
      </c>
      <c r="AK355" s="126" t="s">
        <v>94</v>
      </c>
      <c r="AL355" s="126" t="s">
        <v>260</v>
      </c>
      <c r="AM355" s="126" t="s">
        <v>260</v>
      </c>
      <c r="AN355" s="128" t="s">
        <v>94</v>
      </c>
      <c r="AO355" s="132">
        <v>351567.85022781708</v>
      </c>
      <c r="AP355" s="132">
        <v>31040.592304767364</v>
      </c>
      <c r="AQ355" s="125">
        <v>90.398499163197727</v>
      </c>
      <c r="AR355" s="125">
        <v>9.6015008368022805</v>
      </c>
      <c r="AS355" s="125">
        <v>51.988340362596041</v>
      </c>
      <c r="AT355" s="126" t="s">
        <v>94</v>
      </c>
      <c r="AU355" s="128" t="s">
        <v>94</v>
      </c>
      <c r="AV355" s="125">
        <f t="shared" si="4"/>
        <v>5.8332872378650036</v>
      </c>
      <c r="AW355" s="128" t="s">
        <v>94</v>
      </c>
      <c r="AX355" s="129">
        <v>101.48769034825678</v>
      </c>
      <c r="AZ355" s="149"/>
      <c r="BC355" s="150"/>
      <c r="BE355" s="98"/>
    </row>
    <row r="356" spans="1:57" ht="15" hidden="1" thickBot="1" x14ac:dyDescent="0.35">
      <c r="A356" s="120">
        <v>2013</v>
      </c>
      <c r="B356" s="121" t="s">
        <v>21</v>
      </c>
      <c r="C356" s="122">
        <v>978.34453520628017</v>
      </c>
      <c r="D356" s="122">
        <v>1226.7247682136542</v>
      </c>
      <c r="E356" s="123">
        <v>0</v>
      </c>
      <c r="F356" s="123" t="s">
        <v>260</v>
      </c>
      <c r="G356" s="123" t="s">
        <v>260</v>
      </c>
      <c r="H356" s="122">
        <v>2205.0693034199344</v>
      </c>
      <c r="I356" s="122">
        <v>1046.6639861876733</v>
      </c>
      <c r="J356" s="122">
        <v>3251.7332896076073</v>
      </c>
      <c r="K356" s="125">
        <f>Corrientes!K356*Constantes!$BA$13</f>
        <v>3485.2782103776376</v>
      </c>
      <c r="L356" s="125">
        <f>Corrientes!L356*Constantes!$BA$13</f>
        <v>1546.3472669580406</v>
      </c>
      <c r="M356" s="125">
        <f>Corrientes!M356*Constantes!$BA$13</f>
        <v>1938.930943419597</v>
      </c>
      <c r="N356" s="125">
        <f>Corrientes!N356*Constantes!$BA$13</f>
        <v>1654.3313078592107</v>
      </c>
      <c r="O356" s="125">
        <v>5139.609518236849</v>
      </c>
      <c r="P356" s="125">
        <v>47.837419936721631</v>
      </c>
      <c r="Q356" s="125">
        <v>3170.75525381118</v>
      </c>
      <c r="R356" s="125">
        <v>374.97940930302434</v>
      </c>
      <c r="S356" s="126">
        <v>0</v>
      </c>
      <c r="T356" s="126">
        <v>0</v>
      </c>
      <c r="U356" s="126" t="s">
        <v>260</v>
      </c>
      <c r="V356" s="127">
        <v>3545.7346631142045</v>
      </c>
      <c r="W356" s="125">
        <v>4160.2980503045592</v>
      </c>
      <c r="X356" s="125">
        <f>Corrientes!X356*Constantes!$BA$13</f>
        <v>3699.4469113606406</v>
      </c>
      <c r="Y356" s="125">
        <f>Corrientes!Y356*Constantes!$BA$13</f>
        <v>2534.2268447009742</v>
      </c>
      <c r="Z356" s="125">
        <f>Corrientes!Z356*Constantes!$BA$13</f>
        <v>0</v>
      </c>
      <c r="AA356" s="125">
        <v>6797.4679527218113</v>
      </c>
      <c r="AB356" s="125">
        <v>4577.5427975984621</v>
      </c>
      <c r="AC356" s="126" t="s">
        <v>94</v>
      </c>
      <c r="AD356" s="125">
        <v>27.798981937373913</v>
      </c>
      <c r="AE356" s="125">
        <v>2.7464111396168627</v>
      </c>
      <c r="AF356" s="126" t="s">
        <v>260</v>
      </c>
      <c r="AG356" s="128" t="s">
        <v>94</v>
      </c>
      <c r="AH356" s="125">
        <v>408.82061398474247</v>
      </c>
      <c r="AI356" s="126" t="s">
        <v>260</v>
      </c>
      <c r="AJ356" s="126" t="s">
        <v>260</v>
      </c>
      <c r="AK356" s="126" t="s">
        <v>94</v>
      </c>
      <c r="AL356" s="126" t="s">
        <v>260</v>
      </c>
      <c r="AM356" s="126" t="s">
        <v>260</v>
      </c>
      <c r="AN356" s="128" t="s">
        <v>94</v>
      </c>
      <c r="AO356" s="132">
        <v>247503.65503069182</v>
      </c>
      <c r="AP356" s="132">
        <v>24452.219034622492</v>
      </c>
      <c r="AQ356" s="125">
        <v>67.812120707046802</v>
      </c>
      <c r="AR356" s="125">
        <v>32.187879292953205</v>
      </c>
      <c r="AS356" s="125">
        <v>52.162580063278376</v>
      </c>
      <c r="AT356" s="126" t="s">
        <v>94</v>
      </c>
      <c r="AU356" s="128" t="s">
        <v>94</v>
      </c>
      <c r="AV356" s="125">
        <f t="shared" si="4"/>
        <v>4.1228524637729969</v>
      </c>
      <c r="AW356" s="128" t="s">
        <v>94</v>
      </c>
      <c r="AX356" s="129">
        <v>48.837956652012473</v>
      </c>
      <c r="AZ356" s="149"/>
      <c r="BC356" s="150"/>
      <c r="BE356" s="98"/>
    </row>
    <row r="357" spans="1:57" ht="15" hidden="1" thickBot="1" x14ac:dyDescent="0.35">
      <c r="A357" s="120">
        <v>2013</v>
      </c>
      <c r="B357" s="121" t="s">
        <v>22</v>
      </c>
      <c r="C357" s="122">
        <v>2738.3456903995179</v>
      </c>
      <c r="D357" s="122">
        <v>1643.8915962138917</v>
      </c>
      <c r="E357" s="122">
        <v>544.10958390777932</v>
      </c>
      <c r="F357" s="123" t="s">
        <v>260</v>
      </c>
      <c r="G357" s="123" t="s">
        <v>260</v>
      </c>
      <c r="H357" s="122">
        <v>4926.346870521189</v>
      </c>
      <c r="I357" s="122">
        <v>792.46140492623181</v>
      </c>
      <c r="J357" s="122">
        <v>5718.8082754474199</v>
      </c>
      <c r="K357" s="125">
        <f>Corrientes!K357*Constantes!$BA$13</f>
        <v>3291.3097571986086</v>
      </c>
      <c r="L357" s="125">
        <f>Corrientes!L357*Constantes!$BA$13</f>
        <v>1829.4984349003375</v>
      </c>
      <c r="M357" s="125">
        <f>Corrientes!M357*Constantes!$BA$13</f>
        <v>1098.2897860424432</v>
      </c>
      <c r="N357" s="125">
        <f>Corrientes!N357*Constantes!$BA$13</f>
        <v>529.44626571962897</v>
      </c>
      <c r="O357" s="125">
        <v>3820.7560229182372</v>
      </c>
      <c r="P357" s="125">
        <v>53.541167599330507</v>
      </c>
      <c r="Q357" s="125">
        <v>3995.0496225197553</v>
      </c>
      <c r="R357" s="125">
        <v>768.2651629696777</v>
      </c>
      <c r="S357" s="125">
        <v>199.01919252220335</v>
      </c>
      <c r="T357" s="126">
        <v>0</v>
      </c>
      <c r="U357" s="126" t="s">
        <v>260</v>
      </c>
      <c r="V357" s="127">
        <v>4962.3339780116357</v>
      </c>
      <c r="W357" s="125">
        <v>4116.8519762837004</v>
      </c>
      <c r="X357" s="125">
        <f>Corrientes!X357*Constantes!$BA$13</f>
        <v>2862.7102919568192</v>
      </c>
      <c r="Y357" s="125">
        <f>Corrientes!Y357*Constantes!$BA$13</f>
        <v>2585.5152182110833</v>
      </c>
      <c r="Z357" s="125">
        <f>Corrientes!Z357*Constantes!$BA$13</f>
        <v>34049.476907134886</v>
      </c>
      <c r="AA357" s="125">
        <v>10681.142253459055</v>
      </c>
      <c r="AB357" s="125">
        <v>3952.8383019634612</v>
      </c>
      <c r="AC357" s="126" t="s">
        <v>94</v>
      </c>
      <c r="AD357" s="125">
        <v>20.389924757546268</v>
      </c>
      <c r="AE357" s="125">
        <v>3.1574746553606148</v>
      </c>
      <c r="AF357" s="126" t="s">
        <v>260</v>
      </c>
      <c r="AG357" s="128" t="s">
        <v>94</v>
      </c>
      <c r="AH357" s="125">
        <v>605.05670606701835</v>
      </c>
      <c r="AI357" s="126" t="s">
        <v>260</v>
      </c>
      <c r="AJ357" s="126" t="s">
        <v>260</v>
      </c>
      <c r="AK357" s="126" t="s">
        <v>94</v>
      </c>
      <c r="AL357" s="126" t="s">
        <v>260</v>
      </c>
      <c r="AM357" s="126" t="s">
        <v>260</v>
      </c>
      <c r="AN357" s="128" t="s">
        <v>94</v>
      </c>
      <c r="AO357" s="132">
        <v>338281.17148383451</v>
      </c>
      <c r="AP357" s="132">
        <v>52384.41230395413</v>
      </c>
      <c r="AQ357" s="125">
        <v>86.142892596548322</v>
      </c>
      <c r="AR357" s="125">
        <v>13.85710740345168</v>
      </c>
      <c r="AS357" s="125">
        <v>46.4588324006695</v>
      </c>
      <c r="AT357" s="126" t="s">
        <v>94</v>
      </c>
      <c r="AU357" s="128" t="s">
        <v>94</v>
      </c>
      <c r="AV357" s="125">
        <f t="shared" ref="AV357:AV420" si="5">((AA357/AA324)-1)*100</f>
        <v>7.318808710761493</v>
      </c>
      <c r="AW357" s="128" t="s">
        <v>94</v>
      </c>
      <c r="AX357" s="129">
        <v>75.964253633883899</v>
      </c>
      <c r="AZ357" s="149"/>
      <c r="BC357" s="150"/>
      <c r="BE357" s="98"/>
    </row>
    <row r="358" spans="1:57" ht="15" hidden="1" thickBot="1" x14ac:dyDescent="0.35">
      <c r="A358" s="120">
        <v>2013</v>
      </c>
      <c r="B358" s="121" t="s">
        <v>23</v>
      </c>
      <c r="C358" s="122">
        <v>1974.7444389113291</v>
      </c>
      <c r="D358" s="122">
        <v>2162.0479598873349</v>
      </c>
      <c r="E358" s="122">
        <v>269.95039306215597</v>
      </c>
      <c r="F358" s="123" t="s">
        <v>260</v>
      </c>
      <c r="G358" s="123" t="s">
        <v>260</v>
      </c>
      <c r="H358" s="122">
        <v>4406.74279186082</v>
      </c>
      <c r="I358" s="122">
        <v>1115.7820821368484</v>
      </c>
      <c r="J358" s="122">
        <v>5522.5248739976678</v>
      </c>
      <c r="K358" s="125">
        <f>Corrientes!K358*Constantes!$BA$13</f>
        <v>3333.4186531512896</v>
      </c>
      <c r="L358" s="125">
        <f>Corrientes!L358*Constantes!$BA$13</f>
        <v>1493.7676780300965</v>
      </c>
      <c r="M358" s="125">
        <f>Corrientes!M358*Constantes!$BA$13</f>
        <v>1635.4507941346974</v>
      </c>
      <c r="N358" s="125">
        <f>Corrientes!N358*Constantes!$BA$13</f>
        <v>844.01767498583445</v>
      </c>
      <c r="O358" s="125">
        <v>4177.4363281371243</v>
      </c>
      <c r="P358" s="125">
        <v>42.178511502405222</v>
      </c>
      <c r="Q358" s="125">
        <v>6276.8739579581879</v>
      </c>
      <c r="R358" s="125">
        <v>1173.1402152594933</v>
      </c>
      <c r="S358" s="125">
        <v>120.67993393040889</v>
      </c>
      <c r="T358" s="126">
        <v>0</v>
      </c>
      <c r="U358" s="126" t="s">
        <v>260</v>
      </c>
      <c r="V358" s="127">
        <v>7570.6941071480906</v>
      </c>
      <c r="W358" s="125">
        <v>4701.3483686786922</v>
      </c>
      <c r="X358" s="125">
        <f>Corrientes!X358*Constantes!$BA$13</f>
        <v>3392.0394137053622</v>
      </c>
      <c r="Y358" s="125">
        <f>Corrientes!Y358*Constantes!$BA$13</f>
        <v>2990.4389155652302</v>
      </c>
      <c r="Z358" s="125">
        <f>Corrientes!Z358*Constantes!$BA$13</f>
        <v>27533.637675201662</v>
      </c>
      <c r="AA358" s="125">
        <v>13093.218981145757</v>
      </c>
      <c r="AB358" s="125">
        <v>4465.1505419597979</v>
      </c>
      <c r="AC358" s="126" t="s">
        <v>94</v>
      </c>
      <c r="AD358" s="125">
        <v>19.660179288238382</v>
      </c>
      <c r="AE358" s="125">
        <v>3.5669772570181175</v>
      </c>
      <c r="AF358" s="126" t="s">
        <v>260</v>
      </c>
      <c r="AG358" s="128" t="s">
        <v>94</v>
      </c>
      <c r="AH358" s="125">
        <v>460.75544446864131</v>
      </c>
      <c r="AI358" s="126" t="s">
        <v>260</v>
      </c>
      <c r="AJ358" s="126" t="s">
        <v>260</v>
      </c>
      <c r="AK358" s="126" t="s">
        <v>94</v>
      </c>
      <c r="AL358" s="126" t="s">
        <v>260</v>
      </c>
      <c r="AM358" s="126" t="s">
        <v>260</v>
      </c>
      <c r="AN358" s="128" t="s">
        <v>94</v>
      </c>
      <c r="AO358" s="132">
        <v>367067.63283630472</v>
      </c>
      <c r="AP358" s="132">
        <v>66597.658084322364</v>
      </c>
      <c r="AQ358" s="125">
        <v>79.795797980188155</v>
      </c>
      <c r="AR358" s="125">
        <v>20.204202019811849</v>
      </c>
      <c r="AS358" s="125">
        <v>57.821488497594785</v>
      </c>
      <c r="AT358" s="126" t="s">
        <v>94</v>
      </c>
      <c r="AU358" s="128" t="s">
        <v>94</v>
      </c>
      <c r="AV358" s="125">
        <f t="shared" si="5"/>
        <v>5.8690090084094093</v>
      </c>
      <c r="AW358" s="128" t="s">
        <v>94</v>
      </c>
      <c r="AX358" s="129">
        <v>109.87777484780585</v>
      </c>
      <c r="AZ358" s="149"/>
      <c r="BC358" s="150"/>
      <c r="BE358" s="98"/>
    </row>
    <row r="359" spans="1:57" ht="15" hidden="1" thickBot="1" x14ac:dyDescent="0.35">
      <c r="A359" s="120">
        <v>2013</v>
      </c>
      <c r="B359" s="121" t="s">
        <v>24</v>
      </c>
      <c r="C359" s="122">
        <v>1483.653658897724</v>
      </c>
      <c r="D359" s="122">
        <v>1931.7568469757778</v>
      </c>
      <c r="E359" s="123">
        <v>0</v>
      </c>
      <c r="F359" s="123" t="s">
        <v>260</v>
      </c>
      <c r="G359" s="123" t="s">
        <v>260</v>
      </c>
      <c r="H359" s="122">
        <v>3415.4105058735017</v>
      </c>
      <c r="I359" s="122">
        <v>981.41593053766053</v>
      </c>
      <c r="J359" s="122">
        <v>4396.8264364111628</v>
      </c>
      <c r="K359" s="125">
        <f>Corrientes!K359*Constantes!$BA$13</f>
        <v>3000.4695683300079</v>
      </c>
      <c r="L359" s="125">
        <f>Corrientes!L359*Constantes!$BA$13</f>
        <v>1303.4033964024379</v>
      </c>
      <c r="M359" s="125">
        <f>Corrientes!M359*Constantes!$BA$13</f>
        <v>1697.0661719275699</v>
      </c>
      <c r="N359" s="125">
        <f>Corrientes!N359*Constantes!$BA$13</f>
        <v>862.18292893006389</v>
      </c>
      <c r="O359" s="125">
        <v>3862.6524972600719</v>
      </c>
      <c r="P359" s="125">
        <v>23.207137876475457</v>
      </c>
      <c r="Q359" s="125">
        <v>8939.1389780824411</v>
      </c>
      <c r="R359" s="125">
        <v>839.95166975680149</v>
      </c>
      <c r="S359" s="125">
        <v>106.03966232892415</v>
      </c>
      <c r="T359" s="125">
        <v>4664.052277946369</v>
      </c>
      <c r="U359" s="126" t="s">
        <v>260</v>
      </c>
      <c r="V359" s="127">
        <f>Corrientes!V359*Constantes!BA13</f>
        <v>14549.182589213224</v>
      </c>
      <c r="W359" s="125">
        <v>8492.5504119341476</v>
      </c>
      <c r="X359" s="125">
        <f>Corrientes!X359*Constantes!$BA$13</f>
        <v>5313.9730994815955</v>
      </c>
      <c r="Y359" s="125">
        <f>Corrientes!Y359*Constantes!$BA$13</f>
        <v>3230.0491447829841</v>
      </c>
      <c r="Z359" s="125">
        <f>Corrientes!Z359*Constantes!$BA$13</f>
        <v>20779.867201435263</v>
      </c>
      <c r="AA359" s="125">
        <v>18946.009024525702</v>
      </c>
      <c r="AB359" s="125">
        <v>6644.3140482060417</v>
      </c>
      <c r="AC359" s="126" t="s">
        <v>94</v>
      </c>
      <c r="AD359" s="125">
        <v>26.628446541628321</v>
      </c>
      <c r="AE359" s="125">
        <v>3.3791363498272644</v>
      </c>
      <c r="AF359" s="126" t="s">
        <v>260</v>
      </c>
      <c r="AG359" s="128" t="s">
        <v>94</v>
      </c>
      <c r="AH359" s="125">
        <v>860.58881679147783</v>
      </c>
      <c r="AI359" s="126" t="s">
        <v>260</v>
      </c>
      <c r="AJ359" s="126" t="s">
        <v>260</v>
      </c>
      <c r="AK359" s="126" t="s">
        <v>94</v>
      </c>
      <c r="AL359" s="126" t="s">
        <v>260</v>
      </c>
      <c r="AM359" s="126" t="s">
        <v>260</v>
      </c>
      <c r="AN359" s="128" t="s">
        <v>94</v>
      </c>
      <c r="AO359" s="132">
        <v>560676.07409491448</v>
      </c>
      <c r="AP359" s="132">
        <v>71149.509209661759</v>
      </c>
      <c r="AQ359" s="125">
        <v>77.678993138998564</v>
      </c>
      <c r="AR359" s="125">
        <v>22.32100686100144</v>
      </c>
      <c r="AS359" s="125">
        <v>76.792862129323566</v>
      </c>
      <c r="AT359" s="126" t="s">
        <v>94</v>
      </c>
      <c r="AU359" s="128" t="s">
        <v>94</v>
      </c>
      <c r="AV359" s="125">
        <f t="shared" si="5"/>
        <v>10.935267422928053</v>
      </c>
      <c r="AW359" s="128" t="s">
        <v>94</v>
      </c>
      <c r="AX359" s="129">
        <v>304.33262419849672</v>
      </c>
      <c r="AZ359" s="149"/>
      <c r="BA359" s="149"/>
      <c r="BC359" s="150"/>
      <c r="BE359" s="98"/>
    </row>
    <row r="360" spans="1:57" ht="15" hidden="1" thickBot="1" x14ac:dyDescent="0.35">
      <c r="A360" s="120">
        <v>2013</v>
      </c>
      <c r="B360" s="121" t="s">
        <v>25</v>
      </c>
      <c r="C360" s="122">
        <v>3607.0524035182561</v>
      </c>
      <c r="D360" s="122">
        <v>2119.256142596249</v>
      </c>
      <c r="E360" s="123">
        <v>0</v>
      </c>
      <c r="F360" s="123" t="s">
        <v>260</v>
      </c>
      <c r="G360" s="123" t="s">
        <v>260</v>
      </c>
      <c r="H360" s="122">
        <v>5726.3085461145056</v>
      </c>
      <c r="I360" s="122">
        <v>2628.643727093367</v>
      </c>
      <c r="J360" s="122">
        <v>8354.9522732078731</v>
      </c>
      <c r="K360" s="125">
        <f>Corrientes!K360*Constantes!$BA$13</f>
        <v>3826.0456054725041</v>
      </c>
      <c r="L360" s="125">
        <f>Corrientes!L360*Constantes!$BA$13</f>
        <v>2410.0599690099357</v>
      </c>
      <c r="M360" s="125">
        <f>Corrientes!M360*Constantes!$BA$13</f>
        <v>1415.9856364625678</v>
      </c>
      <c r="N360" s="125">
        <f>Corrientes!N360*Constantes!$BA$13</f>
        <v>1756.3340674722583</v>
      </c>
      <c r="O360" s="125">
        <v>5582.3796729447622</v>
      </c>
      <c r="P360" s="125">
        <v>65.755454218963663</v>
      </c>
      <c r="Q360" s="125">
        <v>2321.8844158039792</v>
      </c>
      <c r="R360" s="125">
        <v>444.51894975453331</v>
      </c>
      <c r="S360" s="125">
        <v>1584.7420871897541</v>
      </c>
      <c r="T360" s="126">
        <v>0</v>
      </c>
      <c r="U360" s="126" t="s">
        <v>260</v>
      </c>
      <c r="V360" s="127">
        <v>4351.1454527482665</v>
      </c>
      <c r="W360" s="125">
        <v>5193.3636159803464</v>
      </c>
      <c r="X360" s="125">
        <f>Corrientes!X360*Constantes!$BA$13</f>
        <v>2657.0561005520121</v>
      </c>
      <c r="Y360" s="125">
        <f>Corrientes!Y360*Constantes!$BA$13</f>
        <v>2487.2924066929286</v>
      </c>
      <c r="Z360" s="125">
        <f>Corrientes!Z360*Constantes!$BA$13</f>
        <v>13562.423723039796</v>
      </c>
      <c r="AA360" s="125">
        <v>12706.097725956139</v>
      </c>
      <c r="AB360" s="125">
        <v>5442.7653995776118</v>
      </c>
      <c r="AC360" s="126" t="s">
        <v>94</v>
      </c>
      <c r="AD360" s="125">
        <v>6.4785815702996947</v>
      </c>
      <c r="AE360" s="125">
        <v>2.0889154773102647</v>
      </c>
      <c r="AF360" s="126" t="s">
        <v>260</v>
      </c>
      <c r="AG360" s="128" t="s">
        <v>94</v>
      </c>
      <c r="AH360" s="125">
        <v>231.75657165799939</v>
      </c>
      <c r="AI360" s="126" t="s">
        <v>260</v>
      </c>
      <c r="AJ360" s="126" t="s">
        <v>260</v>
      </c>
      <c r="AK360" s="126" t="s">
        <v>94</v>
      </c>
      <c r="AL360" s="126" t="s">
        <v>260</v>
      </c>
      <c r="AM360" s="126" t="s">
        <v>260</v>
      </c>
      <c r="AN360" s="128" t="s">
        <v>94</v>
      </c>
      <c r="AO360" s="132">
        <v>608262.89354305516</v>
      </c>
      <c r="AP360" s="132">
        <v>196124.68544358184</v>
      </c>
      <c r="AQ360" s="125">
        <v>68.537896553607695</v>
      </c>
      <c r="AR360" s="125">
        <v>31.462103446392316</v>
      </c>
      <c r="AS360" s="125">
        <v>34.244545781036337</v>
      </c>
      <c r="AT360" s="126" t="s">
        <v>94</v>
      </c>
      <c r="AU360" s="128" t="s">
        <v>94</v>
      </c>
      <c r="AV360" s="125">
        <f t="shared" si="5"/>
        <v>4.2682856888149212</v>
      </c>
      <c r="AW360" s="128" t="s">
        <v>94</v>
      </c>
      <c r="AX360" s="129">
        <v>33.588651105485653</v>
      </c>
      <c r="AZ360" s="149"/>
      <c r="BC360" s="150"/>
      <c r="BE360" s="98"/>
    </row>
    <row r="361" spans="1:57" ht="15" hidden="1" thickBot="1" x14ac:dyDescent="0.35">
      <c r="A361" s="120">
        <v>2013</v>
      </c>
      <c r="B361" s="121" t="s">
        <v>26</v>
      </c>
      <c r="C361" s="122">
        <v>3273.0261855663266</v>
      </c>
      <c r="D361" s="122">
        <v>2455.4638431654625</v>
      </c>
      <c r="E361" s="122">
        <v>305.33505322293519</v>
      </c>
      <c r="F361" s="123" t="s">
        <v>260</v>
      </c>
      <c r="G361" s="123" t="s">
        <v>260</v>
      </c>
      <c r="H361" s="122">
        <v>6033.8250819547238</v>
      </c>
      <c r="I361" s="122">
        <v>1275.4346182180163</v>
      </c>
      <c r="J361" s="122">
        <v>7309.2597001727399</v>
      </c>
      <c r="K361" s="125">
        <f>Corrientes!K361*Constantes!$BA$13</f>
        <v>3938.0011695267431</v>
      </c>
      <c r="L361" s="125">
        <f>Corrientes!L361*Constantes!$BA$13</f>
        <v>2136.1542258159493</v>
      </c>
      <c r="M361" s="125">
        <f>Corrientes!M361*Constantes!$BA$13</f>
        <v>1602.5687444992432</v>
      </c>
      <c r="N361" s="125">
        <f>Corrientes!N361*Constantes!$BA$13</f>
        <v>832.41773667232292</v>
      </c>
      <c r="O361" s="125">
        <v>4770.4189061990664</v>
      </c>
      <c r="P361" s="125">
        <v>42.83682164022715</v>
      </c>
      <c r="Q361" s="125">
        <v>7082.1351286962217</v>
      </c>
      <c r="R361" s="125">
        <v>1167.9368341597421</v>
      </c>
      <c r="S361" s="125">
        <v>1503.6982731343653</v>
      </c>
      <c r="T361" s="126">
        <v>0</v>
      </c>
      <c r="U361" s="126" t="s">
        <v>260</v>
      </c>
      <c r="V361" s="127">
        <v>9753.7702359903305</v>
      </c>
      <c r="W361" s="125">
        <v>5056.0434922188788</v>
      </c>
      <c r="X361" s="125">
        <f>Corrientes!X361*Constantes!$BA$13</f>
        <v>3518.8792711041633</v>
      </c>
      <c r="Y361" s="125">
        <f>Corrientes!Y361*Constantes!$BA$13</f>
        <v>2883.7305693447365</v>
      </c>
      <c r="Z361" s="125">
        <f>Corrientes!Z361*Constantes!$BA$13</f>
        <v>14557.319068051364</v>
      </c>
      <c r="AA361" s="125">
        <v>17063.029936163071</v>
      </c>
      <c r="AB361" s="125">
        <v>4929.6080866356424</v>
      </c>
      <c r="AC361" s="126" t="s">
        <v>94</v>
      </c>
      <c r="AD361" s="125">
        <v>16.713963296986183</v>
      </c>
      <c r="AE361" s="125">
        <v>3.2817107918248261</v>
      </c>
      <c r="AF361" s="126" t="s">
        <v>260</v>
      </c>
      <c r="AG361" s="128" t="s">
        <v>94</v>
      </c>
      <c r="AH361" s="125">
        <v>1183.6241216122087</v>
      </c>
      <c r="AI361" s="126" t="s">
        <v>260</v>
      </c>
      <c r="AJ361" s="126" t="s">
        <v>260</v>
      </c>
      <c r="AK361" s="126" t="s">
        <v>94</v>
      </c>
      <c r="AL361" s="126" t="s">
        <v>260</v>
      </c>
      <c r="AM361" s="126" t="s">
        <v>260</v>
      </c>
      <c r="AN361" s="128" t="s">
        <v>94</v>
      </c>
      <c r="AO361" s="132">
        <v>519943.13388825505</v>
      </c>
      <c r="AP361" s="132">
        <v>102088.47317045281</v>
      </c>
      <c r="AQ361" s="125">
        <v>82.550426848455345</v>
      </c>
      <c r="AR361" s="125">
        <v>17.449573151544666</v>
      </c>
      <c r="AS361" s="125">
        <v>57.163178359772836</v>
      </c>
      <c r="AT361" s="126" t="s">
        <v>94</v>
      </c>
      <c r="AU361" s="128" t="s">
        <v>94</v>
      </c>
      <c r="AV361" s="125">
        <f t="shared" si="5"/>
        <v>3.1232038174214827</v>
      </c>
      <c r="AW361" s="128" t="s">
        <v>94</v>
      </c>
      <c r="AX361" s="129">
        <v>151.23176531516214</v>
      </c>
      <c r="AZ361" s="149"/>
      <c r="BC361" s="150"/>
      <c r="BE361" s="98"/>
    </row>
    <row r="362" spans="1:57" ht="15" hidden="1" thickBot="1" x14ac:dyDescent="0.35">
      <c r="A362" s="120">
        <v>2013</v>
      </c>
      <c r="B362" s="121" t="s">
        <v>27</v>
      </c>
      <c r="C362" s="122">
        <v>1886.0405944321258</v>
      </c>
      <c r="D362" s="122">
        <v>1158.0467394741684</v>
      </c>
      <c r="E362" s="123">
        <v>0</v>
      </c>
      <c r="F362" s="123" t="s">
        <v>260</v>
      </c>
      <c r="G362" s="123" t="s">
        <v>260</v>
      </c>
      <c r="H362" s="122">
        <v>3044.0873339062937</v>
      </c>
      <c r="I362" s="122">
        <v>286.34033119408105</v>
      </c>
      <c r="J362" s="122">
        <v>3330.4276651003752</v>
      </c>
      <c r="K362" s="125">
        <f>Corrientes!K362*Constantes!$BA$13</f>
        <v>3521.8959079454357</v>
      </c>
      <c r="L362" s="125">
        <f>Corrientes!L362*Constantes!$BA$13</f>
        <v>2182.0788706563289</v>
      </c>
      <c r="M362" s="125">
        <f>Corrientes!M362*Constantes!$BA$13</f>
        <v>1339.817037289107</v>
      </c>
      <c r="N362" s="125">
        <f>Corrientes!N362*Constantes!$BA$13</f>
        <v>331.2851209883251</v>
      </c>
      <c r="O362" s="125">
        <v>3853.1810289337609</v>
      </c>
      <c r="P362" s="125">
        <v>64.805244081711294</v>
      </c>
      <c r="Q362" s="125">
        <v>1485.1031977014184</v>
      </c>
      <c r="R362" s="125">
        <v>323.60210751944044</v>
      </c>
      <c r="S362" s="126">
        <v>0</v>
      </c>
      <c r="T362" s="126">
        <v>0</v>
      </c>
      <c r="U362" s="126" t="s">
        <v>260</v>
      </c>
      <c r="V362" s="127">
        <v>1808.7053052208587</v>
      </c>
      <c r="W362" s="125">
        <v>4779.8513301290404</v>
      </c>
      <c r="X362" s="125">
        <f>Corrientes!X362*Constantes!$BA$13</f>
        <v>3936.2170353503871</v>
      </c>
      <c r="Y362" s="125">
        <f>Corrientes!Y362*Constantes!$BA$13</f>
        <v>2584.5162251568622</v>
      </c>
      <c r="Z362" s="125">
        <f>Corrientes!Z362*Constantes!$BA$13</f>
        <v>0</v>
      </c>
      <c r="AA362" s="125">
        <v>5139.1329703212332</v>
      </c>
      <c r="AB362" s="125">
        <v>4135.3443056367923</v>
      </c>
      <c r="AC362" s="126" t="s">
        <v>94</v>
      </c>
      <c r="AD362" s="125">
        <v>28.066649617780126</v>
      </c>
      <c r="AE362" s="125">
        <v>5.336136677367235</v>
      </c>
      <c r="AF362" s="126" t="s">
        <v>260</v>
      </c>
      <c r="AG362" s="128" t="s">
        <v>94</v>
      </c>
      <c r="AH362" s="125">
        <v>30.202845144962563</v>
      </c>
      <c r="AI362" s="126" t="s">
        <v>260</v>
      </c>
      <c r="AJ362" s="126" t="s">
        <v>260</v>
      </c>
      <c r="AK362" s="126" t="s">
        <v>94</v>
      </c>
      <c r="AL362" s="126" t="s">
        <v>260</v>
      </c>
      <c r="AM362" s="126" t="s">
        <v>260</v>
      </c>
      <c r="AN362" s="128" t="s">
        <v>94</v>
      </c>
      <c r="AO362" s="132">
        <v>96308.121044170854</v>
      </c>
      <c r="AP362" s="132">
        <v>18310.461135573558</v>
      </c>
      <c r="AQ362" s="125">
        <v>91.402295441073605</v>
      </c>
      <c r="AR362" s="125">
        <v>8.5977045589264023</v>
      </c>
      <c r="AS362" s="125">
        <v>35.194755918288706</v>
      </c>
      <c r="AT362" s="126" t="s">
        <v>94</v>
      </c>
      <c r="AU362" s="128" t="s">
        <v>94</v>
      </c>
      <c r="AV362" s="125">
        <f t="shared" si="5"/>
        <v>2.2312694595473914</v>
      </c>
      <c r="AW362" s="128" t="s">
        <v>94</v>
      </c>
      <c r="AX362" s="129">
        <v>14.276310287873537</v>
      </c>
      <c r="AZ362" s="149"/>
      <c r="BC362" s="150"/>
      <c r="BE362" s="98"/>
    </row>
    <row r="363" spans="1:57" ht="15" hidden="1" thickBot="1" x14ac:dyDescent="0.35">
      <c r="A363" s="120">
        <v>2013</v>
      </c>
      <c r="B363" s="121" t="s">
        <v>28</v>
      </c>
      <c r="C363" s="122">
        <v>8495.1035166595684</v>
      </c>
      <c r="D363" s="122">
        <v>4695.6507494319021</v>
      </c>
      <c r="E363" s="122">
        <v>1246.8889962644434</v>
      </c>
      <c r="F363" s="123" t="s">
        <v>260</v>
      </c>
      <c r="G363" s="123" t="s">
        <v>260</v>
      </c>
      <c r="H363" s="122">
        <v>14437.643262355916</v>
      </c>
      <c r="I363" s="122">
        <v>537.27213879350631</v>
      </c>
      <c r="J363" s="122">
        <v>14974.915401149421</v>
      </c>
      <c r="K363" s="125">
        <f>Corrientes!K363*Constantes!$BA$13</f>
        <v>2810.2692911721365</v>
      </c>
      <c r="L363" s="125">
        <f>Corrientes!L363*Constantes!$BA$13</f>
        <v>1653.5613260679197</v>
      </c>
      <c r="M363" s="125">
        <f>Corrientes!M363*Constantes!$BA$13</f>
        <v>914.00257392456115</v>
      </c>
      <c r="N363" s="125">
        <f>Corrientes!N363*Constantes!$BA$13</f>
        <v>104.57935309917461</v>
      </c>
      <c r="O363" s="125">
        <v>2914.8486442713115</v>
      </c>
      <c r="P363" s="125">
        <v>49.052656784994696</v>
      </c>
      <c r="Q363" s="125">
        <v>10848.376137652103</v>
      </c>
      <c r="R363" s="125">
        <v>1739.9584405826149</v>
      </c>
      <c r="S363" s="125">
        <v>2964.9953443844984</v>
      </c>
      <c r="T363" s="126">
        <v>0</v>
      </c>
      <c r="U363" s="126" t="s">
        <v>260</v>
      </c>
      <c r="V363" s="127">
        <v>15553.329922619216</v>
      </c>
      <c r="W363" s="125">
        <v>5583.1971063038945</v>
      </c>
      <c r="X363" s="125">
        <f>Corrientes!X363*Constantes!$BA$13</f>
        <v>3540.5418909297991</v>
      </c>
      <c r="Y363" s="125">
        <f>Corrientes!Y363*Constantes!$BA$13</f>
        <v>3245.1679238870861</v>
      </c>
      <c r="Z363" s="125">
        <f>Corrientes!Z363*Constantes!$BA$13</f>
        <v>12673.845008610957</v>
      </c>
      <c r="AA363" s="125">
        <v>30528.245323768635</v>
      </c>
      <c r="AB363" s="125">
        <v>3853.0206267429685</v>
      </c>
      <c r="AC363" s="126" t="s">
        <v>94</v>
      </c>
      <c r="AD363" s="125">
        <v>11.929297246137995</v>
      </c>
      <c r="AE363" s="125">
        <v>3.5561417692615143</v>
      </c>
      <c r="AF363" s="126" t="s">
        <v>260</v>
      </c>
      <c r="AG363" s="128" t="s">
        <v>94</v>
      </c>
      <c r="AH363" s="125">
        <v>509.77876023321863</v>
      </c>
      <c r="AI363" s="126" t="s">
        <v>260</v>
      </c>
      <c r="AJ363" s="126" t="s">
        <v>260</v>
      </c>
      <c r="AK363" s="126" t="s">
        <v>94</v>
      </c>
      <c r="AL363" s="126" t="s">
        <v>260</v>
      </c>
      <c r="AM363" s="126" t="s">
        <v>260</v>
      </c>
      <c r="AN363" s="128" t="s">
        <v>94</v>
      </c>
      <c r="AO363" s="132">
        <v>858465.36231057742</v>
      </c>
      <c r="AP363" s="132">
        <v>255909.83855861152</v>
      </c>
      <c r="AQ363" s="125">
        <v>96.412185816073006</v>
      </c>
      <c r="AR363" s="125">
        <v>3.5878141839269908</v>
      </c>
      <c r="AS363" s="125">
        <v>50.947343215005311</v>
      </c>
      <c r="AT363" s="126" t="s">
        <v>94</v>
      </c>
      <c r="AU363" s="128" t="s">
        <v>94</v>
      </c>
      <c r="AV363" s="125">
        <f t="shared" si="5"/>
        <v>1.8688391191730824</v>
      </c>
      <c r="AW363" s="128" t="s">
        <v>94</v>
      </c>
      <c r="AX363" s="129">
        <v>42.27841287101289</v>
      </c>
      <c r="AZ363" s="149"/>
      <c r="BC363" s="150"/>
      <c r="BE363" s="98"/>
    </row>
    <row r="364" spans="1:57" ht="15" hidden="1" thickBot="1" x14ac:dyDescent="0.35">
      <c r="A364" s="120">
        <v>2013</v>
      </c>
      <c r="B364" s="121" t="s">
        <v>29</v>
      </c>
      <c r="C364" s="122">
        <v>2007.4149301165166</v>
      </c>
      <c r="D364" s="122">
        <v>1678.7584022811598</v>
      </c>
      <c r="E364" s="122">
        <v>428.65959837426379</v>
      </c>
      <c r="F364" s="123" t="s">
        <v>260</v>
      </c>
      <c r="G364" s="123" t="s">
        <v>260</v>
      </c>
      <c r="H364" s="122">
        <v>4114.8329307719405</v>
      </c>
      <c r="I364" s="122">
        <v>1019.1629937416975</v>
      </c>
      <c r="J364" s="122">
        <v>5133.9959245136379</v>
      </c>
      <c r="K364" s="125">
        <f>Corrientes!K364*Constantes!$BA$13</f>
        <v>3999.7326250216911</v>
      </c>
      <c r="L364" s="125">
        <f>Corrientes!L364*Constantes!$BA$13</f>
        <v>1951.2634226042346</v>
      </c>
      <c r="M364" s="125">
        <f>Corrientes!M364*Constantes!$BA$13</f>
        <v>1631.8000910607057</v>
      </c>
      <c r="N364" s="125">
        <f>Corrientes!N364*Constantes!$BA$13</f>
        <v>990.65491718972839</v>
      </c>
      <c r="O364" s="125">
        <v>4990.3875422114188</v>
      </c>
      <c r="P364" s="125">
        <v>45.236465085250515</v>
      </c>
      <c r="Q364" s="125">
        <v>5187.2864771061786</v>
      </c>
      <c r="R364" s="125">
        <v>838.00693943096064</v>
      </c>
      <c r="S364" s="125">
        <v>189.95272469938794</v>
      </c>
      <c r="T364" s="126">
        <v>0</v>
      </c>
      <c r="U364" s="126" t="s">
        <v>260</v>
      </c>
      <c r="V364" s="127">
        <v>6215.2461412365274</v>
      </c>
      <c r="W364" s="125">
        <v>6002.8995760288235</v>
      </c>
      <c r="X364" s="125">
        <f>Corrientes!X364*Constantes!$BA$13</f>
        <v>5037.4916261121098</v>
      </c>
      <c r="Y364" s="125">
        <f>Corrientes!Y364*Constantes!$BA$13</f>
        <v>4842.8230270916183</v>
      </c>
      <c r="Z364" s="125">
        <f>Corrientes!Z364*Constantes!$BA$13</f>
        <v>37975.354797958404</v>
      </c>
      <c r="AA364" s="125">
        <v>11349.242065750164</v>
      </c>
      <c r="AB364" s="125">
        <v>5498.261544698119</v>
      </c>
      <c r="AC364" s="126" t="s">
        <v>94</v>
      </c>
      <c r="AD364" s="125">
        <v>21.658807858513214</v>
      </c>
      <c r="AE364" s="125">
        <v>4.7870280927314859</v>
      </c>
      <c r="AF364" s="126" t="s">
        <v>260</v>
      </c>
      <c r="AG364" s="128" t="s">
        <v>94</v>
      </c>
      <c r="AH364" s="125">
        <v>508.16369357759493</v>
      </c>
      <c r="AI364" s="126" t="s">
        <v>260</v>
      </c>
      <c r="AJ364" s="126" t="s">
        <v>260</v>
      </c>
      <c r="AK364" s="126" t="s">
        <v>94</v>
      </c>
      <c r="AL364" s="126" t="s">
        <v>260</v>
      </c>
      <c r="AM364" s="126" t="s">
        <v>260</v>
      </c>
      <c r="AN364" s="128" t="s">
        <v>94</v>
      </c>
      <c r="AO364" s="132">
        <v>237083.25595545582</v>
      </c>
      <c r="AP364" s="132">
        <v>52400.123496590473</v>
      </c>
      <c r="AQ364" s="125">
        <v>80.148737772162406</v>
      </c>
      <c r="AR364" s="125">
        <v>19.851262227837598</v>
      </c>
      <c r="AS364" s="125">
        <v>54.763534914749492</v>
      </c>
      <c r="AT364" s="126" t="s">
        <v>94</v>
      </c>
      <c r="AU364" s="128" t="s">
        <v>94</v>
      </c>
      <c r="AV364" s="125">
        <f t="shared" si="5"/>
        <v>8.0546683383408535</v>
      </c>
      <c r="AW364" s="128" t="s">
        <v>94</v>
      </c>
      <c r="AX364" s="129">
        <v>34.791128658261471</v>
      </c>
      <c r="AZ364" s="149"/>
      <c r="BC364" s="150"/>
      <c r="BE364" s="98"/>
    </row>
    <row r="365" spans="1:57" ht="15" hidden="1" thickBot="1" x14ac:dyDescent="0.35">
      <c r="A365" s="134">
        <v>2013</v>
      </c>
      <c r="B365" s="135" t="s">
        <v>30</v>
      </c>
      <c r="C365" s="137">
        <v>1412.6769947807579</v>
      </c>
      <c r="D365" s="137">
        <v>1649.603153092753</v>
      </c>
      <c r="E365" s="137">
        <v>475.94936531441306</v>
      </c>
      <c r="F365" s="138" t="s">
        <v>260</v>
      </c>
      <c r="G365" s="138" t="s">
        <v>260</v>
      </c>
      <c r="H365" s="137">
        <v>3538.2295131879237</v>
      </c>
      <c r="I365" s="137">
        <v>210.03168382286941</v>
      </c>
      <c r="J365" s="137">
        <v>3748.2611970107928</v>
      </c>
      <c r="K365" s="140">
        <f>Corrientes!K365*Constantes!$BA$13</f>
        <v>3662.228922266961</v>
      </c>
      <c r="L365" s="140">
        <f>Corrientes!L365*Constantes!$BA$13</f>
        <v>1462.185120785432</v>
      </c>
      <c r="M365" s="140">
        <f>Corrientes!M365*Constantes!$BA$13</f>
        <v>1707.4145006709714</v>
      </c>
      <c r="N365" s="140">
        <f>Corrientes!N365*Constantes!$BA$13</f>
        <v>217.39237215154867</v>
      </c>
      <c r="O365" s="140">
        <v>3879.6212944185095</v>
      </c>
      <c r="P365" s="140">
        <v>58.940999297268895</v>
      </c>
      <c r="Q365" s="140">
        <v>2094.9840529345443</v>
      </c>
      <c r="R365" s="140">
        <v>516.09924997812038</v>
      </c>
      <c r="S365" s="142">
        <v>0</v>
      </c>
      <c r="T365" s="142">
        <v>0</v>
      </c>
      <c r="U365" s="142" t="s">
        <v>260</v>
      </c>
      <c r="V365" s="141">
        <v>2611.0833029126647</v>
      </c>
      <c r="W365" s="140">
        <v>4470.7421522401528</v>
      </c>
      <c r="X365" s="140">
        <f>Corrientes!X365*Constantes!$BA$13</f>
        <v>2549.2874753399215</v>
      </c>
      <c r="Y365" s="140">
        <f>Corrientes!Y365*Constantes!$BA$13</f>
        <v>3126.5667689155466</v>
      </c>
      <c r="Z365" s="140">
        <f>Corrientes!Z365*Constantes!$BA$13</f>
        <v>0</v>
      </c>
      <c r="AA365" s="140">
        <v>6359.344499923458</v>
      </c>
      <c r="AB365" s="140">
        <v>4102.3291503261607</v>
      </c>
      <c r="AC365" s="142" t="s">
        <v>94</v>
      </c>
      <c r="AD365" s="140">
        <v>21.766645311712633</v>
      </c>
      <c r="AE365" s="140">
        <v>3.9412982136281824</v>
      </c>
      <c r="AF365" s="142" t="s">
        <v>260</v>
      </c>
      <c r="AG365" s="143" t="s">
        <v>94</v>
      </c>
      <c r="AH365" s="140">
        <v>49.61660555643904</v>
      </c>
      <c r="AI365" s="142" t="s">
        <v>260</v>
      </c>
      <c r="AJ365" s="142" t="s">
        <v>260</v>
      </c>
      <c r="AK365" s="142" t="s">
        <v>94</v>
      </c>
      <c r="AL365" s="142" t="s">
        <v>260</v>
      </c>
      <c r="AM365" s="142" t="s">
        <v>260</v>
      </c>
      <c r="AN365" s="143" t="s">
        <v>94</v>
      </c>
      <c r="AO365" s="136">
        <v>161351.51808442656</v>
      </c>
      <c r="AP365" s="136">
        <v>29216.0064578325</v>
      </c>
      <c r="AQ365" s="140">
        <v>94.396556889088529</v>
      </c>
      <c r="AR365" s="140">
        <v>5.6034431109114786</v>
      </c>
      <c r="AS365" s="140">
        <v>41.059000702731112</v>
      </c>
      <c r="AT365" s="142" t="s">
        <v>94</v>
      </c>
      <c r="AU365" s="143" t="s">
        <v>94</v>
      </c>
      <c r="AV365" s="140">
        <f t="shared" si="5"/>
        <v>3.1058799548565386</v>
      </c>
      <c r="AW365" s="143" t="s">
        <v>94</v>
      </c>
      <c r="AX365" s="129">
        <v>12.198191936549753</v>
      </c>
      <c r="AZ365" s="149"/>
      <c r="BC365" s="150"/>
      <c r="BE365" s="98"/>
    </row>
    <row r="366" spans="1:57" ht="15" thickBot="1" x14ac:dyDescent="0.35">
      <c r="A366" s="111">
        <v>2014</v>
      </c>
      <c r="B366" s="112" t="s">
        <v>206</v>
      </c>
      <c r="C366" s="148">
        <f>Corrientes!C366*Constantes!$BA$14</f>
        <v>127547.7166708107</v>
      </c>
      <c r="D366" s="148">
        <f>Corrientes!D366*Constantes!$BA$14</f>
        <v>77159.187588111919</v>
      </c>
      <c r="E366" s="148">
        <f>Corrientes!E366*Constantes!$BA$14</f>
        <v>11069.272095382552</v>
      </c>
      <c r="F366" s="148">
        <f>Corrientes!F366*Constantes!$BA$14</f>
        <v>6042.1552287817522</v>
      </c>
      <c r="G366" s="148">
        <f>Corrientes!G366*Constantes!$BA$14</f>
        <v>1985.9804272243268</v>
      </c>
      <c r="H366" s="148">
        <f>Corrientes!H366*Constantes!$BA$14</f>
        <v>223804.31201031123</v>
      </c>
      <c r="I366" s="148">
        <f>Corrientes!I366*Constantes!$BA$14</f>
        <v>33740.312009820962</v>
      </c>
      <c r="J366" s="148">
        <f>Corrientes!J366*Constantes!$BA$14</f>
        <v>257544.62402013221</v>
      </c>
      <c r="K366" s="148">
        <f>Corrientes!K366*Constantes!$BA$14</f>
        <v>3403.0756065703645</v>
      </c>
      <c r="L366" s="148">
        <f>Corrientes!L366*Constantes!$BA$14</f>
        <v>1939.4377140337945</v>
      </c>
      <c r="M366" s="148">
        <f>Corrientes!M366*Constantes!$BA$14</f>
        <v>1173.2506257153473</v>
      </c>
      <c r="N366" s="148">
        <f>Corrientes!N366*Constantes!$BA$14</f>
        <v>513.04119982015686</v>
      </c>
      <c r="O366" s="148">
        <f>Corrientes!O366*Constantes!$BA$14</f>
        <v>3916.1168063905211</v>
      </c>
      <c r="P366" s="116">
        <v>46.57331957799483</v>
      </c>
      <c r="Q366" s="148">
        <f>Corrientes!Q366*Constantes!$BA$14</f>
        <v>210693.59542365125</v>
      </c>
      <c r="R366" s="148">
        <f>Corrientes!R366*Constantes!$BA$14</f>
        <v>49939.262374480175</v>
      </c>
      <c r="S366" s="148">
        <f>Corrientes!S366*Constantes!$BA$14</f>
        <v>13621.284501952066</v>
      </c>
      <c r="T366" s="148">
        <f>Corrientes!T366*Constantes!$BA$14</f>
        <v>18414.147687334276</v>
      </c>
      <c r="U366" s="148">
        <f>Corrientes!U366*Constantes!$BA$14</f>
        <v>2774.5626773109288</v>
      </c>
      <c r="V366" s="148">
        <f>Corrientes!V366*Constantes!$BA$14</f>
        <v>295442.85663384374</v>
      </c>
      <c r="W366" s="148">
        <f>Corrientes!W366*Constantes!$BA$14</f>
        <v>5476.4481757331878</v>
      </c>
      <c r="X366" s="148">
        <f>Corrientes!X366*Constantes!$BA$14</f>
        <v>3541.8341718224433</v>
      </c>
      <c r="Y366" s="148">
        <f>Corrientes!Y366*Constantes!$BA$14</f>
        <v>3902.4868972481413</v>
      </c>
      <c r="Z366" s="148">
        <f>Corrientes!Z366*Constantes!$BA$14</f>
        <v>17795.807146592615</v>
      </c>
      <c r="AA366" s="148">
        <f>Corrientes!AA366*Constantes!$BA$14</f>
        <v>552987.4751333337</v>
      </c>
      <c r="AB366" s="148">
        <f>Corrientes!AB366*Constantes!$BA$14</f>
        <v>4619.268942741227</v>
      </c>
      <c r="AC366" s="116">
        <v>53.24713307486202</v>
      </c>
      <c r="AD366" s="116">
        <v>14.502910275498051</v>
      </c>
      <c r="AE366" s="116">
        <f>AA366/AO366*100</f>
        <v>2.9983345975823639</v>
      </c>
      <c r="AF366" s="148">
        <f>Corrientes!AF366*Constantes!$BA$14</f>
        <v>408812.8562651102</v>
      </c>
      <c r="AG366" s="148">
        <f>Corrientes!AG366*Constantes!$BA$14</f>
        <v>18077.767928790083</v>
      </c>
      <c r="AH366" s="148">
        <f>Corrientes!AH366*Constantes!$BA$14</f>
        <v>52434.107692219986</v>
      </c>
      <c r="AI366" s="148">
        <f>Corrientes!AI366*Constantes!$BA$14</f>
        <v>485542.56996011588</v>
      </c>
      <c r="AJ366" s="148">
        <f>Corrientes!AJ366*Constantes!$BA$14</f>
        <v>4055.8865656960011</v>
      </c>
      <c r="AK366" s="117">
        <v>2.6326438691209972</v>
      </c>
      <c r="AL366" s="148">
        <f>Corrientes!AL366*Constantes!$BA$14</f>
        <v>1038530.0450934495</v>
      </c>
      <c r="AM366" s="148">
        <f>Corrientes!AM366*Constantes!$BA$14</f>
        <v>8675.1504812221247</v>
      </c>
      <c r="AN366" s="117">
        <v>5.6309784667033602</v>
      </c>
      <c r="AO366" s="148">
        <f>Corrientes!AO366*Constantes!$BA$14</f>
        <v>18443154.262343571</v>
      </c>
      <c r="AP366" s="148">
        <f>Corrientes!AP366*Constantes!$BA$14</f>
        <v>3812941.4727761289</v>
      </c>
      <c r="AQ366" s="116">
        <v>86.899236534953445</v>
      </c>
      <c r="AR366" s="116">
        <v>13.100763173325964</v>
      </c>
      <c r="AS366" s="116">
        <v>53.426680886960789</v>
      </c>
      <c r="AT366" s="117">
        <v>46.752866925137972</v>
      </c>
      <c r="AU366" s="117">
        <v>39.963282360171419</v>
      </c>
      <c r="AV366" s="116">
        <f t="shared" si="5"/>
        <v>-4.015262826200261</v>
      </c>
      <c r="AW366" s="125">
        <f>((AI366/AI333)-1)*100</f>
        <v>1.4656991194318181</v>
      </c>
      <c r="AX366" s="148">
        <f>Corrientes!AX366*Constantes!$BA$14</f>
        <v>6217.8380508006458</v>
      </c>
      <c r="AZ366" s="149"/>
      <c r="BA366" s="149"/>
      <c r="BB366" s="149"/>
      <c r="BC366" s="150"/>
      <c r="BE366" s="98"/>
    </row>
    <row r="367" spans="1:57" ht="15" hidden="1" thickBot="1" x14ac:dyDescent="0.35">
      <c r="A367" s="120">
        <v>2014</v>
      </c>
      <c r="B367" s="121" t="s">
        <v>0</v>
      </c>
      <c r="C367" s="132">
        <f>Corrientes!C367*Constantes!$BA$14</f>
        <v>744.58739761586901</v>
      </c>
      <c r="D367" s="132">
        <f>Corrientes!D367*Constantes!$BA$14</f>
        <v>1357.7977024187521</v>
      </c>
      <c r="E367" s="132">
        <f>Corrientes!E367*Constantes!$BA$14</f>
        <v>0</v>
      </c>
      <c r="F367" s="123" t="s">
        <v>260</v>
      </c>
      <c r="G367" s="123" t="s">
        <v>260</v>
      </c>
      <c r="H367" s="132">
        <f>Corrientes!H367*Constantes!$BA$14</f>
        <v>2102.3851000346217</v>
      </c>
      <c r="I367" s="132">
        <f>Corrientes!I367*Constantes!$BA$14</f>
        <v>562.8694286610081</v>
      </c>
      <c r="J367" s="132">
        <f>Corrientes!J367*Constantes!$BA$14</f>
        <v>2665.2545286956297</v>
      </c>
      <c r="K367" s="132">
        <f>Corrientes!K367*Constantes!$BA$14</f>
        <v>3609.3811269002804</v>
      </c>
      <c r="L367" s="132">
        <f>Corrientes!L367*Constantes!$BA$14</f>
        <v>1278.3099063241341</v>
      </c>
      <c r="M367" s="132">
        <f>Corrientes!M367*Constantes!$BA$14</f>
        <v>2331.0712205761456</v>
      </c>
      <c r="N367" s="132">
        <f>Corrientes!N367*Constantes!$BA$14</f>
        <v>966.33594515330731</v>
      </c>
      <c r="O367" s="132">
        <f>Corrientes!O367*Constantes!$BA$14</f>
        <v>4575.7170720535869</v>
      </c>
      <c r="P367" s="125">
        <v>43.340156202895599</v>
      </c>
      <c r="Q367" s="132">
        <f>Corrientes!Q367*Constantes!$BA$14</f>
        <v>2867.4425641146213</v>
      </c>
      <c r="R367" s="132">
        <f>Corrientes!R367*Constantes!$BA$14</f>
        <v>500.51589942849614</v>
      </c>
      <c r="S367" s="132">
        <f>Corrientes!S367*Constantes!$BA$14</f>
        <v>116.40611900377603</v>
      </c>
      <c r="T367" s="132">
        <f>Corrientes!T367*Constantes!$BA$14</f>
        <v>0</v>
      </c>
      <c r="U367" s="126" t="s">
        <v>260</v>
      </c>
      <c r="V367" s="132">
        <f>Corrientes!V367*Constantes!$BA$14</f>
        <v>3484.3645825468934</v>
      </c>
      <c r="W367" s="132">
        <f>Corrientes!W367*Constantes!$BA$14</f>
        <v>5066.7221890877554</v>
      </c>
      <c r="X367" s="132">
        <f>Corrientes!X367*Constantes!$BA$14</f>
        <v>3282.6520972927979</v>
      </c>
      <c r="Y367" s="132">
        <f>Corrientes!Y367*Constantes!$BA$14</f>
        <v>3422.8926417223761</v>
      </c>
      <c r="Z367" s="132">
        <f>Corrientes!Z367*Constantes!$BA$14</f>
        <v>88656.602440042669</v>
      </c>
      <c r="AA367" s="132">
        <f>Corrientes!AA367*Constantes!$BA$14</f>
        <v>6149.6191112425231</v>
      </c>
      <c r="AB367" s="132">
        <f>Corrientes!AB367*Constantes!$BA$14</f>
        <v>4841.5564412769618</v>
      </c>
      <c r="AC367" s="126" t="s">
        <v>94</v>
      </c>
      <c r="AD367" s="125">
        <v>24.880939267105152</v>
      </c>
      <c r="AE367" s="125">
        <f t="shared" ref="AE367:AE398" si="6">AA367/AO367*100</f>
        <v>2.9350827477587873</v>
      </c>
      <c r="AF367" s="126" t="s">
        <v>260</v>
      </c>
      <c r="AG367" s="128" t="s">
        <v>94</v>
      </c>
      <c r="AH367" s="132">
        <f>Corrientes!AH367*Constantes!$BA$14</f>
        <v>418.35431199325137</v>
      </c>
      <c r="AI367" s="126" t="s">
        <v>260</v>
      </c>
      <c r="AJ367" s="126" t="s">
        <v>260</v>
      </c>
      <c r="AK367" s="126" t="s">
        <v>94</v>
      </c>
      <c r="AL367" s="126" t="s">
        <v>260</v>
      </c>
      <c r="AM367" s="126" t="s">
        <v>260</v>
      </c>
      <c r="AN367" s="128" t="s">
        <v>94</v>
      </c>
      <c r="AO367" s="132">
        <f>Corrientes!AO367*Constantes!$BA$14</f>
        <v>209521.14947826727</v>
      </c>
      <c r="AP367" s="132">
        <f>Corrientes!AP367*Constantes!$BA$14</f>
        <v>24716.185531520008</v>
      </c>
      <c r="AQ367" s="125">
        <v>78.881212934793311</v>
      </c>
      <c r="AR367" s="125">
        <v>21.118787065206686</v>
      </c>
      <c r="AS367" s="125">
        <v>56.659843797104401</v>
      </c>
      <c r="AT367" s="126" t="s">
        <v>94</v>
      </c>
      <c r="AU367" s="128" t="s">
        <v>94</v>
      </c>
      <c r="AV367" s="125">
        <f t="shared" si="5"/>
        <v>-7.195764725724807</v>
      </c>
      <c r="AW367" s="128" t="s">
        <v>94</v>
      </c>
      <c r="AX367" s="132">
        <f>Corrientes!AX367*Constantes!$BA$14</f>
        <v>161.93079083027845</v>
      </c>
      <c r="AZ367" s="149"/>
      <c r="BA367" s="149"/>
      <c r="BB367" s="149"/>
      <c r="BC367" s="150"/>
      <c r="BE367" s="98"/>
    </row>
    <row r="368" spans="1:57" ht="15" hidden="1" thickBot="1" x14ac:dyDescent="0.35">
      <c r="A368" s="120">
        <v>2014</v>
      </c>
      <c r="B368" s="121" t="s">
        <v>1</v>
      </c>
      <c r="C368" s="132">
        <f>Corrientes!C368*Constantes!$BA$14</f>
        <v>1948.1271256675207</v>
      </c>
      <c r="D368" s="132">
        <f>Corrientes!D368*Constantes!$BA$14</f>
        <v>1844.4408483668838</v>
      </c>
      <c r="E368" s="132">
        <f>Corrientes!E368*Constantes!$BA$14</f>
        <v>83.496972938915249</v>
      </c>
      <c r="F368" s="123" t="s">
        <v>260</v>
      </c>
      <c r="G368" s="123" t="s">
        <v>260</v>
      </c>
      <c r="H368" s="132">
        <f>Corrientes!H368*Constantes!$BA$14</f>
        <v>3876.0649469733198</v>
      </c>
      <c r="I368" s="132">
        <f>Corrientes!I368*Constantes!$BA$14</f>
        <v>7.3496502789024021</v>
      </c>
      <c r="J368" s="132">
        <f>Corrientes!J368*Constantes!$BA$14</f>
        <v>3883.4145972522219</v>
      </c>
      <c r="K368" s="132">
        <f>Corrientes!K368*Constantes!$BA$14</f>
        <v>2945.6492342073511</v>
      </c>
      <c r="L368" s="132">
        <f>Corrientes!L368*Constantes!$BA$14</f>
        <v>1480.496135737377</v>
      </c>
      <c r="M368" s="132">
        <f>Corrientes!M368*Constantes!$BA$14</f>
        <v>1401.698848409432</v>
      </c>
      <c r="N368" s="132">
        <f>Corrientes!N368*Constantes!$BA$14</f>
        <v>5.5854305879590642</v>
      </c>
      <c r="O368" s="132">
        <f>Corrientes!O368*Constantes!$BA$14</f>
        <v>2951.2346647953109</v>
      </c>
      <c r="P368" s="125">
        <v>26.07507332681142</v>
      </c>
      <c r="Q368" s="132">
        <f>Corrientes!Q368*Constantes!$BA$14</f>
        <v>8064.7224298700212</v>
      </c>
      <c r="R368" s="132">
        <f>Corrientes!R368*Constantes!$BA$14</f>
        <v>1020.754299408861</v>
      </c>
      <c r="S368" s="132">
        <f>Corrientes!S368*Constantes!$BA$14</f>
        <v>42.935774371302408</v>
      </c>
      <c r="T368" s="132">
        <f>Corrientes!T368*Constantes!$BA$14</f>
        <v>1881.3797122847332</v>
      </c>
      <c r="U368" s="126" t="s">
        <v>260</v>
      </c>
      <c r="V368" s="132">
        <f>Corrientes!V368*Constantes!$BA$14</f>
        <v>11009.792215934918</v>
      </c>
      <c r="W368" s="132">
        <f>Corrientes!W368*Constantes!$BA$14</f>
        <v>5200.4537450515245</v>
      </c>
      <c r="X368" s="132">
        <f>Corrientes!X368*Constantes!$BA$14</f>
        <v>3516.8920985034147</v>
      </c>
      <c r="Y368" s="132">
        <f>Corrientes!Y368*Constantes!$BA$14</f>
        <v>5868.0902524223102</v>
      </c>
      <c r="Z368" s="132">
        <f>Corrientes!Z368*Constantes!$BA$14</f>
        <v>14698.998415372274</v>
      </c>
      <c r="AA368" s="132">
        <f>Corrientes!AA368*Constantes!$BA$14</f>
        <v>14893.206813187142</v>
      </c>
      <c r="AB368" s="132">
        <f>Corrientes!AB368*Constantes!$BA$14</f>
        <v>4338.319184113443</v>
      </c>
      <c r="AC368" s="126" t="s">
        <v>94</v>
      </c>
      <c r="AD368" s="125">
        <v>22.187720484625839</v>
      </c>
      <c r="AE368" s="125">
        <f t="shared" si="6"/>
        <v>2.8282740965023496</v>
      </c>
      <c r="AF368" s="126" t="s">
        <v>260</v>
      </c>
      <c r="AG368" s="128" t="s">
        <v>94</v>
      </c>
      <c r="AH368" s="132">
        <f>Corrientes!AH368*Constantes!$BA$14</f>
        <v>1202.6111240502692</v>
      </c>
      <c r="AI368" s="126" t="s">
        <v>260</v>
      </c>
      <c r="AJ368" s="126" t="s">
        <v>260</v>
      </c>
      <c r="AK368" s="126" t="s">
        <v>94</v>
      </c>
      <c r="AL368" s="126" t="s">
        <v>260</v>
      </c>
      <c r="AM368" s="126" t="s">
        <v>260</v>
      </c>
      <c r="AN368" s="128" t="s">
        <v>94</v>
      </c>
      <c r="AO368" s="132">
        <f>Corrientes!AO368*Constantes!$BA$14</f>
        <v>526582.86661837937</v>
      </c>
      <c r="AP368" s="132">
        <f>Corrientes!AP368*Constantes!$BA$14</f>
        <v>67123.64536729602</v>
      </c>
      <c r="AQ368" s="125">
        <v>99.810742579890828</v>
      </c>
      <c r="AR368" s="125">
        <v>0.18925742010916824</v>
      </c>
      <c r="AS368" s="125">
        <v>73.92492667318858</v>
      </c>
      <c r="AT368" s="126" t="s">
        <v>94</v>
      </c>
      <c r="AU368" s="128" t="s">
        <v>94</v>
      </c>
      <c r="AV368" s="125">
        <f t="shared" si="5"/>
        <v>-23.32270934901911</v>
      </c>
      <c r="AW368" s="128" t="s">
        <v>94</v>
      </c>
      <c r="AX368" s="132">
        <f>Corrientes!AX368*Constantes!$BA$14</f>
        <v>24.226379856000005</v>
      </c>
      <c r="AZ368" s="149"/>
      <c r="BA368" s="149"/>
      <c r="BB368" s="149"/>
      <c r="BC368" s="150"/>
      <c r="BE368" s="98"/>
    </row>
    <row r="369" spans="1:57" ht="15" hidden="1" thickBot="1" x14ac:dyDescent="0.35">
      <c r="A369" s="120">
        <v>2014</v>
      </c>
      <c r="B369" s="121" t="s">
        <v>2</v>
      </c>
      <c r="C369" s="132">
        <f>Corrientes!C369*Constantes!$BA$14</f>
        <v>330.53554289884806</v>
      </c>
      <c r="D369" s="132">
        <f>Corrientes!D369*Constantes!$BA$14</f>
        <v>879.30549294374111</v>
      </c>
      <c r="E369" s="132">
        <f>Corrientes!E369*Constantes!$BA$14</f>
        <v>0</v>
      </c>
      <c r="F369" s="123" t="s">
        <v>260</v>
      </c>
      <c r="G369" s="123" t="s">
        <v>260</v>
      </c>
      <c r="H369" s="132">
        <f>Corrientes!H369*Constantes!$BA$14</f>
        <v>1209.8410358425892</v>
      </c>
      <c r="I369" s="132">
        <f>Corrientes!I369*Constantes!$BA$14</f>
        <v>224.31188218819528</v>
      </c>
      <c r="J369" s="132">
        <f>Corrientes!J369*Constantes!$BA$14</f>
        <v>1434.1529180307848</v>
      </c>
      <c r="K369" s="132">
        <f>Corrientes!K369*Constantes!$BA$14</f>
        <v>4126.2492440215728</v>
      </c>
      <c r="L369" s="132">
        <f>Corrientes!L369*Constantes!$BA$14</f>
        <v>1127.3150716521766</v>
      </c>
      <c r="M369" s="132">
        <f>Corrientes!M369*Constantes!$BA$14</f>
        <v>2998.9341723693956</v>
      </c>
      <c r="N369" s="132">
        <f>Corrientes!N369*Constantes!$BA$14</f>
        <v>765.03169167136843</v>
      </c>
      <c r="O369" s="132">
        <f>Corrientes!O369*Constantes!$BA$14</f>
        <v>4891.2809356929411</v>
      </c>
      <c r="P369" s="125">
        <v>31.80554224661012</v>
      </c>
      <c r="Q369" s="132">
        <f>Corrientes!Q369*Constantes!$BA$14</f>
        <v>2174.0371149898247</v>
      </c>
      <c r="R369" s="132">
        <f>Corrientes!R369*Constantes!$BA$14</f>
        <v>900.93893233648669</v>
      </c>
      <c r="S369" s="132">
        <f>Corrientes!S369*Constantes!$BA$14</f>
        <v>0</v>
      </c>
      <c r="T369" s="132">
        <f>Corrientes!T369*Constantes!$BA$14</f>
        <v>0</v>
      </c>
      <c r="U369" s="126" t="s">
        <v>260</v>
      </c>
      <c r="V369" s="132">
        <f>Corrientes!V369*Constantes!$BA$14</f>
        <v>3074.9760473263109</v>
      </c>
      <c r="W369" s="132">
        <f>Corrientes!W369*Constantes!$BA$14</f>
        <v>6866.3760376711543</v>
      </c>
      <c r="X369" s="132">
        <f>Corrientes!X369*Constantes!$BA$14</f>
        <v>5672.9155913530594</v>
      </c>
      <c r="Y369" s="132">
        <f>Corrientes!Y369*Constantes!$BA$14</f>
        <v>6524.6187607199045</v>
      </c>
      <c r="Z369" s="132">
        <f>Corrientes!Z369*Constantes!$BA$14</f>
        <v>0</v>
      </c>
      <c r="AA369" s="132">
        <f>Corrientes!AA369*Constantes!$BA$14</f>
        <v>4509.1289653570957</v>
      </c>
      <c r="AB369" s="132">
        <f>Corrientes!AB369*Constantes!$BA$14</f>
        <v>6084.8904512960835</v>
      </c>
      <c r="AC369" s="126" t="s">
        <v>94</v>
      </c>
      <c r="AD369" s="125">
        <v>15.895785176557272</v>
      </c>
      <c r="AE369" s="125">
        <f t="shared" si="6"/>
        <v>3.6220959872551592</v>
      </c>
      <c r="AF369" s="126" t="s">
        <v>260</v>
      </c>
      <c r="AG369" s="128" t="s">
        <v>94</v>
      </c>
      <c r="AH369" s="132">
        <f>Corrientes!AH369*Constantes!$BA$14</f>
        <v>144.07111415659205</v>
      </c>
      <c r="AI369" s="126" t="s">
        <v>260</v>
      </c>
      <c r="AJ369" s="126" t="s">
        <v>260</v>
      </c>
      <c r="AK369" s="126" t="s">
        <v>94</v>
      </c>
      <c r="AL369" s="126" t="s">
        <v>260</v>
      </c>
      <c r="AM369" s="126" t="s">
        <v>260</v>
      </c>
      <c r="AN369" s="128" t="s">
        <v>94</v>
      </c>
      <c r="AO369" s="132">
        <f>Corrientes!AO369*Constantes!$BA$14</f>
        <v>124489.49396214468</v>
      </c>
      <c r="AP369" s="132">
        <f>Corrientes!AP369*Constantes!$BA$14</f>
        <v>28366.821237664008</v>
      </c>
      <c r="AQ369" s="125">
        <v>84.359277217369893</v>
      </c>
      <c r="AR369" s="125">
        <v>15.640722782630096</v>
      </c>
      <c r="AS369" s="125">
        <v>68.194457753389884</v>
      </c>
      <c r="AT369" s="126" t="s">
        <v>94</v>
      </c>
      <c r="AU369" s="128" t="s">
        <v>94</v>
      </c>
      <c r="AV369" s="125">
        <f t="shared" si="5"/>
        <v>-1.7506991677256001</v>
      </c>
      <c r="AW369" s="128" t="s">
        <v>94</v>
      </c>
      <c r="AX369" s="132">
        <f>Corrientes!AX369*Constantes!$BA$14</f>
        <v>26.901225539865603</v>
      </c>
      <c r="AZ369" s="149"/>
      <c r="BA369" s="149"/>
      <c r="BB369" s="149"/>
      <c r="BC369" s="150"/>
      <c r="BE369" s="98"/>
    </row>
    <row r="370" spans="1:57" ht="15" hidden="1" thickBot="1" x14ac:dyDescent="0.35">
      <c r="A370" s="120">
        <v>2014</v>
      </c>
      <c r="B370" s="121" t="s">
        <v>3</v>
      </c>
      <c r="C370" s="132">
        <f>Corrientes!C370*Constantes!$BA$14</f>
        <v>703.73717147507216</v>
      </c>
      <c r="D370" s="132">
        <f>Corrientes!D370*Constantes!$BA$14</f>
        <v>1311.8558301632004</v>
      </c>
      <c r="E370" s="132">
        <f>Corrientes!E370*Constantes!$BA$14</f>
        <v>194.52926920051527</v>
      </c>
      <c r="F370" s="123" t="s">
        <v>260</v>
      </c>
      <c r="G370" s="123" t="s">
        <v>260</v>
      </c>
      <c r="H370" s="132">
        <f>Corrientes!H370*Constantes!$BA$14</f>
        <v>2210.1222708387877</v>
      </c>
      <c r="I370" s="132">
        <f>Corrientes!I370*Constantes!$BA$14</f>
        <v>688.21919873280024</v>
      </c>
      <c r="J370" s="132">
        <f>Corrientes!J370*Constantes!$BA$14</f>
        <v>2898.3414695715878</v>
      </c>
      <c r="K370" s="132">
        <f>Corrientes!K370*Constantes!$BA$14</f>
        <v>4708.7295673508952</v>
      </c>
      <c r="L370" s="132">
        <f>Corrientes!L370*Constantes!$BA$14</f>
        <v>1499.3324444945474</v>
      </c>
      <c r="M370" s="132">
        <f>Corrientes!M370*Constantes!$BA$14</f>
        <v>2794.9468756073611</v>
      </c>
      <c r="N370" s="132">
        <f>Corrientes!N370*Constantes!$BA$14</f>
        <v>1466.2709537159624</v>
      </c>
      <c r="O370" s="132">
        <f>Corrientes!O370*Constantes!$BA$14</f>
        <v>6175.0005210668578</v>
      </c>
      <c r="P370" s="125">
        <v>53.240112308053654</v>
      </c>
      <c r="Q370" s="132">
        <f>Corrientes!Q370*Constantes!$BA$14</f>
        <v>1412.9976303164519</v>
      </c>
      <c r="R370" s="132">
        <f>Corrientes!R370*Constantes!$BA$14</f>
        <v>390.70163587542089</v>
      </c>
      <c r="S370" s="132">
        <f>Corrientes!S370*Constantes!$BA$14</f>
        <v>741.86489088405119</v>
      </c>
      <c r="T370" s="132">
        <f>Corrientes!T370*Constantes!$BA$14</f>
        <v>0</v>
      </c>
      <c r="U370" s="126" t="s">
        <v>260</v>
      </c>
      <c r="V370" s="132">
        <f>Corrientes!V370*Constantes!$BA$14</f>
        <v>2545.564157075924</v>
      </c>
      <c r="W370" s="132">
        <f>Corrientes!W370*Constantes!$BA$14</f>
        <v>5992.8199964590731</v>
      </c>
      <c r="X370" s="132">
        <f>Corrientes!X370*Constantes!$BA$14</f>
        <v>2894.5853552099588</v>
      </c>
      <c r="Y370" s="132">
        <f>Corrientes!Y370*Constantes!$BA$14</f>
        <v>3874.4323824180733</v>
      </c>
      <c r="Z370" s="132">
        <f>Corrientes!Z370*Constantes!$BA$14</f>
        <v>25993.86443181679</v>
      </c>
      <c r="AA370" s="132">
        <f>Corrientes!AA370*Constantes!$BA$14</f>
        <v>5443.9056266475127</v>
      </c>
      <c r="AB370" s="132">
        <f>Corrientes!AB370*Constantes!$BA$14</f>
        <v>6088.4536878590188</v>
      </c>
      <c r="AC370" s="126" t="s">
        <v>94</v>
      </c>
      <c r="AD370" s="125">
        <v>3.3532739395302902</v>
      </c>
      <c r="AE370" s="125">
        <f t="shared" si="6"/>
        <v>0.74022621182904558</v>
      </c>
      <c r="AF370" s="126" t="s">
        <v>260</v>
      </c>
      <c r="AG370" s="128" t="s">
        <v>94</v>
      </c>
      <c r="AH370" s="132">
        <f>Corrientes!AH370*Constantes!$BA$14</f>
        <v>114.10994377664002</v>
      </c>
      <c r="AI370" s="126" t="s">
        <v>260</v>
      </c>
      <c r="AJ370" s="126" t="s">
        <v>260</v>
      </c>
      <c r="AK370" s="126" t="s">
        <v>94</v>
      </c>
      <c r="AL370" s="126" t="s">
        <v>260</v>
      </c>
      <c r="AM370" s="126" t="s">
        <v>260</v>
      </c>
      <c r="AN370" s="128" t="s">
        <v>94</v>
      </c>
      <c r="AO370" s="132">
        <f>Corrientes!AO370*Constantes!$BA$14</f>
        <v>735438.10522407934</v>
      </c>
      <c r="AP370" s="132">
        <f>Corrientes!AP370*Constantes!$BA$14</f>
        <v>162345.98558953605</v>
      </c>
      <c r="AQ370" s="125">
        <v>76.254723401017074</v>
      </c>
      <c r="AR370" s="125">
        <v>23.74527659898293</v>
      </c>
      <c r="AS370" s="125">
        <v>46.759887691946339</v>
      </c>
      <c r="AT370" s="126" t="s">
        <v>94</v>
      </c>
      <c r="AU370" s="128" t="s">
        <v>94</v>
      </c>
      <c r="AV370" s="125">
        <f t="shared" si="5"/>
        <v>6.0563625634295626</v>
      </c>
      <c r="AW370" s="128" t="s">
        <v>94</v>
      </c>
      <c r="AX370" s="132">
        <f>Corrientes!AX370*Constantes!$BA$14</f>
        <v>7.2098550944000017</v>
      </c>
      <c r="AZ370" s="149"/>
      <c r="BA370" s="149"/>
      <c r="BB370" s="149"/>
      <c r="BC370" s="150"/>
      <c r="BE370" s="98"/>
    </row>
    <row r="371" spans="1:57" ht="15" hidden="1" thickBot="1" x14ac:dyDescent="0.35">
      <c r="A371" s="120">
        <v>2014</v>
      </c>
      <c r="B371" s="121" t="s">
        <v>4</v>
      </c>
      <c r="C371" s="132">
        <f>Corrientes!C371*Constantes!$BA$14</f>
        <v>2230.5768514208935</v>
      </c>
      <c r="D371" s="132">
        <f>Corrientes!D371*Constantes!$BA$14</f>
        <v>1344.3700387337026</v>
      </c>
      <c r="E371" s="132">
        <f>Corrientes!E371*Constantes!$BA$14</f>
        <v>276.24274777960011</v>
      </c>
      <c r="F371" s="123" t="s">
        <v>260</v>
      </c>
      <c r="G371" s="123" t="s">
        <v>260</v>
      </c>
      <c r="H371" s="132">
        <f>Corrientes!H371*Constantes!$BA$14</f>
        <v>3851.1896379341956</v>
      </c>
      <c r="I371" s="132">
        <f>Corrientes!I371*Constantes!$BA$14</f>
        <v>292.67524261008327</v>
      </c>
      <c r="J371" s="132">
        <f>Corrientes!J371*Constantes!$BA$14</f>
        <v>4143.8648805442799</v>
      </c>
      <c r="K371" s="132">
        <f>Corrientes!K371*Constantes!$BA$14</f>
        <v>4325.4054662236231</v>
      </c>
      <c r="L371" s="132">
        <f>Corrientes!L371*Constantes!$BA$14</f>
        <v>2505.2386958392271</v>
      </c>
      <c r="M371" s="132">
        <f>Corrientes!M371*Constantes!$BA$14</f>
        <v>1509.9089011065157</v>
      </c>
      <c r="N371" s="132">
        <f>Corrientes!N371*Constantes!$BA$14</f>
        <v>328.71377761938447</v>
      </c>
      <c r="O371" s="132">
        <f>Corrientes!O371*Constantes!$BA$14</f>
        <v>4654.1192438430071</v>
      </c>
      <c r="P371" s="125">
        <v>30.526974302419525</v>
      </c>
      <c r="Q371" s="132">
        <f>Corrientes!Q371*Constantes!$BA$14</f>
        <v>7742.4065756935315</v>
      </c>
      <c r="R371" s="132">
        <f>Corrientes!R371*Constantes!$BA$14</f>
        <v>1189.0341646395971</v>
      </c>
      <c r="S371" s="132">
        <f>Corrientes!S371*Constantes!$BA$14</f>
        <v>67.590755305696007</v>
      </c>
      <c r="T371" s="132">
        <f>Corrientes!T371*Constantes!$BA$14</f>
        <v>431.54057748459854</v>
      </c>
      <c r="U371" s="126" t="s">
        <v>260</v>
      </c>
      <c r="V371" s="132">
        <f>Corrientes!V371*Constantes!$BA$14</f>
        <v>9430.5720731234233</v>
      </c>
      <c r="W371" s="132">
        <f>Corrientes!W371*Constantes!$BA$14</f>
        <v>4633.6663211478535</v>
      </c>
      <c r="X371" s="132">
        <f>Corrientes!X371*Constantes!$BA$14</f>
        <v>3484.7027134396749</v>
      </c>
      <c r="Y371" s="132">
        <f>Corrientes!Y371*Constantes!$BA$14</f>
        <v>3669.7679212846506</v>
      </c>
      <c r="Z371" s="132">
        <f>Corrientes!Z371*Constantes!$BA$14</f>
        <v>36125.47050010477</v>
      </c>
      <c r="AA371" s="132">
        <f>Corrientes!AA371*Constantes!$BA$14</f>
        <v>13574.436953667704</v>
      </c>
      <c r="AB371" s="132">
        <f>Corrientes!AB371*Constantes!$BA$14</f>
        <v>4639.890891787345</v>
      </c>
      <c r="AC371" s="126" t="s">
        <v>94</v>
      </c>
      <c r="AD371" s="125">
        <v>22.856193993771953</v>
      </c>
      <c r="AE371" s="125">
        <f t="shared" si="6"/>
        <v>2.2224238948822639</v>
      </c>
      <c r="AF371" s="126" t="s">
        <v>260</v>
      </c>
      <c r="AG371" s="128" t="s">
        <v>94</v>
      </c>
      <c r="AH371" s="132">
        <f>Corrientes!AH371*Constantes!$BA$14</f>
        <v>1624.1129969850469</v>
      </c>
      <c r="AI371" s="126" t="s">
        <v>260</v>
      </c>
      <c r="AJ371" s="126" t="s">
        <v>260</v>
      </c>
      <c r="AK371" s="126" t="s">
        <v>94</v>
      </c>
      <c r="AL371" s="126" t="s">
        <v>260</v>
      </c>
      <c r="AM371" s="126" t="s">
        <v>260</v>
      </c>
      <c r="AN371" s="128" t="s">
        <v>94</v>
      </c>
      <c r="AO371" s="132">
        <f>Corrientes!AO371*Constantes!$BA$14</f>
        <v>610794.23169119726</v>
      </c>
      <c r="AP371" s="132">
        <f>Corrientes!AP371*Constantes!$BA$14</f>
        <v>59390.627141888013</v>
      </c>
      <c r="AQ371" s="125">
        <v>92.937143197303243</v>
      </c>
      <c r="AR371" s="125">
        <v>7.0628568026967518</v>
      </c>
      <c r="AS371" s="125">
        <v>69.473025697580468</v>
      </c>
      <c r="AT371" s="126" t="s">
        <v>94</v>
      </c>
      <c r="AU371" s="128" t="s">
        <v>94</v>
      </c>
      <c r="AV371" s="125">
        <f t="shared" si="5"/>
        <v>9.5433174517657093</v>
      </c>
      <c r="AW371" s="128" t="s">
        <v>94</v>
      </c>
      <c r="AX371" s="132">
        <f>Corrientes!AX371*Constantes!$BA$14</f>
        <v>30.38087261816321</v>
      </c>
      <c r="AZ371" s="149"/>
      <c r="BA371" s="149"/>
      <c r="BB371" s="149"/>
      <c r="BC371" s="150"/>
      <c r="BE371" s="98"/>
    </row>
    <row r="372" spans="1:57" ht="15" hidden="1" thickBot="1" x14ac:dyDescent="0.35">
      <c r="A372" s="120">
        <v>2014</v>
      </c>
      <c r="B372" s="121" t="s">
        <v>5</v>
      </c>
      <c r="C372" s="132">
        <f>Corrientes!C372*Constantes!$BA$14</f>
        <v>405.50072378345612</v>
      </c>
      <c r="D372" s="132">
        <f>Corrientes!D372*Constantes!$BA$14</f>
        <v>1189.5343575734084</v>
      </c>
      <c r="E372" s="132">
        <f>Corrientes!E372*Constantes!$BA$14</f>
        <v>0</v>
      </c>
      <c r="F372" s="123" t="s">
        <v>260</v>
      </c>
      <c r="G372" s="123" t="s">
        <v>260</v>
      </c>
      <c r="H372" s="132">
        <f>Corrientes!H372*Constantes!$BA$14</f>
        <v>1595.0350813568646</v>
      </c>
      <c r="I372" s="132">
        <f>Corrientes!I372*Constantes!$BA$14</f>
        <v>92.344689653932832</v>
      </c>
      <c r="J372" s="132">
        <f>Corrientes!J372*Constantes!$BA$14</f>
        <v>1687.3797710107974</v>
      </c>
      <c r="K372" s="132">
        <f>Corrientes!K372*Constantes!$BA$14</f>
        <v>5115.6203599036044</v>
      </c>
      <c r="L372" s="132">
        <f>Corrientes!L372*Constantes!$BA$14</f>
        <v>1300.5279838595502</v>
      </c>
      <c r="M372" s="132">
        <f>Corrientes!M372*Constantes!$BA$14</f>
        <v>3815.092376044056</v>
      </c>
      <c r="N372" s="132">
        <f>Corrientes!N372*Constantes!$BA$14</f>
        <v>296.16926928075901</v>
      </c>
      <c r="O372" s="132">
        <f>Corrientes!O372*Constantes!$BA$14</f>
        <v>5411.7896291843645</v>
      </c>
      <c r="P372" s="125">
        <v>46.475081306643872</v>
      </c>
      <c r="Q372" s="132">
        <f>Corrientes!Q372*Constantes!$BA$14</f>
        <v>1577.2826974608936</v>
      </c>
      <c r="R372" s="132">
        <f>Corrientes!R372*Constantes!$BA$14</f>
        <v>366.05688385696641</v>
      </c>
      <c r="S372" s="132">
        <f>Corrientes!S372*Constantes!$BA$14</f>
        <v>0</v>
      </c>
      <c r="T372" s="132">
        <f>Corrientes!T372*Constantes!$BA$14</f>
        <v>0</v>
      </c>
      <c r="U372" s="126" t="s">
        <v>260</v>
      </c>
      <c r="V372" s="132">
        <f>Corrientes!V372*Constantes!$BA$14</f>
        <v>1943.3395813178599</v>
      </c>
      <c r="W372" s="132">
        <f>Corrientes!W372*Constantes!$BA$14</f>
        <v>4868.2680494453953</v>
      </c>
      <c r="X372" s="132">
        <f>Corrientes!X372*Constantes!$BA$14</f>
        <v>3746.5770154394336</v>
      </c>
      <c r="Y372" s="132">
        <f>Corrientes!Y372*Constantes!$BA$14</f>
        <v>4416.6562162252676</v>
      </c>
      <c r="Z372" s="132">
        <f>Corrientes!Z372*Constantes!$BA$14</f>
        <v>0</v>
      </c>
      <c r="AA372" s="132">
        <f>Corrientes!AA372*Constantes!$BA$14</f>
        <v>3630.7193523286574</v>
      </c>
      <c r="AB372" s="132">
        <f>Corrientes!AB372*Constantes!$BA$14</f>
        <v>5106.6262610426948</v>
      </c>
      <c r="AC372" s="126" t="s">
        <v>94</v>
      </c>
      <c r="AD372" s="125">
        <v>10.949737353992697</v>
      </c>
      <c r="AE372" s="125">
        <f t="shared" si="6"/>
        <v>3.5604854313162146</v>
      </c>
      <c r="AF372" s="126" t="s">
        <v>260</v>
      </c>
      <c r="AG372" s="128" t="s">
        <v>94</v>
      </c>
      <c r="AH372" s="132">
        <f>Corrientes!AH372*Constantes!$BA$14</f>
        <v>148.82868957709763</v>
      </c>
      <c r="AI372" s="126" t="s">
        <v>260</v>
      </c>
      <c r="AJ372" s="126" t="s">
        <v>260</v>
      </c>
      <c r="AK372" s="126" t="s">
        <v>94</v>
      </c>
      <c r="AL372" s="126" t="s">
        <v>260</v>
      </c>
      <c r="AM372" s="126" t="s">
        <v>260</v>
      </c>
      <c r="AN372" s="128" t="s">
        <v>94</v>
      </c>
      <c r="AO372" s="132">
        <f>Corrientes!AO372*Constantes!$BA$14</f>
        <v>101972.59397257186</v>
      </c>
      <c r="AP372" s="132">
        <f>Corrientes!AP372*Constantes!$BA$14</f>
        <v>33158.049686048005</v>
      </c>
      <c r="AQ372" s="125">
        <v>94.527332184466388</v>
      </c>
      <c r="AR372" s="125">
        <v>5.4726678155336215</v>
      </c>
      <c r="AS372" s="125">
        <v>53.524918693356128</v>
      </c>
      <c r="AT372" s="126" t="s">
        <v>94</v>
      </c>
      <c r="AU372" s="128" t="s">
        <v>94</v>
      </c>
      <c r="AV372" s="125">
        <f t="shared" si="5"/>
        <v>-4.1142367765617083</v>
      </c>
      <c r="AW372" s="128" t="s">
        <v>94</v>
      </c>
      <c r="AX372" s="132">
        <f>Corrientes!AX372*Constantes!$BA$14</f>
        <v>11.549512267193602</v>
      </c>
      <c r="AZ372" s="149"/>
      <c r="BA372" s="149"/>
      <c r="BB372" s="149"/>
      <c r="BC372" s="150"/>
      <c r="BE372" s="98"/>
    </row>
    <row r="373" spans="1:57" ht="15" hidden="1" thickBot="1" x14ac:dyDescent="0.35">
      <c r="A373" s="120">
        <v>2014</v>
      </c>
      <c r="B373" s="121" t="s">
        <v>6</v>
      </c>
      <c r="C373" s="132">
        <f>Corrientes!C373*Constantes!$BA$14</f>
        <v>6691.7279152234796</v>
      </c>
      <c r="D373" s="132">
        <f>Corrientes!D373*Constantes!$BA$14</f>
        <v>3280.1419851347396</v>
      </c>
      <c r="E373" s="132">
        <f>Corrientes!E373*Constantes!$BA$14</f>
        <v>1635.5470354530053</v>
      </c>
      <c r="F373" s="123" t="s">
        <v>260</v>
      </c>
      <c r="G373" s="123" t="s">
        <v>260</v>
      </c>
      <c r="H373" s="132">
        <f>Corrientes!H373*Constantes!$BA$14</f>
        <v>11607.416935811225</v>
      </c>
      <c r="I373" s="132">
        <f>Corrientes!I373*Constantes!$BA$14</f>
        <v>86.048849952217623</v>
      </c>
      <c r="J373" s="132">
        <f>Corrientes!J373*Constantes!$BA$14</f>
        <v>11693.465785763443</v>
      </c>
      <c r="K373" s="132">
        <f>Corrientes!K373*Constantes!$BA$14</f>
        <v>2862.0255706058624</v>
      </c>
      <c r="L373" s="132">
        <f>Corrientes!L373*Constantes!$BA$14</f>
        <v>1649.9705757806623</v>
      </c>
      <c r="M373" s="132">
        <f>Corrientes!M373*Constantes!$BA$14</f>
        <v>808.78030733177911</v>
      </c>
      <c r="N373" s="132">
        <f>Corrientes!N373*Constantes!$BA$14</f>
        <v>21.216952078689346</v>
      </c>
      <c r="O373" s="132">
        <f>Corrientes!O373*Constantes!$BA$14</f>
        <v>2883.2425226845517</v>
      </c>
      <c r="P373" s="125">
        <v>69.629336765956822</v>
      </c>
      <c r="Q373" s="132">
        <f>Corrientes!Q373*Constantes!$BA$14</f>
        <v>2702.8694827880481</v>
      </c>
      <c r="R373" s="132">
        <f>Corrientes!R373*Constantes!$BA$14</f>
        <v>1133.210198976509</v>
      </c>
      <c r="S373" s="132">
        <f>Corrientes!S373*Constantes!$BA$14</f>
        <v>100.93985031751043</v>
      </c>
      <c r="T373" s="132">
        <f>Corrientes!T373*Constantes!$BA$14</f>
        <v>1163.3925630660481</v>
      </c>
      <c r="U373" s="126" t="s">
        <v>260</v>
      </c>
      <c r="V373" s="132">
        <f>Corrientes!V373*Constantes!$BA$14</f>
        <v>5100.4120951481164</v>
      </c>
      <c r="W373" s="132">
        <f>Corrientes!W373*Constantes!$BA$14</f>
        <v>4510.0190335262905</v>
      </c>
      <c r="X373" s="132">
        <f>Corrientes!X373*Constantes!$BA$14</f>
        <v>2866.17252878829</v>
      </c>
      <c r="Y373" s="132">
        <f>Corrientes!Y373*Constantes!$BA$14</f>
        <v>3402.8701292926139</v>
      </c>
      <c r="Z373" s="132">
        <f>Corrientes!Z373*Constantes!$BA$14</f>
        <v>9745.1100905107578</v>
      </c>
      <c r="AA373" s="132">
        <f>Corrientes!AA373*Constantes!$BA$14</f>
        <v>16793.877880911561</v>
      </c>
      <c r="AB373" s="132">
        <f>Corrientes!AB373*Constantes!$BA$14</f>
        <v>3237.9532918682244</v>
      </c>
      <c r="AC373" s="126" t="s">
        <v>94</v>
      </c>
      <c r="AD373" s="125">
        <v>17.638601148404508</v>
      </c>
      <c r="AE373" s="125">
        <f t="shared" si="6"/>
        <v>5.2974954279497606</v>
      </c>
      <c r="AF373" s="126" t="s">
        <v>260</v>
      </c>
      <c r="AG373" s="128" t="s">
        <v>94</v>
      </c>
      <c r="AH373" s="132">
        <f>Corrientes!AH373*Constantes!$BA$14</f>
        <v>201.20435994758404</v>
      </c>
      <c r="AI373" s="126" t="s">
        <v>260</v>
      </c>
      <c r="AJ373" s="126" t="s">
        <v>260</v>
      </c>
      <c r="AK373" s="126" t="s">
        <v>94</v>
      </c>
      <c r="AL373" s="126" t="s">
        <v>260</v>
      </c>
      <c r="AM373" s="126" t="s">
        <v>260</v>
      </c>
      <c r="AN373" s="128" t="s">
        <v>94</v>
      </c>
      <c r="AO373" s="132">
        <f>Corrientes!AO373*Constantes!$BA$14</f>
        <v>317015.42944815976</v>
      </c>
      <c r="AP373" s="132">
        <f>Corrientes!AP373*Constantes!$BA$14</f>
        <v>95210.939572896023</v>
      </c>
      <c r="AQ373" s="125">
        <v>99.264128774747178</v>
      </c>
      <c r="AR373" s="125">
        <v>0.73587122525282755</v>
      </c>
      <c r="AS373" s="125">
        <v>30.370663234043178</v>
      </c>
      <c r="AT373" s="126" t="s">
        <v>94</v>
      </c>
      <c r="AU373" s="128" t="s">
        <v>94</v>
      </c>
      <c r="AV373" s="125">
        <f t="shared" si="5"/>
        <v>-5.6021441360741502</v>
      </c>
      <c r="AW373" s="128" t="s">
        <v>94</v>
      </c>
      <c r="AX373" s="132">
        <f>Corrientes!AX373*Constantes!$BA$14</f>
        <v>1.6453353796320005</v>
      </c>
      <c r="AZ373" s="149"/>
      <c r="BA373" s="149"/>
      <c r="BB373" s="149"/>
      <c r="BC373" s="150"/>
      <c r="BE373" s="98"/>
    </row>
    <row r="374" spans="1:57" ht="15" hidden="1" thickBot="1" x14ac:dyDescent="0.35">
      <c r="A374" s="120">
        <v>2014</v>
      </c>
      <c r="B374" s="121" t="s">
        <v>7</v>
      </c>
      <c r="C374" s="132">
        <f>Corrientes!C374*Constantes!$BA$14</f>
        <v>2498.6279687429096</v>
      </c>
      <c r="D374" s="132">
        <f>Corrientes!D374*Constantes!$BA$14</f>
        <v>2050.8638661078407</v>
      </c>
      <c r="E374" s="132">
        <f>Corrientes!E374*Constantes!$BA$14</f>
        <v>413.87212559134406</v>
      </c>
      <c r="F374" s="123" t="s">
        <v>260</v>
      </c>
      <c r="G374" s="123" t="s">
        <v>260</v>
      </c>
      <c r="H374" s="132">
        <f>Corrientes!H374*Constantes!$BA$14</f>
        <v>4963.3639604420941</v>
      </c>
      <c r="I374" s="132">
        <f>Corrientes!I374*Constantes!$BA$14</f>
        <v>1830.3973384941221</v>
      </c>
      <c r="J374" s="132">
        <f>Corrientes!J374*Constantes!$BA$14</f>
        <v>6793.7612989362169</v>
      </c>
      <c r="K374" s="132">
        <f>Corrientes!K374*Constantes!$BA$14</f>
        <v>3322.6228791245026</v>
      </c>
      <c r="L374" s="132">
        <f>Corrientes!L374*Constantes!$BA$14</f>
        <v>1672.6555863185383</v>
      </c>
      <c r="M374" s="132">
        <f>Corrientes!M374*Constantes!$BA$14</f>
        <v>1372.9090306109017</v>
      </c>
      <c r="N374" s="132">
        <f>Corrientes!N374*Constantes!$BA$14</f>
        <v>1225.3222055122992</v>
      </c>
      <c r="O374" s="132">
        <f>Corrientes!O374*Constantes!$BA$14</f>
        <v>4547.9450846368027</v>
      </c>
      <c r="P374" s="125">
        <v>40.754635298830308</v>
      </c>
      <c r="Q374" s="132">
        <f>Corrientes!Q374*Constantes!$BA$14</f>
        <v>8622.0995323726165</v>
      </c>
      <c r="R374" s="132">
        <f>Corrientes!R374*Constantes!$BA$14</f>
        <v>1156.3770679306499</v>
      </c>
      <c r="S374" s="132">
        <f>Corrientes!S374*Constantes!$BA$14</f>
        <v>97.672772568694427</v>
      </c>
      <c r="T374" s="132">
        <f>Corrientes!T374*Constantes!$BA$14</f>
        <v>0</v>
      </c>
      <c r="U374" s="126" t="s">
        <v>260</v>
      </c>
      <c r="V374" s="132">
        <f>Corrientes!V374*Constantes!$BA$14</f>
        <v>9876.1493728719634</v>
      </c>
      <c r="W374" s="132">
        <f>Corrientes!W374*Constantes!$BA$14</f>
        <v>4531.3144480363271</v>
      </c>
      <c r="X374" s="132">
        <f>Corrientes!X374*Constantes!$BA$14</f>
        <v>3727.9112490531666</v>
      </c>
      <c r="Y374" s="132">
        <f>Corrientes!Y374*Constantes!$BA$14</f>
        <v>3614.762766113115</v>
      </c>
      <c r="Z374" s="132">
        <f>Corrientes!Z374*Constantes!$BA$14</f>
        <v>19414.186557084959</v>
      </c>
      <c r="AA374" s="132">
        <f>Corrientes!AA374*Constantes!$BA$14</f>
        <v>16669.910671808178</v>
      </c>
      <c r="AB374" s="132">
        <f>Corrientes!AB374*Constantes!$BA$14</f>
        <v>4538.0774977685651</v>
      </c>
      <c r="AC374" s="126" t="s">
        <v>94</v>
      </c>
      <c r="AD374" s="125">
        <v>22.824257761461528</v>
      </c>
      <c r="AE374" s="125">
        <f t="shared" si="6"/>
        <v>3.112056847780023</v>
      </c>
      <c r="AF374" s="126" t="s">
        <v>260</v>
      </c>
      <c r="AG374" s="128" t="s">
        <v>94</v>
      </c>
      <c r="AH374" s="132">
        <f>Corrientes!AH374*Constantes!$BA$14</f>
        <v>1520.8804021913604</v>
      </c>
      <c r="AI374" s="126" t="s">
        <v>260</v>
      </c>
      <c r="AJ374" s="126" t="s">
        <v>260</v>
      </c>
      <c r="AK374" s="126" t="s">
        <v>94</v>
      </c>
      <c r="AL374" s="126" t="s">
        <v>260</v>
      </c>
      <c r="AM374" s="126" t="s">
        <v>260</v>
      </c>
      <c r="AN374" s="128" t="s">
        <v>94</v>
      </c>
      <c r="AO374" s="132">
        <f>Corrientes!AO374*Constantes!$BA$14</f>
        <v>535655.72504562733</v>
      </c>
      <c r="AP374" s="132">
        <f>Corrientes!AP374*Constantes!$BA$14</f>
        <v>73035.937667840015</v>
      </c>
      <c r="AQ374" s="125">
        <v>73.057673680988316</v>
      </c>
      <c r="AR374" s="125">
        <v>26.942326319011684</v>
      </c>
      <c r="AS374" s="125">
        <v>59.245364701169692</v>
      </c>
      <c r="AT374" s="126" t="s">
        <v>94</v>
      </c>
      <c r="AU374" s="128" t="s">
        <v>94</v>
      </c>
      <c r="AV374" s="125">
        <f t="shared" si="5"/>
        <v>-1.9008677173073973</v>
      </c>
      <c r="AW374" s="128" t="s">
        <v>94</v>
      </c>
      <c r="AX374" s="132">
        <f>Corrientes!AX374*Constantes!$BA$14</f>
        <v>28.363337705920006</v>
      </c>
      <c r="AZ374" s="149"/>
      <c r="BA374" s="149"/>
      <c r="BB374" s="149"/>
      <c r="BC374" s="150"/>
      <c r="BE374" s="98"/>
    </row>
    <row r="375" spans="1:57" ht="15" hidden="1" thickBot="1" x14ac:dyDescent="0.35">
      <c r="A375" s="120">
        <v>2014</v>
      </c>
      <c r="B375" s="121" t="s">
        <v>272</v>
      </c>
      <c r="C375" s="132">
        <f>Corrientes!C375*Constantes!$BA$14</f>
        <v>16527.178806708645</v>
      </c>
      <c r="D375" s="132">
        <f>Corrientes!D375*Constantes!$BA$14</f>
        <v>3850.1926511490637</v>
      </c>
      <c r="E375" s="132">
        <f>Corrientes!E375*Constantes!$BA$14</f>
        <v>172.29638788772485</v>
      </c>
      <c r="F375" s="123" t="s">
        <v>260</v>
      </c>
      <c r="G375" s="123" t="s">
        <v>260</v>
      </c>
      <c r="H375" s="132">
        <f>Corrientes!H375*Constantes!$BA$14</f>
        <v>20549.667845745433</v>
      </c>
      <c r="I375" s="132">
        <f>Corrientes!I375*Constantes!$BA$14</f>
        <v>6613.5453655324272</v>
      </c>
      <c r="J375" s="132">
        <f>Corrientes!J375*Constantes!$BA$14</f>
        <v>27163.21321127786</v>
      </c>
      <c r="K375" s="132">
        <f>Corrientes!K375*Constantes!$BA$14</f>
        <v>5274.3008924993956</v>
      </c>
      <c r="L375" s="132">
        <f>Corrientes!L375*Constantes!$BA$14</f>
        <v>4241.8843255789106</v>
      </c>
      <c r="M375" s="132">
        <f>Corrientes!M375*Constantes!$BA$14</f>
        <v>988.19478196356647</v>
      </c>
      <c r="N375" s="132">
        <f>Corrientes!N375*Constantes!$BA$14</f>
        <v>1697.4400017484852</v>
      </c>
      <c r="O375" s="132">
        <f>Corrientes!O375*Constantes!$BA$14</f>
        <v>6971.7408942478805</v>
      </c>
      <c r="P375" s="125">
        <v>30.497645065449909</v>
      </c>
      <c r="Q375" s="132">
        <f>Corrientes!Q375*Constantes!$BA$14</f>
        <v>42505.189706596851</v>
      </c>
      <c r="R375" s="132">
        <f>Corrientes!R375*Constantes!$BA$14</f>
        <v>16654.385827007831</v>
      </c>
      <c r="S375" s="132">
        <f>Corrientes!S375*Constantes!$BA$14</f>
        <v>2743.803619819249</v>
      </c>
      <c r="T375" s="132">
        <f>Corrientes!T375*Constantes!$BA$14</f>
        <v>0</v>
      </c>
      <c r="U375" s="126" t="s">
        <v>260</v>
      </c>
      <c r="V375" s="132">
        <f>Corrientes!V375*Constantes!$BA$14</f>
        <v>61903.379153423928</v>
      </c>
      <c r="W375" s="132">
        <f>Corrientes!W375*Constantes!$BA$14</f>
        <v>12434.052732253804</v>
      </c>
      <c r="X375" s="132">
        <f>Corrientes!X375*Constantes!$BA$14</f>
        <v>4446.5635092175789</v>
      </c>
      <c r="Y375" s="132">
        <f>Corrientes!Y375*Constantes!$BA$14</f>
        <v>5071.2377068597243</v>
      </c>
      <c r="Z375" s="132">
        <f>Corrientes!Z375*Constantes!$BA$14</f>
        <v>36732.939110785708</v>
      </c>
      <c r="AA375" s="132">
        <f>Corrientes!AA375*Constantes!$BA$14</f>
        <v>89066.592364701792</v>
      </c>
      <c r="AB375" s="132">
        <f>Corrientes!AB375*Constantes!$BA$14</f>
        <v>10035.984484103594</v>
      </c>
      <c r="AC375" s="126" t="s">
        <v>94</v>
      </c>
      <c r="AD375" s="125">
        <v>6.6710493298595281</v>
      </c>
      <c r="AE375" s="125">
        <f t="shared" si="6"/>
        <v>3.0105434903890438</v>
      </c>
      <c r="AF375" s="126" t="s">
        <v>260</v>
      </c>
      <c r="AG375" s="128" t="s">
        <v>94</v>
      </c>
      <c r="AH375" s="132">
        <f>Corrientes!AH375*Constantes!$BA$14</f>
        <v>22487.0372342427</v>
      </c>
      <c r="AI375" s="126" t="s">
        <v>260</v>
      </c>
      <c r="AJ375" s="126" t="s">
        <v>260</v>
      </c>
      <c r="AK375" s="126" t="s">
        <v>94</v>
      </c>
      <c r="AL375" s="126" t="s">
        <v>260</v>
      </c>
      <c r="AM375" s="126" t="s">
        <v>260</v>
      </c>
      <c r="AN375" s="128" t="s">
        <v>94</v>
      </c>
      <c r="AO375" s="132">
        <f>Corrientes!AO375*Constantes!$BA$14</f>
        <v>2958488.8127024523</v>
      </c>
      <c r="AP375" s="132">
        <f>Corrientes!AP375*Constantes!$BA$14</f>
        <v>1335121.1775041285</v>
      </c>
      <c r="AQ375" s="125">
        <v>75.652566159637701</v>
      </c>
      <c r="AR375" s="125">
        <v>24.347433840362292</v>
      </c>
      <c r="AS375" s="125">
        <v>69.502354934550098</v>
      </c>
      <c r="AT375" s="126" t="s">
        <v>94</v>
      </c>
      <c r="AU375" s="128" t="s">
        <v>94</v>
      </c>
      <c r="AV375" s="125">
        <f t="shared" si="5"/>
        <v>-18.852616851602743</v>
      </c>
      <c r="AW375" s="128" t="s">
        <v>94</v>
      </c>
      <c r="AX375" s="132">
        <f>Corrientes!AX375*Constantes!$BA$14</f>
        <v>17.664472222140805</v>
      </c>
      <c r="AZ375" s="149"/>
      <c r="BA375" s="149"/>
      <c r="BB375" s="149"/>
      <c r="BC375" s="150"/>
      <c r="BE375" s="98"/>
    </row>
    <row r="376" spans="1:57" ht="15" hidden="1" thickBot="1" x14ac:dyDescent="0.35">
      <c r="A376" s="120">
        <v>2014</v>
      </c>
      <c r="B376" s="121" t="s">
        <v>8</v>
      </c>
      <c r="C376" s="132">
        <f>Corrientes!C376*Constantes!$BA$14</f>
        <v>1092.4661783292772</v>
      </c>
      <c r="D376" s="132">
        <f>Corrientes!D376*Constantes!$BA$14</f>
        <v>1769.8451751949028</v>
      </c>
      <c r="E376" s="132">
        <f>Corrientes!E376*Constantes!$BA$14</f>
        <v>394.89940774466567</v>
      </c>
      <c r="F376" s="123" t="s">
        <v>260</v>
      </c>
      <c r="G376" s="123" t="s">
        <v>260</v>
      </c>
      <c r="H376" s="132">
        <f>Corrientes!H376*Constantes!$BA$14</f>
        <v>3257.2107612688455</v>
      </c>
      <c r="I376" s="132">
        <f>Corrientes!I376*Constantes!$BA$14</f>
        <v>193.42259339007362</v>
      </c>
      <c r="J376" s="132">
        <f>Corrientes!J376*Constantes!$BA$14</f>
        <v>3450.633354658919</v>
      </c>
      <c r="K376" s="132">
        <f>Corrientes!K376*Constantes!$BA$14</f>
        <v>4025.8452693122954</v>
      </c>
      <c r="L376" s="132">
        <f>Corrientes!L376*Constantes!$BA$14</f>
        <v>1350.2656469786821</v>
      </c>
      <c r="M376" s="132">
        <f>Corrientes!M376*Constantes!$BA$14</f>
        <v>2187.4921054227393</v>
      </c>
      <c r="N376" s="132">
        <f>Corrientes!N376*Constantes!$BA$14</f>
        <v>239.06633302236952</v>
      </c>
      <c r="O376" s="132">
        <f>Corrientes!O376*Constantes!$BA$14</f>
        <v>4264.9116023346651</v>
      </c>
      <c r="P376" s="125">
        <v>45.385893951150528</v>
      </c>
      <c r="Q376" s="132">
        <f>Corrientes!Q376*Constantes!$BA$14</f>
        <v>3130.025676663492</v>
      </c>
      <c r="R376" s="132">
        <f>Corrientes!R376*Constantes!$BA$14</f>
        <v>950.23340832324823</v>
      </c>
      <c r="S376" s="132">
        <f>Corrientes!S376*Constantes!$BA$14</f>
        <v>71.983816075740819</v>
      </c>
      <c r="T376" s="132">
        <f>Corrientes!T376*Constantes!$BA$14</f>
        <v>0</v>
      </c>
      <c r="U376" s="126" t="s">
        <v>260</v>
      </c>
      <c r="V376" s="132">
        <f>Corrientes!V376*Constantes!$BA$14</f>
        <v>4152.242901062481</v>
      </c>
      <c r="W376" s="132">
        <f>Corrientes!W376*Constantes!$BA$14</f>
        <v>4427.9727651482644</v>
      </c>
      <c r="X376" s="132">
        <f>Corrientes!X376*Constantes!$BA$14</f>
        <v>3781.8731073130821</v>
      </c>
      <c r="Y376" s="132">
        <f>Corrientes!Y376*Constantes!$BA$14</f>
        <v>2684.2599994442071</v>
      </c>
      <c r="Z376" s="132">
        <f>Corrientes!Z376*Constantes!$BA$14</f>
        <v>40899.895497580001</v>
      </c>
      <c r="AA376" s="132">
        <f>Corrientes!AA376*Constantes!$BA$14</f>
        <v>7602.8762557214004</v>
      </c>
      <c r="AB376" s="132">
        <f>Corrientes!AB376*Constantes!$BA$14</f>
        <v>4352.4470422980248</v>
      </c>
      <c r="AC376" s="126" t="s">
        <v>94</v>
      </c>
      <c r="AD376" s="125">
        <v>16.58506817265955</v>
      </c>
      <c r="AE376" s="125">
        <f t="shared" si="6"/>
        <v>3.6087637770702141</v>
      </c>
      <c r="AF376" s="126" t="s">
        <v>260</v>
      </c>
      <c r="AG376" s="128" t="s">
        <v>94</v>
      </c>
      <c r="AH376" s="132">
        <f>Corrientes!AH376*Constantes!$BA$14</f>
        <v>175.05591506144003</v>
      </c>
      <c r="AI376" s="126" t="s">
        <v>260</v>
      </c>
      <c r="AJ376" s="126" t="s">
        <v>260</v>
      </c>
      <c r="AK376" s="126" t="s">
        <v>94</v>
      </c>
      <c r="AL376" s="126" t="s">
        <v>260</v>
      </c>
      <c r="AM376" s="126" t="s">
        <v>260</v>
      </c>
      <c r="AN376" s="128" t="s">
        <v>94</v>
      </c>
      <c r="AO376" s="132">
        <f>Corrientes!AO376*Constantes!$BA$14</f>
        <v>210678.13593201767</v>
      </c>
      <c r="AP376" s="132">
        <f>Corrientes!AP376*Constantes!$BA$14</f>
        <v>45841.69432752001</v>
      </c>
      <c r="AQ376" s="125">
        <v>94.394577067165898</v>
      </c>
      <c r="AR376" s="125">
        <v>5.6054229328340988</v>
      </c>
      <c r="AS376" s="125">
        <v>54.614106048849465</v>
      </c>
      <c r="AT376" s="126" t="s">
        <v>94</v>
      </c>
      <c r="AU376" s="128" t="s">
        <v>94</v>
      </c>
      <c r="AV376" s="125">
        <f t="shared" si="5"/>
        <v>-2.7337986485213239</v>
      </c>
      <c r="AW376" s="128" t="s">
        <v>94</v>
      </c>
      <c r="AX376" s="132">
        <f>Corrientes!AX376*Constantes!$BA$14</f>
        <v>42.54470043033281</v>
      </c>
      <c r="AZ376" s="149"/>
      <c r="BA376" s="149"/>
      <c r="BB376" s="149"/>
      <c r="BC376" s="150"/>
      <c r="BE376" s="98"/>
    </row>
    <row r="377" spans="1:57" ht="15" hidden="1" thickBot="1" x14ac:dyDescent="0.35">
      <c r="A377" s="120">
        <v>2014</v>
      </c>
      <c r="B377" s="121" t="s">
        <v>9</v>
      </c>
      <c r="C377" s="132">
        <f>Corrientes!C377*Constantes!$BA$14</f>
        <v>7280.2871026453577</v>
      </c>
      <c r="D377" s="132">
        <f>Corrientes!D377*Constantes!$BA$14</f>
        <v>2498.0034981750919</v>
      </c>
      <c r="E377" s="132">
        <f>Corrientes!E377*Constantes!$BA$14</f>
        <v>0</v>
      </c>
      <c r="F377" s="123" t="s">
        <v>260</v>
      </c>
      <c r="G377" s="123" t="s">
        <v>260</v>
      </c>
      <c r="H377" s="132">
        <f>Corrientes!H377*Constantes!$BA$14</f>
        <v>9778.29060082045</v>
      </c>
      <c r="I377" s="132">
        <f>Corrientes!I377*Constantes!$BA$14</f>
        <v>1293.4926564786242</v>
      </c>
      <c r="J377" s="132">
        <f>Corrientes!J377*Constantes!$BA$14</f>
        <v>11071.783257299076</v>
      </c>
      <c r="K377" s="132">
        <f>Corrientes!K377*Constantes!$BA$14</f>
        <v>2828.7542513427211</v>
      </c>
      <c r="L377" s="132">
        <f>Corrientes!L377*Constantes!$BA$14</f>
        <v>2106.108719132942</v>
      </c>
      <c r="M377" s="132">
        <f>Corrientes!M377*Constantes!$BA$14</f>
        <v>722.64553220977984</v>
      </c>
      <c r="N377" s="132">
        <f>Corrientes!N377*Constantes!$BA$14</f>
        <v>374.19350686790716</v>
      </c>
      <c r="O377" s="132">
        <f>Corrientes!O377*Constantes!$BA$14</f>
        <v>3202.9477582106288</v>
      </c>
      <c r="P377" s="125">
        <v>53.496547358255576</v>
      </c>
      <c r="Q377" s="132">
        <f>Corrientes!Q377*Constantes!$BA$14</f>
        <v>7489.5888054579891</v>
      </c>
      <c r="R377" s="132">
        <f>Corrientes!R377*Constantes!$BA$14</f>
        <v>1509.4856220705412</v>
      </c>
      <c r="S377" s="132">
        <f>Corrientes!S377*Constantes!$BA$14</f>
        <v>625.3999318622723</v>
      </c>
      <c r="T377" s="132">
        <f>Corrientes!T377*Constantes!$BA$14</f>
        <v>0</v>
      </c>
      <c r="U377" s="126" t="s">
        <v>260</v>
      </c>
      <c r="V377" s="132">
        <f>Corrientes!V377*Constantes!$BA$14</f>
        <v>9624.4743593908024</v>
      </c>
      <c r="W377" s="132">
        <f>Corrientes!W377*Constantes!$BA$14</f>
        <v>4161.4381848440153</v>
      </c>
      <c r="X377" s="132">
        <f>Corrientes!X377*Constantes!$BA$14</f>
        <v>2617.9482986099956</v>
      </c>
      <c r="Y377" s="132">
        <f>Corrientes!Y377*Constantes!$BA$14</f>
        <v>3342.4761398085975</v>
      </c>
      <c r="Z377" s="132">
        <f>Corrientes!Z377*Constantes!$BA$14</f>
        <v>18030.847105730783</v>
      </c>
      <c r="AA377" s="132">
        <f>Corrientes!AA377*Constantes!$BA$14</f>
        <v>20696.257616689876</v>
      </c>
      <c r="AB377" s="132">
        <f>Corrientes!AB377*Constantes!$BA$14</f>
        <v>3587.1689963833892</v>
      </c>
      <c r="AC377" s="126" t="s">
        <v>94</v>
      </c>
      <c r="AD377" s="125">
        <v>23.050997010145284</v>
      </c>
      <c r="AE377" s="125">
        <f t="shared" si="6"/>
        <v>3.0270979936216564</v>
      </c>
      <c r="AF377" s="126" t="s">
        <v>260</v>
      </c>
      <c r="AG377" s="128" t="s">
        <v>94</v>
      </c>
      <c r="AH377" s="132">
        <f>Corrientes!AH377*Constantes!$BA$14</f>
        <v>1082.3108493591299</v>
      </c>
      <c r="AI377" s="126" t="s">
        <v>260</v>
      </c>
      <c r="AJ377" s="126" t="s">
        <v>260</v>
      </c>
      <c r="AK377" s="126" t="s">
        <v>94</v>
      </c>
      <c r="AL377" s="126" t="s">
        <v>260</v>
      </c>
      <c r="AM377" s="126" t="s">
        <v>260</v>
      </c>
      <c r="AN377" s="128" t="s">
        <v>94</v>
      </c>
      <c r="AO377" s="132">
        <f>Corrientes!AO377*Constantes!$BA$14</f>
        <v>683699.62453473872</v>
      </c>
      <c r="AP377" s="132">
        <f>Corrientes!AP377*Constantes!$BA$14</f>
        <v>89784.652731424023</v>
      </c>
      <c r="AQ377" s="125">
        <v>88.317214793507731</v>
      </c>
      <c r="AR377" s="125">
        <v>11.682785206492269</v>
      </c>
      <c r="AS377" s="125">
        <v>46.503452641744438</v>
      </c>
      <c r="AT377" s="126" t="s">
        <v>94</v>
      </c>
      <c r="AU377" s="128" t="s">
        <v>94</v>
      </c>
      <c r="AV377" s="125">
        <f t="shared" si="5"/>
        <v>-3.7714088295243142</v>
      </c>
      <c r="AW377" s="128" t="s">
        <v>94</v>
      </c>
      <c r="AX377" s="132">
        <f>Corrientes!AX377*Constantes!$BA$14</f>
        <v>38.444340776038402</v>
      </c>
      <c r="AZ377" s="149"/>
      <c r="BA377" s="149"/>
      <c r="BB377" s="149"/>
      <c r="BC377" s="150"/>
      <c r="BE377" s="98"/>
    </row>
    <row r="378" spans="1:57" ht="15" hidden="1" thickBot="1" x14ac:dyDescent="0.35">
      <c r="A378" s="120">
        <v>2014</v>
      </c>
      <c r="B378" s="121" t="s">
        <v>10</v>
      </c>
      <c r="C378" s="132">
        <f>Corrientes!C378*Constantes!$BA$14</f>
        <v>4724.0921356285453</v>
      </c>
      <c r="D378" s="132">
        <f>Corrientes!D378*Constantes!$BA$14</f>
        <v>3708.7149313704681</v>
      </c>
      <c r="E378" s="132">
        <f>Corrientes!E378*Constantes!$BA$14</f>
        <v>197.74135992856006</v>
      </c>
      <c r="F378" s="123" t="s">
        <v>260</v>
      </c>
      <c r="G378" s="123" t="s">
        <v>260</v>
      </c>
      <c r="H378" s="132">
        <f>Corrientes!H378*Constantes!$BA$14</f>
        <v>8630.548426927573</v>
      </c>
      <c r="I378" s="132">
        <f>Corrientes!I378*Constantes!$BA$14</f>
        <v>318.09567158635849</v>
      </c>
      <c r="J378" s="132">
        <f>Corrientes!J378*Constantes!$BA$14</f>
        <v>8948.6440985139325</v>
      </c>
      <c r="K378" s="132">
        <f>Corrientes!K378*Constantes!$BA$14</f>
        <v>3156.8193671281397</v>
      </c>
      <c r="L378" s="132">
        <f>Corrientes!L378*Constantes!$BA$14</f>
        <v>1727.94413612472</v>
      </c>
      <c r="M378" s="132">
        <f>Corrientes!M378*Constantes!$BA$14</f>
        <v>1356.5468314828165</v>
      </c>
      <c r="N378" s="132">
        <f>Corrientes!N378*Constantes!$BA$14</f>
        <v>116.35072616363594</v>
      </c>
      <c r="O378" s="132">
        <f>Corrientes!O378*Constantes!$BA$14</f>
        <v>3273.1700932917765</v>
      </c>
      <c r="P378" s="125">
        <v>66.381099027874185</v>
      </c>
      <c r="Q378" s="132">
        <f>Corrientes!Q378*Constantes!$BA$14</f>
        <v>3141.8393778669183</v>
      </c>
      <c r="R378" s="132">
        <f>Corrientes!R378*Constantes!$BA$14</f>
        <v>1390.2274934033248</v>
      </c>
      <c r="S378" s="132">
        <f>Corrientes!S378*Constantes!$BA$14</f>
        <v>0</v>
      </c>
      <c r="T378" s="132">
        <f>Corrientes!T378*Constantes!$BA$14</f>
        <v>0</v>
      </c>
      <c r="U378" s="126" t="s">
        <v>260</v>
      </c>
      <c r="V378" s="132">
        <f>Corrientes!V378*Constantes!$BA$14</f>
        <v>4532.0668712702436</v>
      </c>
      <c r="W378" s="132">
        <f>Corrientes!W378*Constantes!$BA$14</f>
        <v>5576.0617630408569</v>
      </c>
      <c r="X378" s="132">
        <f>Corrientes!X378*Constantes!$BA$14</f>
        <v>4582.7198094863925</v>
      </c>
      <c r="Y378" s="132">
        <f>Corrientes!Y378*Constantes!$BA$14</f>
        <v>2519.9934987616439</v>
      </c>
      <c r="Z378" s="132">
        <f>Corrientes!Z378*Constantes!$BA$14</f>
        <v>0</v>
      </c>
      <c r="AA378" s="132">
        <f>Corrientes!AA378*Constantes!$BA$14</f>
        <v>13480.710969784177</v>
      </c>
      <c r="AB378" s="132">
        <f>Corrientes!AB378*Constantes!$BA$14</f>
        <v>3800.9059014647878</v>
      </c>
      <c r="AC378" s="126" t="s">
        <v>94</v>
      </c>
      <c r="AD378" s="125">
        <v>16.539042040249129</v>
      </c>
      <c r="AE378" s="125">
        <f t="shared" si="6"/>
        <v>5.4548318764053443</v>
      </c>
      <c r="AF378" s="126" t="s">
        <v>260</v>
      </c>
      <c r="AG378" s="128" t="s">
        <v>94</v>
      </c>
      <c r="AH378" s="132">
        <f>Corrientes!AH378*Constantes!$BA$14</f>
        <v>114.07358837262082</v>
      </c>
      <c r="AI378" s="126" t="s">
        <v>260</v>
      </c>
      <c r="AJ378" s="126" t="s">
        <v>260</v>
      </c>
      <c r="AK378" s="126" t="s">
        <v>94</v>
      </c>
      <c r="AL378" s="126" t="s">
        <v>260</v>
      </c>
      <c r="AM378" s="126" t="s">
        <v>260</v>
      </c>
      <c r="AN378" s="128" t="s">
        <v>94</v>
      </c>
      <c r="AO378" s="132">
        <f>Corrientes!AO378*Constantes!$BA$14</f>
        <v>247133.39063838887</v>
      </c>
      <c r="AP378" s="132">
        <f>Corrientes!AP378*Constantes!$BA$14</f>
        <v>81508.414677088032</v>
      </c>
      <c r="AQ378" s="125">
        <v>96.445319893332396</v>
      </c>
      <c r="AR378" s="125">
        <v>3.5546801066675946</v>
      </c>
      <c r="AS378" s="125">
        <v>33.618900972125807</v>
      </c>
      <c r="AT378" s="126" t="s">
        <v>94</v>
      </c>
      <c r="AU378" s="128" t="s">
        <v>94</v>
      </c>
      <c r="AV378" s="125">
        <f t="shared" si="5"/>
        <v>4.4452059343295103</v>
      </c>
      <c r="AW378" s="128" t="s">
        <v>94</v>
      </c>
      <c r="AX378" s="132">
        <f>Corrientes!AX378*Constantes!$BA$14</f>
        <v>63.677218514448015</v>
      </c>
      <c r="AZ378" s="149"/>
      <c r="BA378" s="149"/>
      <c r="BB378" s="149"/>
      <c r="BC378" s="150"/>
      <c r="BE378" s="98"/>
    </row>
    <row r="379" spans="1:57" ht="15" hidden="1" thickBot="1" x14ac:dyDescent="0.35">
      <c r="A379" s="120">
        <v>2014</v>
      </c>
      <c r="B379" s="121" t="s">
        <v>11</v>
      </c>
      <c r="C379" s="132">
        <f>Corrientes!C379*Constantes!$BA$14</f>
        <v>3188.9926113398983</v>
      </c>
      <c r="D379" s="132">
        <f>Corrientes!D379*Constantes!$BA$14</f>
        <v>2441.4004986963205</v>
      </c>
      <c r="E379" s="132">
        <f>Corrientes!E379*Constantes!$BA$14</f>
        <v>658.34010247196807</v>
      </c>
      <c r="F379" s="123" t="s">
        <v>260</v>
      </c>
      <c r="G379" s="123" t="s">
        <v>260</v>
      </c>
      <c r="H379" s="132">
        <f>Corrientes!H379*Constantes!$BA$14</f>
        <v>6288.7332125081866</v>
      </c>
      <c r="I379" s="132">
        <f>Corrientes!I379*Constantes!$BA$14</f>
        <v>197.28084758816004</v>
      </c>
      <c r="J379" s="132">
        <f>Corrientes!J379*Constantes!$BA$14</f>
        <v>6486.0140600963477</v>
      </c>
      <c r="K379" s="132">
        <f>Corrientes!K379*Constantes!$BA$14</f>
        <v>3325.2977177243333</v>
      </c>
      <c r="L379" s="132">
        <f>Corrientes!L379*Constantes!$BA$14</f>
        <v>1686.2457817794607</v>
      </c>
      <c r="M379" s="132">
        <f>Corrientes!M379*Constantes!$BA$14</f>
        <v>1290.9409943195863</v>
      </c>
      <c r="N379" s="132">
        <f>Corrientes!N379*Constantes!$BA$14</f>
        <v>104.31632732182415</v>
      </c>
      <c r="O379" s="132">
        <f>Corrientes!O379*Constantes!$BA$14</f>
        <v>3429.6140450461576</v>
      </c>
      <c r="P379" s="125">
        <v>63.667530535420738</v>
      </c>
      <c r="Q379" s="132">
        <f>Corrientes!Q379*Constantes!$BA$14</f>
        <v>2512.8578792324456</v>
      </c>
      <c r="R379" s="132">
        <f>Corrientes!R379*Constantes!$BA$14</f>
        <v>815.1144429408962</v>
      </c>
      <c r="S379" s="132">
        <f>Corrientes!S379*Constantes!$BA$14</f>
        <v>373.33202878117447</v>
      </c>
      <c r="T379" s="132">
        <f>Corrientes!T379*Constantes!$BA$14</f>
        <v>0</v>
      </c>
      <c r="U379" s="126" t="s">
        <v>260</v>
      </c>
      <c r="V379" s="132">
        <f>Corrientes!V379*Constantes!$BA$14</f>
        <v>3701.3043509545164</v>
      </c>
      <c r="W379" s="132">
        <f>Corrientes!W379*Constantes!$BA$14</f>
        <v>3889.5385700521924</v>
      </c>
      <c r="X379" s="132">
        <f>Corrientes!X379*Constantes!$BA$14</f>
        <v>2629.9814742046765</v>
      </c>
      <c r="Y379" s="132">
        <f>Corrientes!Y379*Constantes!$BA$14</f>
        <v>2723.5483451868336</v>
      </c>
      <c r="Z379" s="132">
        <f>Corrientes!Z379*Constantes!$BA$14</f>
        <v>18207.765742351468</v>
      </c>
      <c r="AA379" s="132">
        <f>Corrientes!AA379*Constantes!$BA$14</f>
        <v>10187.318411050865</v>
      </c>
      <c r="AB379" s="132">
        <f>Corrientes!AB379*Constantes!$BA$14</f>
        <v>3583.5710384787812</v>
      </c>
      <c r="AC379" s="126" t="s">
        <v>94</v>
      </c>
      <c r="AD379" s="125">
        <v>14.786466022333085</v>
      </c>
      <c r="AE379" s="125">
        <f t="shared" si="6"/>
        <v>3.79759561593827</v>
      </c>
      <c r="AF379" s="126" t="s">
        <v>260</v>
      </c>
      <c r="AG379" s="128" t="s">
        <v>94</v>
      </c>
      <c r="AH379" s="132">
        <f>Corrientes!AH379*Constantes!$BA$14</f>
        <v>177.57898432283525</v>
      </c>
      <c r="AI379" s="126" t="s">
        <v>260</v>
      </c>
      <c r="AJ379" s="126" t="s">
        <v>260</v>
      </c>
      <c r="AK379" s="126" t="s">
        <v>94</v>
      </c>
      <c r="AL379" s="126" t="s">
        <v>260</v>
      </c>
      <c r="AM379" s="126" t="s">
        <v>260</v>
      </c>
      <c r="AN379" s="128" t="s">
        <v>94</v>
      </c>
      <c r="AO379" s="132">
        <f>Corrientes!AO379*Constantes!$BA$14</f>
        <v>268257.06160749</v>
      </c>
      <c r="AP379" s="132">
        <f>Corrientes!AP379*Constantes!$BA$14</f>
        <v>68896.235217152018</v>
      </c>
      <c r="AQ379" s="125">
        <v>96.958365403462764</v>
      </c>
      <c r="AR379" s="125">
        <v>3.041634596537238</v>
      </c>
      <c r="AS379" s="125">
        <v>36.332469464579262</v>
      </c>
      <c r="AT379" s="126" t="s">
        <v>94</v>
      </c>
      <c r="AU379" s="128" t="s">
        <v>94</v>
      </c>
      <c r="AV379" s="125">
        <f t="shared" si="5"/>
        <v>0.28070263743431578</v>
      </c>
      <c r="AW379" s="128" t="s">
        <v>94</v>
      </c>
      <c r="AX379" s="132">
        <f>Corrientes!AX379*Constantes!$BA$14</f>
        <v>267.9574842112001</v>
      </c>
      <c r="AZ379" s="149"/>
      <c r="BA379" s="149"/>
      <c r="BB379" s="149"/>
      <c r="BC379" s="150"/>
      <c r="BE379" s="98"/>
    </row>
    <row r="380" spans="1:57" ht="15" hidden="1" thickBot="1" x14ac:dyDescent="0.35">
      <c r="A380" s="120">
        <v>2014</v>
      </c>
      <c r="B380" s="121" t="s">
        <v>12</v>
      </c>
      <c r="C380" s="132">
        <f>Corrientes!C380*Constantes!$BA$14</f>
        <v>5823.965716970577</v>
      </c>
      <c r="D380" s="132">
        <f>Corrientes!D380*Constantes!$BA$14</f>
        <v>4477.0817822757399</v>
      </c>
      <c r="E380" s="132">
        <f>Corrientes!E380*Constantes!$BA$14</f>
        <v>0</v>
      </c>
      <c r="F380" s="123" t="s">
        <v>260</v>
      </c>
      <c r="G380" s="123" t="s">
        <v>260</v>
      </c>
      <c r="H380" s="132">
        <f>Corrientes!H380*Constantes!$BA$14</f>
        <v>10301.047499246315</v>
      </c>
      <c r="I380" s="132">
        <f>Corrientes!I380*Constantes!$BA$14</f>
        <v>3271.9218530537964</v>
      </c>
      <c r="J380" s="132">
        <f>Corrientes!J380*Constantes!$BA$14</f>
        <v>13572.969352300113</v>
      </c>
      <c r="K380" s="132">
        <f>Corrientes!K380*Constantes!$BA$14</f>
        <v>2674.7109721446313</v>
      </c>
      <c r="L380" s="132">
        <f>Corrientes!L380*Constantes!$BA$14</f>
        <v>1512.2175687196</v>
      </c>
      <c r="M380" s="132">
        <f>Corrientes!M380*Constantes!$BA$14</f>
        <v>1162.4934034250316</v>
      </c>
      <c r="N380" s="132">
        <f>Corrientes!N380*Constantes!$BA$14</f>
        <v>849.56848136105486</v>
      </c>
      <c r="O380" s="132">
        <f>Corrientes!O380*Constantes!$BA$14</f>
        <v>3524.279453505686</v>
      </c>
      <c r="P380" s="125">
        <v>41.684481080853189</v>
      </c>
      <c r="Q380" s="132">
        <f>Corrientes!Q380*Constantes!$BA$14</f>
        <v>17040.787644646221</v>
      </c>
      <c r="R380" s="132">
        <f>Corrientes!R380*Constantes!$BA$14</f>
        <v>1797.569622622816</v>
      </c>
      <c r="S380" s="132">
        <f>Corrientes!S380*Constantes!$BA$14</f>
        <v>149.87841492160322</v>
      </c>
      <c r="T380" s="132">
        <f>Corrientes!T380*Constantes!$BA$14</f>
        <v>0</v>
      </c>
      <c r="U380" s="126" t="s">
        <v>260</v>
      </c>
      <c r="V380" s="132">
        <f>Corrientes!V380*Constantes!$BA$14</f>
        <v>18988.235682190636</v>
      </c>
      <c r="W380" s="132">
        <f>Corrientes!W380*Constantes!$BA$14</f>
        <v>4762.8537342438458</v>
      </c>
      <c r="X380" s="132">
        <f>Corrientes!X380*Constantes!$BA$14</f>
        <v>3410.5776748473154</v>
      </c>
      <c r="Y380" s="132">
        <f>Corrientes!Y380*Constantes!$BA$14</f>
        <v>4432.4678892722804</v>
      </c>
      <c r="Z380" s="132">
        <f>Corrientes!Z380*Constantes!$BA$14</f>
        <v>28434.53138334343</v>
      </c>
      <c r="AA380" s="132">
        <f>Corrientes!AA380*Constantes!$BA$14</f>
        <v>32561.205034490751</v>
      </c>
      <c r="AB380" s="132">
        <f>Corrientes!AB380*Constantes!$BA$14</f>
        <v>4154.2693916556309</v>
      </c>
      <c r="AC380" s="126" t="s">
        <v>94</v>
      </c>
      <c r="AD380" s="125">
        <v>29.407469327595297</v>
      </c>
      <c r="AE380" s="125">
        <f t="shared" si="6"/>
        <v>2.7922270409864143</v>
      </c>
      <c r="AF380" s="126" t="s">
        <v>260</v>
      </c>
      <c r="AG380" s="128" t="s">
        <v>94</v>
      </c>
      <c r="AH380" s="132">
        <f>Corrientes!AH380*Constantes!$BA$14</f>
        <v>3754.2969653530222</v>
      </c>
      <c r="AI380" s="126" t="s">
        <v>260</v>
      </c>
      <c r="AJ380" s="126" t="s">
        <v>260</v>
      </c>
      <c r="AK380" s="126" t="s">
        <v>94</v>
      </c>
      <c r="AL380" s="126" t="s">
        <v>260</v>
      </c>
      <c r="AM380" s="126" t="s">
        <v>260</v>
      </c>
      <c r="AN380" s="128" t="s">
        <v>94</v>
      </c>
      <c r="AO380" s="132">
        <f>Corrientes!AO380*Constantes!$BA$14</f>
        <v>1166137.4435722034</v>
      </c>
      <c r="AP380" s="132">
        <f>Corrientes!AP380*Constantes!$BA$14</f>
        <v>110724.26760617603</v>
      </c>
      <c r="AQ380" s="125">
        <v>75.893838937318989</v>
      </c>
      <c r="AR380" s="125">
        <v>24.106161062681007</v>
      </c>
      <c r="AS380" s="125">
        <v>58.315518919146811</v>
      </c>
      <c r="AT380" s="126" t="s">
        <v>94</v>
      </c>
      <c r="AU380" s="128" t="s">
        <v>94</v>
      </c>
      <c r="AV380" s="125">
        <f t="shared" si="5"/>
        <v>4.8577343475298296</v>
      </c>
      <c r="AW380" s="128" t="s">
        <v>94</v>
      </c>
      <c r="AX380" s="132">
        <f>Corrientes!AX380*Constantes!$BA$14</f>
        <v>8.3893367182912026</v>
      </c>
      <c r="AZ380" s="149"/>
      <c r="BA380" s="149"/>
      <c r="BB380" s="149"/>
      <c r="BC380" s="150"/>
      <c r="BE380" s="98"/>
    </row>
    <row r="381" spans="1:57" ht="15" hidden="1" thickBot="1" x14ac:dyDescent="0.35">
      <c r="A381" s="120">
        <v>2014</v>
      </c>
      <c r="B381" s="121" t="s">
        <v>13</v>
      </c>
      <c r="C381" s="132">
        <f>Corrientes!C381*Constantes!$BA$14</f>
        <v>23029.770287112184</v>
      </c>
      <c r="D381" s="132">
        <f>Corrientes!D381*Constantes!$BA$14</f>
        <v>8636.5665130315683</v>
      </c>
      <c r="E381" s="132">
        <f>Corrientes!E381*Constantes!$BA$14</f>
        <v>160.06971927412485</v>
      </c>
      <c r="F381" s="123" t="s">
        <v>260</v>
      </c>
      <c r="G381" s="123" t="s">
        <v>260</v>
      </c>
      <c r="H381" s="132">
        <f>Corrientes!H381*Constantes!$BA$14</f>
        <v>31826.406519417873</v>
      </c>
      <c r="I381" s="132">
        <f>Corrientes!I381*Constantes!$BA$14</f>
        <v>5937.6775775181322</v>
      </c>
      <c r="J381" s="132">
        <f>Corrientes!J381*Constantes!$BA$14</f>
        <v>37764.084096936007</v>
      </c>
      <c r="K381" s="132">
        <f>Corrientes!K381*Constantes!$BA$14</f>
        <v>3418.8070571175908</v>
      </c>
      <c r="L381" s="132">
        <f>Corrientes!L381*Constantes!$BA$14</f>
        <v>2473.8683939494977</v>
      </c>
      <c r="M381" s="132">
        <f>Corrientes!M381*Constantes!$BA$14</f>
        <v>927.74390115336996</v>
      </c>
      <c r="N381" s="132">
        <f>Corrientes!N381*Constantes!$BA$14</f>
        <v>637.82802474173798</v>
      </c>
      <c r="O381" s="132">
        <f>Corrientes!O381*Constantes!$BA$14</f>
        <v>4056.6350818593282</v>
      </c>
      <c r="P381" s="125">
        <v>55.873418209958714</v>
      </c>
      <c r="Q381" s="132">
        <f>Corrientes!Q381*Constantes!$BA$14</f>
        <v>18117.506053255842</v>
      </c>
      <c r="R381" s="132">
        <f>Corrientes!R381*Constantes!$BA$14</f>
        <v>2001.860053898567</v>
      </c>
      <c r="S381" s="132">
        <f>Corrientes!S381*Constantes!$BA$14</f>
        <v>62.33183633028802</v>
      </c>
      <c r="T381" s="132">
        <f>Corrientes!T381*Constantes!$BA$14</f>
        <v>9642.8590465229372</v>
      </c>
      <c r="U381" s="126" t="s">
        <v>260</v>
      </c>
      <c r="V381" s="132">
        <f>Corrientes!V381*Constantes!$BA$14</f>
        <v>29824.556990007633</v>
      </c>
      <c r="W381" s="132">
        <f>Corrientes!W381*Constantes!$BA$14</f>
        <v>4080.1258311723009</v>
      </c>
      <c r="X381" s="132">
        <f>Corrientes!X381*Constantes!$BA$14</f>
        <v>3416.605262382343</v>
      </c>
      <c r="Y381" s="132">
        <f>Corrientes!Y381*Constantes!$BA$14</f>
        <v>1800.9092023704638</v>
      </c>
      <c r="Z381" s="132">
        <f>Corrientes!Z381*Constantes!$BA$14</f>
        <v>3112.390089893046</v>
      </c>
      <c r="AA381" s="132">
        <f>Corrientes!AA381*Constantes!$BA$14</f>
        <v>67588.641086943637</v>
      </c>
      <c r="AB381" s="132">
        <f>Corrientes!AB381*Constantes!$BA$14</f>
        <v>4066.9673170240776</v>
      </c>
      <c r="AC381" s="126" t="s">
        <v>94</v>
      </c>
      <c r="AD381" s="125">
        <v>33.304428493553694</v>
      </c>
      <c r="AE381" s="125">
        <f t="shared" si="6"/>
        <v>4.4160666740717813</v>
      </c>
      <c r="AF381" s="126" t="s">
        <v>260</v>
      </c>
      <c r="AG381" s="128" t="s">
        <v>94</v>
      </c>
      <c r="AH381" s="132">
        <f>Corrientes!AH381*Constantes!$BA$14</f>
        <v>3336.673836116679</v>
      </c>
      <c r="AI381" s="126" t="s">
        <v>260</v>
      </c>
      <c r="AJ381" s="126" t="s">
        <v>260</v>
      </c>
      <c r="AK381" s="126" t="s">
        <v>94</v>
      </c>
      <c r="AL381" s="126" t="s">
        <v>260</v>
      </c>
      <c r="AM381" s="126" t="s">
        <v>260</v>
      </c>
      <c r="AN381" s="128" t="s">
        <v>94</v>
      </c>
      <c r="AO381" s="132">
        <f>Corrientes!AO381*Constantes!$BA$14</f>
        <v>1530516.7714921373</v>
      </c>
      <c r="AP381" s="132">
        <f>Corrientes!AP381*Constantes!$BA$14</f>
        <v>202941.90335686403</v>
      </c>
      <c r="AQ381" s="125">
        <v>84.27691887806202</v>
      </c>
      <c r="AR381" s="125">
        <v>15.723081121937993</v>
      </c>
      <c r="AS381" s="125">
        <v>44.126581790041286</v>
      </c>
      <c r="AT381" s="126" t="s">
        <v>94</v>
      </c>
      <c r="AU381" s="128" t="s">
        <v>94</v>
      </c>
      <c r="AV381" s="125">
        <f t="shared" si="5"/>
        <v>12.099972046874008</v>
      </c>
      <c r="AW381" s="128" t="s">
        <v>94</v>
      </c>
      <c r="AX381" s="132">
        <f>Corrientes!AX381*Constantes!$BA$14</f>
        <v>180.21688345790085</v>
      </c>
      <c r="AZ381" s="149"/>
      <c r="BA381" s="149"/>
      <c r="BB381" s="149"/>
      <c r="BC381" s="150"/>
      <c r="BE381" s="98"/>
    </row>
    <row r="382" spans="1:57" ht="15" hidden="1" thickBot="1" x14ac:dyDescent="0.35">
      <c r="A382" s="120">
        <v>2014</v>
      </c>
      <c r="B382" s="121" t="s">
        <v>14</v>
      </c>
      <c r="C382" s="132">
        <f>Corrientes!C382*Constantes!$BA$14</f>
        <v>5028.5429928283211</v>
      </c>
      <c r="D382" s="132">
        <f>Corrientes!D382*Constantes!$BA$14</f>
        <v>2809.0730762446246</v>
      </c>
      <c r="E382" s="132">
        <f>Corrientes!E382*Constantes!$BA$14</f>
        <v>957.05353010859233</v>
      </c>
      <c r="F382" s="123" t="s">
        <v>260</v>
      </c>
      <c r="G382" s="123" t="s">
        <v>260</v>
      </c>
      <c r="H382" s="132">
        <f>Corrientes!H382*Constantes!$BA$14</f>
        <v>8794.6695991815377</v>
      </c>
      <c r="I382" s="132">
        <f>Corrientes!I382*Constantes!$BA$14</f>
        <v>44.700352098147214</v>
      </c>
      <c r="J382" s="132">
        <f>Corrientes!J382*Constantes!$BA$14</f>
        <v>8839.3699512796866</v>
      </c>
      <c r="K382" s="132">
        <f>Corrientes!K382*Constantes!$BA$14</f>
        <v>2846.7352107218453</v>
      </c>
      <c r="L382" s="132">
        <f>Corrientes!L382*Constantes!$BA$14</f>
        <v>1627.682567818714</v>
      </c>
      <c r="M382" s="132">
        <f>Corrientes!M382*Constantes!$BA$14</f>
        <v>909.2652254247846</v>
      </c>
      <c r="N382" s="132">
        <f>Corrientes!N382*Constantes!$BA$14</f>
        <v>14.468999069766312</v>
      </c>
      <c r="O382" s="132">
        <f>Corrientes!O382*Constantes!$BA$14</f>
        <v>2861.2042097916114</v>
      </c>
      <c r="P382" s="125">
        <v>56.778061144448145</v>
      </c>
      <c r="Q382" s="132">
        <f>Corrientes!Q382*Constantes!$BA$14</f>
        <v>4853.2747617851628</v>
      </c>
      <c r="R382" s="132">
        <f>Corrientes!R382*Constantes!$BA$14</f>
        <v>1795.0733448873798</v>
      </c>
      <c r="S382" s="132">
        <f>Corrientes!S382*Constantes!$BA$14</f>
        <v>80.566193233433623</v>
      </c>
      <c r="T382" s="132">
        <f>Corrientes!T382*Constantes!$BA$14</f>
        <v>0</v>
      </c>
      <c r="U382" s="126" t="s">
        <v>260</v>
      </c>
      <c r="V382" s="132">
        <f>Corrientes!V382*Constantes!$BA$14</f>
        <v>6728.9142999059759</v>
      </c>
      <c r="W382" s="132">
        <f>Corrientes!W382*Constantes!$BA$14</f>
        <v>4563.6434601566107</v>
      </c>
      <c r="X382" s="132">
        <f>Corrientes!X382*Constantes!$BA$14</f>
        <v>3305.1854093724673</v>
      </c>
      <c r="Y382" s="132">
        <f>Corrientes!Y382*Constantes!$BA$14</f>
        <v>4171.7756510432027</v>
      </c>
      <c r="Z382" s="132">
        <f>Corrientes!Z382*Constantes!$BA$14</f>
        <v>25947.244197563166</v>
      </c>
      <c r="AA382" s="132">
        <f>Corrientes!AA382*Constantes!$BA$14</f>
        <v>15568.284251185662</v>
      </c>
      <c r="AB382" s="132">
        <f>Corrientes!AB382*Constantes!$BA$14</f>
        <v>3411.218086134239</v>
      </c>
      <c r="AC382" s="126" t="s">
        <v>94</v>
      </c>
      <c r="AD382" s="125">
        <v>22.484542047810709</v>
      </c>
      <c r="AE382" s="125">
        <f t="shared" si="6"/>
        <v>3.7405218172796304</v>
      </c>
      <c r="AF382" s="126" t="s">
        <v>260</v>
      </c>
      <c r="AG382" s="128" t="s">
        <v>94</v>
      </c>
      <c r="AH382" s="132">
        <f>Corrientes!AH382*Constantes!$BA$14</f>
        <v>369.34972918453133</v>
      </c>
      <c r="AI382" s="126" t="s">
        <v>260</v>
      </c>
      <c r="AJ382" s="126" t="s">
        <v>260</v>
      </c>
      <c r="AK382" s="126" t="s">
        <v>94</v>
      </c>
      <c r="AL382" s="126" t="s">
        <v>260</v>
      </c>
      <c r="AM382" s="126" t="s">
        <v>260</v>
      </c>
      <c r="AN382" s="128" t="s">
        <v>94</v>
      </c>
      <c r="AO382" s="132">
        <f>Corrientes!AO382*Constantes!$BA$14</f>
        <v>416206.21431124303</v>
      </c>
      <c r="AP382" s="132">
        <f>Corrientes!AP382*Constantes!$BA$14</f>
        <v>69239.943682560013</v>
      </c>
      <c r="AQ382" s="125">
        <v>99.494303866174576</v>
      </c>
      <c r="AR382" s="125">
        <v>0.50569613382541923</v>
      </c>
      <c r="AS382" s="125">
        <v>43.221938855551855</v>
      </c>
      <c r="AT382" s="126" t="s">
        <v>94</v>
      </c>
      <c r="AU382" s="128" t="s">
        <v>94</v>
      </c>
      <c r="AV382" s="125">
        <f t="shared" si="5"/>
        <v>1.7828384143126597</v>
      </c>
      <c r="AW382" s="128" t="s">
        <v>94</v>
      </c>
      <c r="AX382" s="132">
        <f>Corrientes!AX382*Constantes!$BA$14</f>
        <v>95.883957905836809</v>
      </c>
      <c r="AZ382" s="149"/>
      <c r="BA382" s="149"/>
      <c r="BB382" s="149"/>
      <c r="BC382" s="150"/>
      <c r="BE382" s="98"/>
    </row>
    <row r="383" spans="1:57" ht="15" hidden="1" thickBot="1" x14ac:dyDescent="0.35">
      <c r="A383" s="120">
        <v>2014</v>
      </c>
      <c r="B383" s="121" t="s">
        <v>15</v>
      </c>
      <c r="C383" s="132">
        <f>Corrientes!C383*Constantes!$BA$14</f>
        <v>2094.0440894021604</v>
      </c>
      <c r="D383" s="132">
        <f>Corrientes!D383*Constantes!$BA$14</f>
        <v>1422.2323885205412</v>
      </c>
      <c r="E383" s="132">
        <f>Corrientes!E383*Constantes!$BA$14</f>
        <v>0</v>
      </c>
      <c r="F383" s="123" t="s">
        <v>260</v>
      </c>
      <c r="G383" s="123" t="s">
        <v>260</v>
      </c>
      <c r="H383" s="132">
        <f>Corrientes!H383*Constantes!$BA$14</f>
        <v>3516.2764779227018</v>
      </c>
      <c r="I383" s="132">
        <f>Corrientes!I383*Constantes!$BA$14</f>
        <v>144.58206381418242</v>
      </c>
      <c r="J383" s="132">
        <f>Corrientes!J383*Constantes!$BA$14</f>
        <v>3660.8585417368845</v>
      </c>
      <c r="K383" s="132">
        <f>Corrientes!K383*Constantes!$BA$14</f>
        <v>3122.489908137728</v>
      </c>
      <c r="L383" s="132">
        <f>Corrientes!L383*Constantes!$BA$14</f>
        <v>1859.5328261037396</v>
      </c>
      <c r="M383" s="132">
        <f>Corrientes!M383*Constantes!$BA$14</f>
        <v>1262.9570820339889</v>
      </c>
      <c r="N383" s="132">
        <f>Corrientes!N383*Constantes!$BA$14</f>
        <v>128.39036918513722</v>
      </c>
      <c r="O383" s="132">
        <f>Corrientes!O383*Constantes!$BA$14</f>
        <v>3250.8802773228658</v>
      </c>
      <c r="P383" s="125">
        <v>46.421123214804723</v>
      </c>
      <c r="Q383" s="132">
        <f>Corrientes!Q383*Constantes!$BA$14</f>
        <v>2944.7367287616999</v>
      </c>
      <c r="R383" s="132">
        <f>Corrientes!R383*Constantes!$BA$14</f>
        <v>1216.8736213958464</v>
      </c>
      <c r="S383" s="132">
        <f>Corrientes!S383*Constantes!$BA$14</f>
        <v>63.722324972454416</v>
      </c>
      <c r="T383" s="132">
        <f>Corrientes!T383*Constantes!$BA$14</f>
        <v>0</v>
      </c>
      <c r="U383" s="126" t="s">
        <v>260</v>
      </c>
      <c r="V383" s="132">
        <f>Corrientes!V383*Constantes!$BA$14</f>
        <v>4225.332675130001</v>
      </c>
      <c r="W383" s="132">
        <f>Corrientes!W383*Constantes!$BA$14</f>
        <v>5478.3381847448409</v>
      </c>
      <c r="X383" s="132">
        <f>Corrientes!X383*Constantes!$BA$14</f>
        <v>3672.8269186301936</v>
      </c>
      <c r="Y383" s="132">
        <f>Corrientes!Y383*Constantes!$BA$14</f>
        <v>5487.6914189922099</v>
      </c>
      <c r="Z383" s="132">
        <f>Corrientes!Z383*Constantes!$BA$14</f>
        <v>39165.534709560183</v>
      </c>
      <c r="AA383" s="132">
        <f>Corrientes!AA383*Constantes!$BA$14</f>
        <v>7886.191216866885</v>
      </c>
      <c r="AB383" s="132">
        <f>Corrientes!AB383*Constantes!$BA$14</f>
        <v>4156.3298783472301</v>
      </c>
      <c r="AC383" s="126" t="s">
        <v>94</v>
      </c>
      <c r="AD383" s="125">
        <v>23.208148462255359</v>
      </c>
      <c r="AE383" s="125">
        <f t="shared" si="6"/>
        <v>3.9750697455337032</v>
      </c>
      <c r="AF383" s="126" t="s">
        <v>260</v>
      </c>
      <c r="AG383" s="128" t="s">
        <v>94</v>
      </c>
      <c r="AH383" s="132">
        <f>Corrientes!AH383*Constantes!$BA$14</f>
        <v>432.25067959637772</v>
      </c>
      <c r="AI383" s="126" t="s">
        <v>260</v>
      </c>
      <c r="AJ383" s="126" t="s">
        <v>260</v>
      </c>
      <c r="AK383" s="126" t="s">
        <v>94</v>
      </c>
      <c r="AL383" s="126" t="s">
        <v>260</v>
      </c>
      <c r="AM383" s="126" t="s">
        <v>260</v>
      </c>
      <c r="AN383" s="128" t="s">
        <v>94</v>
      </c>
      <c r="AO383" s="132">
        <f>Corrientes!AO383*Constantes!$BA$14</f>
        <v>198391.26661180292</v>
      </c>
      <c r="AP383" s="132">
        <f>Corrientes!AP383*Constantes!$BA$14</f>
        <v>33980.268739200008</v>
      </c>
      <c r="AQ383" s="125">
        <v>96.050596815860956</v>
      </c>
      <c r="AR383" s="125">
        <v>3.9494031841390371</v>
      </c>
      <c r="AS383" s="125">
        <v>53.578876785195284</v>
      </c>
      <c r="AT383" s="126" t="s">
        <v>94</v>
      </c>
      <c r="AU383" s="128" t="s">
        <v>94</v>
      </c>
      <c r="AV383" s="125">
        <f t="shared" si="5"/>
        <v>-0.44030026686006085</v>
      </c>
      <c r="AW383" s="128" t="s">
        <v>94</v>
      </c>
      <c r="AX383" s="132">
        <f>Corrientes!AX383*Constantes!$BA$14</f>
        <v>29.848842315443211</v>
      </c>
      <c r="AZ383" s="149"/>
      <c r="BA383" s="149"/>
      <c r="BB383" s="149"/>
      <c r="BC383" s="150"/>
      <c r="BE383" s="98"/>
    </row>
    <row r="384" spans="1:57" ht="15" hidden="1" thickBot="1" x14ac:dyDescent="0.35">
      <c r="A384" s="120">
        <v>2014</v>
      </c>
      <c r="B384" s="121" t="s">
        <v>16</v>
      </c>
      <c r="C384" s="132">
        <f>Corrientes!C384*Constantes!$BA$14</f>
        <v>860.26082433231386</v>
      </c>
      <c r="D384" s="132">
        <f>Corrientes!D384*Constantes!$BA$14</f>
        <v>1253.2474142401923</v>
      </c>
      <c r="E384" s="132">
        <f>Corrientes!E384*Constantes!$BA$14</f>
        <v>209.5397019238433</v>
      </c>
      <c r="F384" s="123" t="s">
        <v>260</v>
      </c>
      <c r="G384" s="123" t="s">
        <v>260</v>
      </c>
      <c r="H384" s="132">
        <f>Corrientes!H384*Constantes!$BA$14</f>
        <v>2323.0479404963494</v>
      </c>
      <c r="I384" s="132">
        <f>Corrientes!I384*Constantes!$BA$14</f>
        <v>195.31124818394565</v>
      </c>
      <c r="J384" s="132">
        <f>Corrientes!J384*Constantes!$BA$14</f>
        <v>2518.3591886802951</v>
      </c>
      <c r="K384" s="132">
        <f>Corrientes!K384*Constantes!$BA$14</f>
        <v>3633.157138226577</v>
      </c>
      <c r="L384" s="132">
        <f>Corrientes!L384*Constantes!$BA$14</f>
        <v>1345.4146598420302</v>
      </c>
      <c r="M384" s="132">
        <f>Corrientes!M384*Constantes!$BA$14</f>
        <v>1960.0304882377475</v>
      </c>
      <c r="N384" s="132">
        <f>Corrientes!N384*Constantes!$BA$14</f>
        <v>305.45923876363486</v>
      </c>
      <c r="O384" s="132">
        <f>Corrientes!O384*Constantes!$BA$14</f>
        <v>3938.6163769902114</v>
      </c>
      <c r="P384" s="125">
        <v>50.621698822530639</v>
      </c>
      <c r="Q384" s="132">
        <f>Corrientes!Q384*Constantes!$BA$14</f>
        <v>1907.4390632074851</v>
      </c>
      <c r="R384" s="132">
        <f>Corrientes!R384*Constantes!$BA$14</f>
        <v>549.06282005915216</v>
      </c>
      <c r="S384" s="132">
        <f>Corrientes!S384*Constantes!$BA$14</f>
        <v>0</v>
      </c>
      <c r="T384" s="132">
        <f>Corrientes!T384*Constantes!$BA$14</f>
        <v>0</v>
      </c>
      <c r="U384" s="126" t="s">
        <v>260</v>
      </c>
      <c r="V384" s="132">
        <f>Corrientes!V384*Constantes!$BA$14</f>
        <v>2456.5018832666369</v>
      </c>
      <c r="W384" s="132">
        <f>Corrientes!W384*Constantes!$BA$14</f>
        <v>4372.5558619911671</v>
      </c>
      <c r="X384" s="132">
        <f>Corrientes!X384*Constantes!$BA$14</f>
        <v>3620.1914695647192</v>
      </c>
      <c r="Y384" s="132">
        <f>Corrientes!Y384*Constantes!$BA$14</f>
        <v>2932.5579237256434</v>
      </c>
      <c r="Z384" s="132">
        <f>Corrientes!Z384*Constantes!$BA$14</f>
        <v>0</v>
      </c>
      <c r="AA384" s="132">
        <f>Corrientes!AA384*Constantes!$BA$14</f>
        <v>4974.8610719469325</v>
      </c>
      <c r="AB384" s="132">
        <f>Corrientes!AB384*Constantes!$BA$14</f>
        <v>4141.5690882523768</v>
      </c>
      <c r="AC384" s="126" t="s">
        <v>94</v>
      </c>
      <c r="AD384" s="125">
        <v>18.986366178117624</v>
      </c>
      <c r="AE384" s="125">
        <f t="shared" si="6"/>
        <v>4.1773271748820759</v>
      </c>
      <c r="AF384" s="126" t="s">
        <v>260</v>
      </c>
      <c r="AG384" s="128" t="s">
        <v>94</v>
      </c>
      <c r="AH384" s="132">
        <f>Corrientes!AH384*Constantes!$BA$14</f>
        <v>91.549156565171216</v>
      </c>
      <c r="AI384" s="126" t="s">
        <v>260</v>
      </c>
      <c r="AJ384" s="126" t="s">
        <v>260</v>
      </c>
      <c r="AK384" s="126" t="s">
        <v>94</v>
      </c>
      <c r="AL384" s="126" t="s">
        <v>260</v>
      </c>
      <c r="AM384" s="126" t="s">
        <v>260</v>
      </c>
      <c r="AN384" s="128" t="s">
        <v>94</v>
      </c>
      <c r="AO384" s="132">
        <f>Corrientes!AO384*Constantes!$BA$14</f>
        <v>119091.96631425859</v>
      </c>
      <c r="AP384" s="132">
        <f>Corrientes!AP384*Constantes!$BA$14</f>
        <v>26202.281285824007</v>
      </c>
      <c r="AQ384" s="125">
        <v>92.244503918986425</v>
      </c>
      <c r="AR384" s="125">
        <v>7.7554960810135798</v>
      </c>
      <c r="AS384" s="125">
        <v>49.378301177469361</v>
      </c>
      <c r="AT384" s="126" t="s">
        <v>94</v>
      </c>
      <c r="AU384" s="128" t="s">
        <v>94</v>
      </c>
      <c r="AV384" s="125">
        <f t="shared" si="5"/>
        <v>-6.07744678266251</v>
      </c>
      <c r="AW384" s="128" t="s">
        <v>94</v>
      </c>
      <c r="AX384" s="132">
        <f>Corrientes!AX384*Constantes!$BA$14</f>
        <v>25.631077085219207</v>
      </c>
      <c r="AZ384" s="149"/>
      <c r="BA384" s="149"/>
      <c r="BB384" s="149"/>
      <c r="BC384" s="150"/>
      <c r="BE384" s="98"/>
    </row>
    <row r="385" spans="1:57" ht="15" hidden="1" thickBot="1" x14ac:dyDescent="0.35">
      <c r="A385" s="120">
        <v>2014</v>
      </c>
      <c r="B385" s="121" t="s">
        <v>17</v>
      </c>
      <c r="C385" s="132">
        <f>Corrientes!C385*Constantes!$BA$14</f>
        <v>2138.9703010312005</v>
      </c>
      <c r="D385" s="132">
        <f>Corrientes!D385*Constantes!$BA$14</f>
        <v>2150.525640296948</v>
      </c>
      <c r="E385" s="132">
        <f>Corrientes!E385*Constantes!$BA$14</f>
        <v>0</v>
      </c>
      <c r="F385" s="123" t="s">
        <v>260</v>
      </c>
      <c r="G385" s="123" t="s">
        <v>260</v>
      </c>
      <c r="H385" s="132">
        <f>Corrientes!H385*Constantes!$BA$14</f>
        <v>4289.4959413281485</v>
      </c>
      <c r="I385" s="132">
        <f>Corrientes!I385*Constantes!$BA$14</f>
        <v>274.84958842976329</v>
      </c>
      <c r="J385" s="132">
        <f>Corrientes!J385*Constantes!$BA$14</f>
        <v>4564.3455297579121</v>
      </c>
      <c r="K385" s="132">
        <f>Corrientes!K385*Constantes!$BA$14</f>
        <v>2757.8744906032534</v>
      </c>
      <c r="L385" s="132">
        <f>Corrientes!L385*Constantes!$BA$14</f>
        <v>1375.2225692852412</v>
      </c>
      <c r="M385" s="132">
        <f>Corrientes!M385*Constantes!$BA$14</f>
        <v>1382.6519213180125</v>
      </c>
      <c r="N385" s="132">
        <f>Corrientes!N385*Constantes!$BA$14</f>
        <v>176.71089541783059</v>
      </c>
      <c r="O385" s="132">
        <f>Corrientes!O385*Constantes!$BA$14</f>
        <v>2934.5853860210841</v>
      </c>
      <c r="P385" s="125">
        <v>20.645712078977098</v>
      </c>
      <c r="Q385" s="132">
        <f>Corrientes!Q385*Constantes!$BA$14</f>
        <v>14004.177136385433</v>
      </c>
      <c r="R385" s="132">
        <f>Corrientes!R385*Constantes!$BA$14</f>
        <v>1427.5786385811559</v>
      </c>
      <c r="S385" s="132">
        <f>Corrientes!S385*Constantes!$BA$14</f>
        <v>392.5573343477634</v>
      </c>
      <c r="T385" s="132">
        <f>Corrientes!T385*Constantes!$BA$14</f>
        <v>1719.3002063174565</v>
      </c>
      <c r="U385" s="126" t="s">
        <v>260</v>
      </c>
      <c r="V385" s="132">
        <f>Corrientes!V385*Constantes!$BA$14</f>
        <v>17543.613315631806</v>
      </c>
      <c r="W385" s="132">
        <f>Corrientes!W385*Constantes!$BA$14</f>
        <v>5073.0094897302279</v>
      </c>
      <c r="X385" s="132">
        <f>Corrientes!X385*Constantes!$BA$14</f>
        <v>3487.9513865789877</v>
      </c>
      <c r="Y385" s="132">
        <f>Corrientes!Y385*Constantes!$BA$14</f>
        <v>5599.6212416202743</v>
      </c>
      <c r="Z385" s="132">
        <f>Corrientes!Z385*Constantes!$BA$14</f>
        <v>15207.737742523665</v>
      </c>
      <c r="AA385" s="132">
        <f>Corrientes!AA385*Constantes!$BA$14</f>
        <v>22107.958845389723</v>
      </c>
      <c r="AB385" s="132">
        <f>Corrientes!AB385*Constantes!$BA$14</f>
        <v>4409.607338254038</v>
      </c>
      <c r="AC385" s="126" t="s">
        <v>94</v>
      </c>
      <c r="AD385" s="125">
        <v>22.531526574330883</v>
      </c>
      <c r="AE385" s="125">
        <f t="shared" si="6"/>
        <v>1.733258221024276</v>
      </c>
      <c r="AF385" s="126" t="s">
        <v>260</v>
      </c>
      <c r="AG385" s="128" t="s">
        <v>94</v>
      </c>
      <c r="AH385" s="132">
        <f>Corrientes!AH385*Constantes!$BA$14</f>
        <v>7255.5946790227945</v>
      </c>
      <c r="AI385" s="126" t="s">
        <v>260</v>
      </c>
      <c r="AJ385" s="126" t="s">
        <v>260</v>
      </c>
      <c r="AK385" s="126" t="s">
        <v>94</v>
      </c>
      <c r="AL385" s="126" t="s">
        <v>260</v>
      </c>
      <c r="AM385" s="126" t="s">
        <v>260</v>
      </c>
      <c r="AN385" s="128" t="s">
        <v>94</v>
      </c>
      <c r="AO385" s="132">
        <f>Corrientes!AO385*Constantes!$BA$14</f>
        <v>1275514.4373309209</v>
      </c>
      <c r="AP385" s="132">
        <f>Corrientes!AP385*Constantes!$BA$14</f>
        <v>98120.110825408032</v>
      </c>
      <c r="AQ385" s="125">
        <v>93.978335193121524</v>
      </c>
      <c r="AR385" s="125">
        <v>6.0216648068784799</v>
      </c>
      <c r="AS385" s="125">
        <v>79.354287921022888</v>
      </c>
      <c r="AT385" s="126" t="s">
        <v>94</v>
      </c>
      <c r="AU385" s="128" t="s">
        <v>94</v>
      </c>
      <c r="AV385" s="125">
        <f t="shared" si="5"/>
        <v>-5.2294284053120528</v>
      </c>
      <c r="AW385" s="128" t="s">
        <v>94</v>
      </c>
      <c r="AX385" s="132">
        <f>Corrientes!AX385*Constantes!$BA$14</f>
        <v>24.974906378531205</v>
      </c>
      <c r="AZ385" s="149"/>
      <c r="BA385" s="149"/>
      <c r="BB385" s="149"/>
      <c r="BC385" s="150"/>
      <c r="BE385" s="98"/>
    </row>
    <row r="386" spans="1:57" ht="15" hidden="1" thickBot="1" x14ac:dyDescent="0.35">
      <c r="A386" s="120">
        <v>2014</v>
      </c>
      <c r="B386" s="121" t="s">
        <v>18</v>
      </c>
      <c r="C386" s="132">
        <f>Corrientes!C386*Constantes!$BA$14</f>
        <v>5633.5552384741295</v>
      </c>
      <c r="D386" s="132">
        <f>Corrientes!D386*Constantes!$BA$14</f>
        <v>3267.1615963694635</v>
      </c>
      <c r="E386" s="132">
        <f>Corrientes!E386*Constantes!$BA$14</f>
        <v>1369.9030807907204</v>
      </c>
      <c r="F386" s="123" t="s">
        <v>260</v>
      </c>
      <c r="G386" s="123" t="s">
        <v>260</v>
      </c>
      <c r="H386" s="132">
        <f>Corrientes!H386*Constantes!$BA$14</f>
        <v>10270.619915634314</v>
      </c>
      <c r="I386" s="132">
        <f>Corrientes!I386*Constantes!$BA$14</f>
        <v>196.89477726551362</v>
      </c>
      <c r="J386" s="132">
        <f>Corrientes!J386*Constantes!$BA$14</f>
        <v>10467.514692899826</v>
      </c>
      <c r="K386" s="132">
        <f>Corrientes!K386*Constantes!$BA$14</f>
        <v>3508.7823297982222</v>
      </c>
      <c r="L386" s="132">
        <f>Corrientes!L386*Constantes!$BA$14</f>
        <v>1924.6081772153116</v>
      </c>
      <c r="M386" s="132">
        <f>Corrientes!M386*Constantes!$BA$14</f>
        <v>1116.1701019123464</v>
      </c>
      <c r="N386" s="132">
        <f>Corrientes!N386*Constantes!$BA$14</f>
        <v>67.265746466494917</v>
      </c>
      <c r="O386" s="132">
        <f>Corrientes!O386*Constantes!$BA$14</f>
        <v>3576.0480762647171</v>
      </c>
      <c r="P386" s="125">
        <v>73.271933065554336</v>
      </c>
      <c r="Q386" s="132">
        <f>Corrientes!Q386*Constantes!$BA$14</f>
        <v>2195.1668884731721</v>
      </c>
      <c r="R386" s="132">
        <f>Corrientes!R386*Constantes!$BA$14</f>
        <v>1226.0606657712001</v>
      </c>
      <c r="S386" s="132">
        <f>Corrientes!S386*Constantes!$BA$14</f>
        <v>397.10262545502087</v>
      </c>
      <c r="T386" s="132">
        <f>Corrientes!T386*Constantes!$BA$14</f>
        <v>0</v>
      </c>
      <c r="U386" s="126" t="s">
        <v>260</v>
      </c>
      <c r="V386" s="132">
        <f>Corrientes!V386*Constantes!$BA$14</f>
        <v>3818.3301796993928</v>
      </c>
      <c r="W386" s="132">
        <f>Corrientes!W386*Constantes!$BA$14</f>
        <v>3605.3002013991218</v>
      </c>
      <c r="X386" s="132">
        <f>Corrientes!X386*Constantes!$BA$14</f>
        <v>2889.712075541694</v>
      </c>
      <c r="Y386" s="132">
        <f>Corrientes!Y386*Constantes!$BA$14</f>
        <v>2930.1382205697</v>
      </c>
      <c r="Z386" s="132">
        <f>Corrientes!Z386*Constantes!$BA$14</f>
        <v>13822.842712859259</v>
      </c>
      <c r="AA386" s="132">
        <f>Corrientes!AA386*Constantes!$BA$14</f>
        <v>14285.844872599218</v>
      </c>
      <c r="AB386" s="132">
        <f>Corrientes!AB386*Constantes!$BA$14</f>
        <v>3583.8200214939266</v>
      </c>
      <c r="AC386" s="126" t="s">
        <v>94</v>
      </c>
      <c r="AD386" s="125">
        <v>17.863589498208121</v>
      </c>
      <c r="AE386" s="125">
        <f t="shared" si="6"/>
        <v>5.1173760363455187</v>
      </c>
      <c r="AF386" s="126" t="s">
        <v>260</v>
      </c>
      <c r="AG386" s="128" t="s">
        <v>94</v>
      </c>
      <c r="AH386" s="132">
        <f>Corrientes!AH386*Constantes!$BA$14</f>
        <v>107.63244317255364</v>
      </c>
      <c r="AI386" s="126" t="s">
        <v>260</v>
      </c>
      <c r="AJ386" s="126" t="s">
        <v>260</v>
      </c>
      <c r="AK386" s="126" t="s">
        <v>94</v>
      </c>
      <c r="AL386" s="126" t="s">
        <v>260</v>
      </c>
      <c r="AM386" s="126" t="s">
        <v>260</v>
      </c>
      <c r="AN386" s="128" t="s">
        <v>94</v>
      </c>
      <c r="AO386" s="132">
        <f>Corrientes!AO386*Constantes!$BA$14</f>
        <v>279163.47696819238</v>
      </c>
      <c r="AP386" s="132">
        <f>Corrientes!AP386*Constantes!$BA$14</f>
        <v>79971.860493280023</v>
      </c>
      <c r="AQ386" s="125">
        <v>98.118992109950725</v>
      </c>
      <c r="AR386" s="125">
        <v>1.8810078900492824</v>
      </c>
      <c r="AS386" s="125">
        <v>26.728066934445661</v>
      </c>
      <c r="AT386" s="126" t="s">
        <v>94</v>
      </c>
      <c r="AU386" s="128" t="s">
        <v>94</v>
      </c>
      <c r="AV386" s="125">
        <f t="shared" si="5"/>
        <v>2.1916810465089753</v>
      </c>
      <c r="AW386" s="128" t="s">
        <v>94</v>
      </c>
      <c r="AX386" s="132">
        <f>Corrientes!AX386*Constantes!$BA$14</f>
        <v>50.303063988217609</v>
      </c>
      <c r="AZ386" s="149"/>
      <c r="BA386" s="149"/>
      <c r="BB386" s="149"/>
      <c r="BC386" s="150"/>
      <c r="BE386" s="98"/>
    </row>
    <row r="387" spans="1:57" ht="15" hidden="1" thickBot="1" x14ac:dyDescent="0.35">
      <c r="A387" s="120">
        <v>2014</v>
      </c>
      <c r="B387" s="121" t="s">
        <v>19</v>
      </c>
      <c r="C387" s="132">
        <f>Corrientes!C387*Constantes!$BA$14</f>
        <v>7435.9787508920954</v>
      </c>
      <c r="D387" s="132">
        <f>Corrientes!D387*Constantes!$BA$14</f>
        <v>3033.155678707124</v>
      </c>
      <c r="E387" s="132">
        <f>Corrientes!E387*Constantes!$BA$14</f>
        <v>918.58099383774106</v>
      </c>
      <c r="F387" s="123" t="s">
        <v>260</v>
      </c>
      <c r="G387" s="123" t="s">
        <v>260</v>
      </c>
      <c r="H387" s="132">
        <f>Corrientes!H387*Constantes!$BA$14</f>
        <v>11387.715423436959</v>
      </c>
      <c r="I387" s="132">
        <f>Corrientes!I387*Constantes!$BA$14</f>
        <v>658.84497178324182</v>
      </c>
      <c r="J387" s="132">
        <f>Corrientes!J387*Constantes!$BA$14</f>
        <v>12046.5603952202</v>
      </c>
      <c r="K387" s="132">
        <f>Corrientes!K387*Constantes!$BA$14</f>
        <v>2614.5718550967881</v>
      </c>
      <c r="L387" s="132">
        <f>Corrientes!L387*Constantes!$BA$14</f>
        <v>1707.2696352393066</v>
      </c>
      <c r="M387" s="132">
        <f>Corrientes!M387*Constantes!$BA$14</f>
        <v>696.399863782436</v>
      </c>
      <c r="N387" s="132">
        <f>Corrientes!N387*Constantes!$BA$14</f>
        <v>151.26805123275548</v>
      </c>
      <c r="O387" s="132">
        <f>Corrientes!O387*Constantes!$BA$14</f>
        <v>2765.8399063295433</v>
      </c>
      <c r="P387" s="125">
        <v>60.043236716885218</v>
      </c>
      <c r="Q387" s="132">
        <f>Corrientes!Q387*Constantes!$BA$14</f>
        <v>6527.6793482159865</v>
      </c>
      <c r="R387" s="132">
        <f>Corrientes!R387*Constantes!$BA$14</f>
        <v>1262.0923652421279</v>
      </c>
      <c r="S387" s="132">
        <f>Corrientes!S387*Constantes!$BA$14</f>
        <v>226.81080951898886</v>
      </c>
      <c r="T387" s="132">
        <f>Corrientes!T387*Constantes!$BA$14</f>
        <v>0</v>
      </c>
      <c r="U387" s="126" t="s">
        <v>260</v>
      </c>
      <c r="V387" s="132">
        <f>Corrientes!V387*Constantes!$BA$14</f>
        <v>8016.5825229771035</v>
      </c>
      <c r="W387" s="132">
        <f>Corrientes!W387*Constantes!$BA$14</f>
        <v>4513.7957627552778</v>
      </c>
      <c r="X387" s="132">
        <f>Corrientes!X387*Constantes!$BA$14</f>
        <v>3250.3814696329778</v>
      </c>
      <c r="Y387" s="132">
        <f>Corrientes!Y387*Constantes!$BA$14</f>
        <v>3520.5986399604112</v>
      </c>
      <c r="Z387" s="132">
        <f>Corrientes!Z387*Constantes!$BA$14</f>
        <v>14460.364011411466</v>
      </c>
      <c r="AA387" s="132">
        <f>Corrientes!AA387*Constantes!$BA$14</f>
        <v>20063.142918197304</v>
      </c>
      <c r="AB387" s="132">
        <f>Corrientes!AB387*Constantes!$BA$14</f>
        <v>3272.1437596811256</v>
      </c>
      <c r="AC387" s="126" t="s">
        <v>94</v>
      </c>
      <c r="AD387" s="125">
        <v>22.529252470605805</v>
      </c>
      <c r="AE387" s="125">
        <f t="shared" si="6"/>
        <v>3.5190883627576288</v>
      </c>
      <c r="AF387" s="126" t="s">
        <v>260</v>
      </c>
      <c r="AG387" s="128" t="s">
        <v>94</v>
      </c>
      <c r="AH387" s="132">
        <f>Corrientes!AH387*Constantes!$BA$14</f>
        <v>1086.9527081887941</v>
      </c>
      <c r="AI387" s="126" t="s">
        <v>260</v>
      </c>
      <c r="AJ387" s="126" t="s">
        <v>260</v>
      </c>
      <c r="AK387" s="126" t="s">
        <v>94</v>
      </c>
      <c r="AL387" s="126" t="s">
        <v>260</v>
      </c>
      <c r="AM387" s="126" t="s">
        <v>260</v>
      </c>
      <c r="AN387" s="128" t="s">
        <v>94</v>
      </c>
      <c r="AO387" s="132">
        <f>Corrientes!AO387*Constantes!$BA$14</f>
        <v>570123.30609611119</v>
      </c>
      <c r="AP387" s="132">
        <f>Corrientes!AP387*Constantes!$BA$14</f>
        <v>89053.744434592023</v>
      </c>
      <c r="AQ387" s="125">
        <v>94.53084573381912</v>
      </c>
      <c r="AR387" s="125">
        <v>5.4691542661808787</v>
      </c>
      <c r="AS387" s="125">
        <v>39.956763283114782</v>
      </c>
      <c r="AT387" s="126" t="s">
        <v>94</v>
      </c>
      <c r="AU387" s="128" t="s">
        <v>94</v>
      </c>
      <c r="AV387" s="125">
        <f t="shared" si="5"/>
        <v>5.6689936327849022</v>
      </c>
      <c r="AW387" s="128" t="s">
        <v>94</v>
      </c>
      <c r="AX387" s="132">
        <f>Corrientes!AX387*Constantes!$BA$14</f>
        <v>43.886841874355213</v>
      </c>
      <c r="AZ387" s="149"/>
      <c r="BA387" s="149"/>
      <c r="BB387" s="149"/>
      <c r="BC387" s="150"/>
      <c r="BE387" s="98"/>
    </row>
    <row r="388" spans="1:57" ht="15" hidden="1" thickBot="1" x14ac:dyDescent="0.35">
      <c r="A388" s="120">
        <v>2014</v>
      </c>
      <c r="B388" s="121" t="s">
        <v>20</v>
      </c>
      <c r="C388" s="132">
        <f>Corrientes!C388*Constantes!$BA$14</f>
        <v>1554.2840408653603</v>
      </c>
      <c r="D388" s="132">
        <f>Corrientes!D388*Constantes!$BA$14</f>
        <v>1455.7239071999013</v>
      </c>
      <c r="E388" s="132">
        <f>Corrientes!E388*Constantes!$BA$14</f>
        <v>0</v>
      </c>
      <c r="F388" s="123" t="s">
        <v>260</v>
      </c>
      <c r="G388" s="123" t="s">
        <v>260</v>
      </c>
      <c r="H388" s="132">
        <f>Corrientes!H388*Constantes!$BA$14</f>
        <v>3010.0079480652621</v>
      </c>
      <c r="I388" s="132">
        <f>Corrientes!I388*Constantes!$BA$14</f>
        <v>447.18905599338888</v>
      </c>
      <c r="J388" s="132">
        <f>Corrientes!J388*Constantes!$BA$14</f>
        <v>3457.1970040586507</v>
      </c>
      <c r="K388" s="132">
        <f>Corrientes!K388*Constantes!$BA$14</f>
        <v>3164.5786264979265</v>
      </c>
      <c r="L388" s="132">
        <f>Corrientes!L388*Constantes!$BA$14</f>
        <v>1634.1000223573844</v>
      </c>
      <c r="M388" s="132">
        <f>Corrientes!M388*Constantes!$BA$14</f>
        <v>1530.4786041405418</v>
      </c>
      <c r="N388" s="132">
        <f>Corrientes!N388*Constantes!$BA$14</f>
        <v>470.15321986444803</v>
      </c>
      <c r="O388" s="132">
        <f>Corrientes!O388*Constantes!$BA$14</f>
        <v>3634.7318463623747</v>
      </c>
      <c r="P388" s="125">
        <v>50.360798791279095</v>
      </c>
      <c r="Q388" s="132">
        <f>Corrientes!Q388*Constantes!$BA$14</f>
        <v>2948.9057667721354</v>
      </c>
      <c r="R388" s="132">
        <f>Corrientes!R388*Constantes!$BA$14</f>
        <v>370.22567907579531</v>
      </c>
      <c r="S388" s="132">
        <f>Corrientes!S388*Constantes!$BA$14</f>
        <v>88.528913430809624</v>
      </c>
      <c r="T388" s="132">
        <f>Corrientes!T388*Constantes!$BA$14</f>
        <v>0</v>
      </c>
      <c r="U388" s="126" t="s">
        <v>260</v>
      </c>
      <c r="V388" s="132">
        <f>Corrientes!V388*Constantes!$BA$14</f>
        <v>3407.660359278741</v>
      </c>
      <c r="W388" s="132">
        <f>Corrientes!W388*Constantes!$BA$14</f>
        <v>3330.1348206539178</v>
      </c>
      <c r="X388" s="132">
        <f>Corrientes!X388*Constantes!$BA$14</f>
        <v>2148.5573945247088</v>
      </c>
      <c r="Y388" s="132">
        <f>Corrientes!Y388*Constantes!$BA$14</f>
        <v>2677.3237230861232</v>
      </c>
      <c r="Z388" s="132">
        <f>Corrientes!Z388*Constantes!$BA$14</f>
        <v>26076.263160768667</v>
      </c>
      <c r="AA388" s="132">
        <f>Corrientes!AA388*Constantes!$BA$14</f>
        <v>6864.8573633373917</v>
      </c>
      <c r="AB388" s="132">
        <f>Corrientes!AB388*Constantes!$BA$14</f>
        <v>3476.870034449023</v>
      </c>
      <c r="AC388" s="126" t="s">
        <v>94</v>
      </c>
      <c r="AD388" s="125">
        <v>19.677503146861611</v>
      </c>
      <c r="AE388" s="125">
        <f t="shared" si="6"/>
        <v>1.8438821704390331</v>
      </c>
      <c r="AF388" s="126" t="s">
        <v>260</v>
      </c>
      <c r="AG388" s="128" t="s">
        <v>94</v>
      </c>
      <c r="AH388" s="132">
        <f>Corrientes!AH388*Constantes!$BA$14</f>
        <v>1128.5195073654884</v>
      </c>
      <c r="AI388" s="126" t="s">
        <v>260</v>
      </c>
      <c r="AJ388" s="126" t="s">
        <v>260</v>
      </c>
      <c r="AK388" s="126" t="s">
        <v>94</v>
      </c>
      <c r="AL388" s="126" t="s">
        <v>260</v>
      </c>
      <c r="AM388" s="126" t="s">
        <v>260</v>
      </c>
      <c r="AN388" s="128" t="s">
        <v>94</v>
      </c>
      <c r="AO388" s="132">
        <f>Corrientes!AO388*Constantes!$BA$14</f>
        <v>372304.55792643467</v>
      </c>
      <c r="AP388" s="132">
        <f>Corrientes!AP388*Constantes!$BA$14</f>
        <v>34886.831485184011</v>
      </c>
      <c r="AQ388" s="125">
        <v>87.064981964626199</v>
      </c>
      <c r="AR388" s="125">
        <v>12.935018035373794</v>
      </c>
      <c r="AS388" s="125">
        <v>49.639201208720912</v>
      </c>
      <c r="AT388" s="126" t="s">
        <v>94</v>
      </c>
      <c r="AU388" s="128" t="s">
        <v>94</v>
      </c>
      <c r="AV388" s="125">
        <f t="shared" si="5"/>
        <v>-6.3109569111694412</v>
      </c>
      <c r="AW388" s="128" t="s">
        <v>94</v>
      </c>
      <c r="AX388" s="132">
        <f>Corrientes!AX388*Constantes!$BA$14</f>
        <v>93.025033959692834</v>
      </c>
      <c r="AZ388" s="149"/>
      <c r="BA388" s="149"/>
      <c r="BB388" s="149"/>
      <c r="BC388" s="150"/>
      <c r="BE388" s="98"/>
    </row>
    <row r="389" spans="1:57" ht="15" hidden="1" thickBot="1" x14ac:dyDescent="0.35">
      <c r="A389" s="120">
        <v>2014</v>
      </c>
      <c r="B389" s="121" t="s">
        <v>21</v>
      </c>
      <c r="C389" s="132">
        <f>Corrientes!C389*Constantes!$BA$14</f>
        <v>1089.7792036212481</v>
      </c>
      <c r="D389" s="132">
        <f>Corrientes!D389*Constantes!$BA$14</f>
        <v>1277.7687120048706</v>
      </c>
      <c r="E389" s="132">
        <f>Corrientes!E389*Constantes!$BA$14</f>
        <v>0</v>
      </c>
      <c r="F389" s="123" t="s">
        <v>260</v>
      </c>
      <c r="G389" s="123" t="s">
        <v>260</v>
      </c>
      <c r="H389" s="132">
        <f>Corrientes!H389*Constantes!$BA$14</f>
        <v>2367.547915626119</v>
      </c>
      <c r="I389" s="132">
        <f>Corrientes!I389*Constantes!$BA$14</f>
        <v>771.86078046371858</v>
      </c>
      <c r="J389" s="132">
        <f>Corrientes!J389*Constantes!$BA$14</f>
        <v>3139.4086960898376</v>
      </c>
      <c r="K389" s="132">
        <f>Corrientes!K389*Constantes!$BA$14</f>
        <v>3642.0732332281405</v>
      </c>
      <c r="L389" s="132">
        <f>Corrientes!L389*Constantes!$BA$14</f>
        <v>1676.4415374410598</v>
      </c>
      <c r="M389" s="132">
        <f>Corrientes!M389*Constantes!$BA$14</f>
        <v>1965.6316957870806</v>
      </c>
      <c r="N389" s="132">
        <f>Corrientes!N389*Constantes!$BA$14</f>
        <v>1187.3776533735122</v>
      </c>
      <c r="O389" s="132">
        <f>Corrientes!O389*Constantes!$BA$14</f>
        <v>4829.4508866016531</v>
      </c>
      <c r="P389" s="125">
        <v>47.430029729146611</v>
      </c>
      <c r="Q389" s="132">
        <f>Corrientes!Q389*Constantes!$BA$14</f>
        <v>2944.8260866290125</v>
      </c>
      <c r="R389" s="132">
        <f>Corrientes!R389*Constantes!$BA$14</f>
        <v>534.79690251877128</v>
      </c>
      <c r="S389" s="132">
        <f>Corrientes!S389*Constantes!$BA$14</f>
        <v>0</v>
      </c>
      <c r="T389" s="132">
        <f>Corrientes!T389*Constantes!$BA$14</f>
        <v>0</v>
      </c>
      <c r="U389" s="126" t="s">
        <v>260</v>
      </c>
      <c r="V389" s="132">
        <f>Corrientes!V389*Constantes!$BA$14</f>
        <v>3479.6229891477833</v>
      </c>
      <c r="W389" s="132">
        <f>Corrientes!W389*Constantes!$BA$14</f>
        <v>3954.9170049712143</v>
      </c>
      <c r="X389" s="132">
        <f>Corrientes!X389*Constantes!$BA$14</f>
        <v>3279.7692405510479</v>
      </c>
      <c r="Y389" s="132">
        <f>Corrientes!Y389*Constantes!$BA$14</f>
        <v>3479.4853774806202</v>
      </c>
      <c r="Z389" s="132">
        <f>Corrientes!Z389*Constantes!$BA$14</f>
        <v>0</v>
      </c>
      <c r="AA389" s="132">
        <f>Corrientes!AA389*Constantes!$BA$14</f>
        <v>6619.0316852376209</v>
      </c>
      <c r="AB389" s="132">
        <f>Corrientes!AB389*Constantes!$BA$14</f>
        <v>4326.5123178122294</v>
      </c>
      <c r="AC389" s="126" t="s">
        <v>94</v>
      </c>
      <c r="AD389" s="125">
        <v>26.357223672429665</v>
      </c>
      <c r="AE389" s="125">
        <f t="shared" si="6"/>
        <v>2.5585591123218405</v>
      </c>
      <c r="AF389" s="126" t="s">
        <v>260</v>
      </c>
      <c r="AG389" s="128" t="s">
        <v>94</v>
      </c>
      <c r="AH389" s="132">
        <f>Corrientes!AH389*Constantes!$BA$14</f>
        <v>455.56739319629452</v>
      </c>
      <c r="AI389" s="126" t="s">
        <v>260</v>
      </c>
      <c r="AJ389" s="126" t="s">
        <v>260</v>
      </c>
      <c r="AK389" s="126" t="s">
        <v>94</v>
      </c>
      <c r="AL389" s="126" t="s">
        <v>260</v>
      </c>
      <c r="AM389" s="126" t="s">
        <v>260</v>
      </c>
      <c r="AN389" s="128" t="s">
        <v>94</v>
      </c>
      <c r="AO389" s="132">
        <f>Corrientes!AO389*Constantes!$BA$14</f>
        <v>258701.53452233446</v>
      </c>
      <c r="AP389" s="132">
        <f>Corrientes!AP389*Constantes!$BA$14</f>
        <v>25112.780342496008</v>
      </c>
      <c r="AQ389" s="125">
        <v>75.413816575552005</v>
      </c>
      <c r="AR389" s="125">
        <v>24.586183424447995</v>
      </c>
      <c r="AS389" s="125">
        <v>52.569970270853396</v>
      </c>
      <c r="AT389" s="126" t="s">
        <v>94</v>
      </c>
      <c r="AU389" s="128" t="s">
        <v>94</v>
      </c>
      <c r="AV389" s="125">
        <f t="shared" si="5"/>
        <v>-2.6250402168169318</v>
      </c>
      <c r="AW389" s="128" t="s">
        <v>94</v>
      </c>
      <c r="AX389" s="132">
        <f>Corrientes!AX389*Constantes!$BA$14</f>
        <v>61.414421855113616</v>
      </c>
      <c r="AZ389" s="149"/>
      <c r="BA389" s="149"/>
      <c r="BB389" s="149"/>
      <c r="BC389" s="150"/>
      <c r="BE389" s="98"/>
    </row>
    <row r="390" spans="1:57" ht="15" hidden="1" thickBot="1" x14ac:dyDescent="0.35">
      <c r="A390" s="120">
        <v>2014</v>
      </c>
      <c r="B390" s="121" t="s">
        <v>22</v>
      </c>
      <c r="C390" s="132">
        <f>Corrientes!C390*Constantes!$BA$14</f>
        <v>2625.2554982584006</v>
      </c>
      <c r="D390" s="132">
        <f>Corrientes!D390*Constantes!$BA$14</f>
        <v>1696.1300755108643</v>
      </c>
      <c r="E390" s="132">
        <f>Corrientes!E390*Constantes!$BA$14</f>
        <v>672.36552964813154</v>
      </c>
      <c r="F390" s="123" t="s">
        <v>260</v>
      </c>
      <c r="G390" s="123" t="s">
        <v>260</v>
      </c>
      <c r="H390" s="132">
        <f>Corrientes!H390*Constantes!$BA$14</f>
        <v>4993.7511034173958</v>
      </c>
      <c r="I390" s="132">
        <f>Corrientes!I390*Constantes!$BA$14</f>
        <v>364.23180879550091</v>
      </c>
      <c r="J390" s="132">
        <f>Corrientes!J390*Constantes!$BA$14</f>
        <v>5357.9829122128967</v>
      </c>
      <c r="K390" s="132">
        <f>Corrientes!K390*Constantes!$BA$14</f>
        <v>3311.0208009419016</v>
      </c>
      <c r="L390" s="132">
        <f>Corrientes!L390*Constantes!$BA$14</f>
        <v>1740.6305165213857</v>
      </c>
      <c r="M390" s="132">
        <f>Corrientes!M390*Constantes!$BA$14</f>
        <v>1124.5898813972651</v>
      </c>
      <c r="N390" s="132">
        <f>Corrientes!N390*Constantes!$BA$14</f>
        <v>241.49763781004302</v>
      </c>
      <c r="O390" s="132">
        <f>Corrientes!O390*Constantes!$BA$14</f>
        <v>3552.5184387519448</v>
      </c>
      <c r="P390" s="125">
        <v>52.429544470958135</v>
      </c>
      <c r="Q390" s="132">
        <f>Corrientes!Q390*Constantes!$BA$14</f>
        <v>3753.2075488589485</v>
      </c>
      <c r="R390" s="132">
        <f>Corrientes!R390*Constantes!$BA$14</f>
        <v>944.36190501257943</v>
      </c>
      <c r="S390" s="132">
        <f>Corrientes!S390*Constantes!$BA$14</f>
        <v>163.84390423945601</v>
      </c>
      <c r="T390" s="132">
        <f>Corrientes!T390*Constantes!$BA$14</f>
        <v>0</v>
      </c>
      <c r="U390" s="126" t="s">
        <v>260</v>
      </c>
      <c r="V390" s="132">
        <f>Corrientes!V390*Constantes!$BA$14</f>
        <v>4861.4133581109836</v>
      </c>
      <c r="W390" s="132">
        <f>Corrientes!W390*Constantes!$BA$14</f>
        <v>3984.8075086955714</v>
      </c>
      <c r="X390" s="132">
        <f>Corrientes!X390*Constantes!$BA$14</f>
        <v>3004.970015099238</v>
      </c>
      <c r="Y390" s="132">
        <f>Corrientes!Y390*Constantes!$BA$14</f>
        <v>3160.3670009188972</v>
      </c>
      <c r="Z390" s="132">
        <f>Corrientes!Z390*Constantes!$BA$14</f>
        <v>27959.710621067581</v>
      </c>
      <c r="AA390" s="132">
        <f>Corrientes!AA390*Constantes!$BA$14</f>
        <v>10219.396270323881</v>
      </c>
      <c r="AB390" s="132">
        <f>Corrientes!AB390*Constantes!$BA$14</f>
        <v>3745.8273967101773</v>
      </c>
      <c r="AC390" s="126" t="s">
        <v>94</v>
      </c>
      <c r="AD390" s="125">
        <v>19.768523208301936</v>
      </c>
      <c r="AE390" s="125">
        <f t="shared" si="6"/>
        <v>2.9637544822660997</v>
      </c>
      <c r="AF390" s="126" t="s">
        <v>260</v>
      </c>
      <c r="AG390" s="128" t="s">
        <v>94</v>
      </c>
      <c r="AH390" s="132">
        <f>Corrientes!AH390*Constantes!$BA$14</f>
        <v>741.71047542238102</v>
      </c>
      <c r="AI390" s="126" t="s">
        <v>260</v>
      </c>
      <c r="AJ390" s="126" t="s">
        <v>260</v>
      </c>
      <c r="AK390" s="126" t="s">
        <v>94</v>
      </c>
      <c r="AL390" s="126" t="s">
        <v>260</v>
      </c>
      <c r="AM390" s="126" t="s">
        <v>260</v>
      </c>
      <c r="AN390" s="128" t="s">
        <v>94</v>
      </c>
      <c r="AO390" s="132">
        <f>Corrientes!AO390*Constantes!$BA$14</f>
        <v>344812.51167978282</v>
      </c>
      <c r="AP390" s="132">
        <f>Corrientes!AP390*Constantes!$BA$14</f>
        <v>51695.294396256009</v>
      </c>
      <c r="AQ390" s="125">
        <v>93.202072220774042</v>
      </c>
      <c r="AR390" s="125">
        <v>6.7979277792259651</v>
      </c>
      <c r="AS390" s="125">
        <v>47.570455529041865</v>
      </c>
      <c r="AT390" s="126" t="s">
        <v>94</v>
      </c>
      <c r="AU390" s="128" t="s">
        <v>94</v>
      </c>
      <c r="AV390" s="125">
        <f t="shared" si="5"/>
        <v>-4.3230019053967617</v>
      </c>
      <c r="AW390" s="128" t="s">
        <v>94</v>
      </c>
      <c r="AX390" s="132">
        <f>Corrientes!AX390*Constantes!$BA$14</f>
        <v>135.11538684519684</v>
      </c>
      <c r="AZ390" s="149"/>
      <c r="BA390" s="149"/>
      <c r="BB390" s="149"/>
      <c r="BC390" s="150"/>
      <c r="BE390" s="98"/>
    </row>
    <row r="391" spans="1:57" ht="15" hidden="1" thickBot="1" x14ac:dyDescent="0.35">
      <c r="A391" s="120">
        <v>2014</v>
      </c>
      <c r="B391" s="121" t="s">
        <v>23</v>
      </c>
      <c r="C391" s="132">
        <f>Corrientes!C391*Constantes!$BA$14</f>
        <v>1740.8043116770887</v>
      </c>
      <c r="D391" s="132">
        <f>Corrientes!D391*Constantes!$BA$14</f>
        <v>2077.2943503913671</v>
      </c>
      <c r="E391" s="132">
        <f>Corrientes!E391*Constantes!$BA$14</f>
        <v>259.84875125296645</v>
      </c>
      <c r="F391" s="123" t="s">
        <v>260</v>
      </c>
      <c r="G391" s="123" t="s">
        <v>260</v>
      </c>
      <c r="H391" s="132">
        <f>Corrientes!H391*Constantes!$BA$14</f>
        <v>4077.9474133214217</v>
      </c>
      <c r="I391" s="132">
        <f>Corrientes!I391*Constantes!$BA$14</f>
        <v>1072.0427384097316</v>
      </c>
      <c r="J391" s="132">
        <f>Corrientes!J391*Constantes!$BA$14</f>
        <v>5149.9901517311537</v>
      </c>
      <c r="K391" s="132">
        <f>Corrientes!K391*Constantes!$BA$14</f>
        <v>3064.6903092171278</v>
      </c>
      <c r="L391" s="132">
        <f>Corrientes!L391*Constantes!$BA$14</f>
        <v>1308.2626045672505</v>
      </c>
      <c r="M391" s="132">
        <f>Corrientes!M391*Constantes!$BA$14</f>
        <v>1561.1441786226203</v>
      </c>
      <c r="N391" s="132">
        <f>Corrientes!N391*Constantes!$BA$14</f>
        <v>805.66977905066381</v>
      </c>
      <c r="O391" s="132">
        <f>Corrientes!O391*Constantes!$BA$14</f>
        <v>3870.3600882677915</v>
      </c>
      <c r="P391" s="125">
        <v>40.646959460831646</v>
      </c>
      <c r="Q391" s="132">
        <f>Corrientes!Q391*Constantes!$BA$14</f>
        <v>5926.591364416734</v>
      </c>
      <c r="R391" s="132">
        <f>Corrientes!R391*Constantes!$BA$14</f>
        <v>1479.0399768742529</v>
      </c>
      <c r="S391" s="132">
        <f>Corrientes!S391*Constantes!$BA$14</f>
        <v>114.42866581890243</v>
      </c>
      <c r="T391" s="132">
        <f>Corrientes!T391*Constantes!$BA$14</f>
        <v>0</v>
      </c>
      <c r="U391" s="126" t="s">
        <v>260</v>
      </c>
      <c r="V391" s="132">
        <f>Corrientes!V391*Constantes!$BA$14</f>
        <v>7520.0600071098888</v>
      </c>
      <c r="W391" s="132">
        <f>Corrientes!W391*Constantes!$BA$14</f>
        <v>4619.0085470077975</v>
      </c>
      <c r="X391" s="132">
        <f>Corrientes!X391*Constantes!$BA$14</f>
        <v>3361.4683286767904</v>
      </c>
      <c r="Y391" s="132">
        <f>Corrientes!Y391*Constantes!$BA$14</f>
        <v>3722.4379091343321</v>
      </c>
      <c r="Z391" s="132">
        <f>Corrientes!Z391*Constantes!$BA$14</f>
        <v>26042.026813587257</v>
      </c>
      <c r="AA391" s="132">
        <f>Corrientes!AA391*Constantes!$BA$14</f>
        <v>12670.050158841043</v>
      </c>
      <c r="AB391" s="132">
        <f>Corrientes!AB391*Constantes!$BA$14</f>
        <v>4282.3161184594956</v>
      </c>
      <c r="AC391" s="126" t="s">
        <v>94</v>
      </c>
      <c r="AD391" s="125">
        <v>20.070569600144477</v>
      </c>
      <c r="AE391" s="125">
        <f t="shared" si="6"/>
        <v>3.4586937804176654</v>
      </c>
      <c r="AF391" s="126" t="s">
        <v>260</v>
      </c>
      <c r="AG391" s="128" t="s">
        <v>94</v>
      </c>
      <c r="AH391" s="132">
        <f>Corrientes!AH391*Constantes!$BA$14</f>
        <v>526.20148850743055</v>
      </c>
      <c r="AI391" s="126" t="s">
        <v>260</v>
      </c>
      <c r="AJ391" s="126" t="s">
        <v>260</v>
      </c>
      <c r="AK391" s="126" t="s">
        <v>94</v>
      </c>
      <c r="AL391" s="126" t="s">
        <v>260</v>
      </c>
      <c r="AM391" s="126" t="s">
        <v>260</v>
      </c>
      <c r="AN391" s="128" t="s">
        <v>94</v>
      </c>
      <c r="AO391" s="132">
        <f>Corrientes!AO391*Constantes!$BA$14</f>
        <v>366324.71572291176</v>
      </c>
      <c r="AP391" s="132">
        <f>Corrientes!AP391*Constantes!$BA$14</f>
        <v>63127.506649088013</v>
      </c>
      <c r="AQ391" s="125">
        <v>79.183596340482936</v>
      </c>
      <c r="AR391" s="125">
        <v>20.816403659517047</v>
      </c>
      <c r="AS391" s="125">
        <v>59.353040539168354</v>
      </c>
      <c r="AT391" s="126" t="s">
        <v>94</v>
      </c>
      <c r="AU391" s="128" t="s">
        <v>94</v>
      </c>
      <c r="AV391" s="125">
        <f t="shared" si="5"/>
        <v>-3.231969334004714</v>
      </c>
      <c r="AW391" s="128" t="s">
        <v>94</v>
      </c>
      <c r="AX391" s="132">
        <f>Corrientes!AX391*Constantes!$BA$14</f>
        <v>105.57049850865283</v>
      </c>
      <c r="AZ391" s="149"/>
      <c r="BA391" s="149"/>
      <c r="BB391" s="149"/>
      <c r="BC391" s="150"/>
      <c r="BE391" s="98"/>
    </row>
    <row r="392" spans="1:57" ht="15" hidden="1" thickBot="1" x14ac:dyDescent="0.35">
      <c r="A392" s="120">
        <v>2014</v>
      </c>
      <c r="B392" s="121" t="s">
        <v>24</v>
      </c>
      <c r="C392" s="132">
        <f>Corrientes!C392*Constantes!$BA$14</f>
        <v>1476.4464241539044</v>
      </c>
      <c r="D392" s="132">
        <f>Corrientes!D392*Constantes!$BA$14</f>
        <v>1997.1924802709382</v>
      </c>
      <c r="E392" s="132">
        <f>Corrientes!E392*Constantes!$BA$14</f>
        <v>0</v>
      </c>
      <c r="F392" s="123" t="s">
        <v>260</v>
      </c>
      <c r="G392" s="123" t="s">
        <v>260</v>
      </c>
      <c r="H392" s="132">
        <f>Corrientes!H392*Constantes!$BA$14</f>
        <v>3473.6389044248426</v>
      </c>
      <c r="I392" s="132">
        <f>Corrientes!I392*Constantes!$BA$14</f>
        <v>998.97930195342747</v>
      </c>
      <c r="J392" s="132">
        <f>Corrientes!J392*Constantes!$BA$14</f>
        <v>4472.6182063782699</v>
      </c>
      <c r="K392" s="132">
        <f>Corrientes!K392*Constantes!$BA$14</f>
        <v>3015.1963852290737</v>
      </c>
      <c r="L392" s="132">
        <f>Corrientes!L392*Constantes!$BA$14</f>
        <v>1281.5885714034398</v>
      </c>
      <c r="M392" s="132">
        <f>Corrientes!M392*Constantes!$BA$14</f>
        <v>1733.6078138256335</v>
      </c>
      <c r="N392" s="132">
        <f>Corrientes!N392*Constantes!$BA$14</f>
        <v>867.13641315212567</v>
      </c>
      <c r="O392" s="132">
        <f>Corrientes!O392*Constantes!$BA$14</f>
        <v>3882.3327983811987</v>
      </c>
      <c r="P392" s="125">
        <v>27.42258178155334</v>
      </c>
      <c r="Q392" s="132">
        <f>Corrientes!Q392*Constantes!$BA$14</f>
        <v>7424.706865548741</v>
      </c>
      <c r="R392" s="132">
        <f>Corrientes!R392*Constantes!$BA$14</f>
        <v>1056.6405878198689</v>
      </c>
      <c r="S392" s="132">
        <f>Corrientes!S392*Constantes!$BA$14</f>
        <v>104.29411136533764</v>
      </c>
      <c r="T392" s="132">
        <f>Corrientes!T392*Constantes!$BA$14</f>
        <v>3251.722425337703</v>
      </c>
      <c r="U392" s="126" t="s">
        <v>260</v>
      </c>
      <c r="V392" s="132">
        <f>Corrientes!V392*Constantes!$BA$14</f>
        <v>11837.36399007165</v>
      </c>
      <c r="W392" s="132">
        <f>Corrientes!W392*Constantes!$BA$14</f>
        <v>6801.4410257705904</v>
      </c>
      <c r="X392" s="132">
        <f>Corrientes!X392*Constantes!$BA$14</f>
        <v>4523.5559328846812</v>
      </c>
      <c r="Y392" s="132">
        <f>Corrientes!Y392*Constantes!$BA$14</f>
        <v>4060.5039804932248</v>
      </c>
      <c r="Z392" s="132">
        <f>Corrientes!Z392*Constantes!$BA$14</f>
        <v>20413.801402493173</v>
      </c>
      <c r="AA392" s="132">
        <f>Corrientes!AA392*Constantes!$BA$14</f>
        <v>16309.982196449922</v>
      </c>
      <c r="AB392" s="132">
        <f>Corrientes!AB392*Constantes!$BA$14</f>
        <v>5638.7848548676557</v>
      </c>
      <c r="AC392" s="126" t="s">
        <v>94</v>
      </c>
      <c r="AD392" s="125">
        <v>23.182305419768753</v>
      </c>
      <c r="AE392" s="125">
        <f t="shared" si="6"/>
        <v>2.9018960031323022</v>
      </c>
      <c r="AF392" s="126" t="s">
        <v>260</v>
      </c>
      <c r="AG392" s="128" t="s">
        <v>94</v>
      </c>
      <c r="AH392" s="132">
        <f>Corrientes!AH392*Constantes!$BA$14</f>
        <v>982.50745377039379</v>
      </c>
      <c r="AI392" s="126" t="s">
        <v>260</v>
      </c>
      <c r="AJ392" s="126" t="s">
        <v>260</v>
      </c>
      <c r="AK392" s="126" t="s">
        <v>94</v>
      </c>
      <c r="AL392" s="126" t="s">
        <v>260</v>
      </c>
      <c r="AM392" s="126" t="s">
        <v>260</v>
      </c>
      <c r="AN392" s="128" t="s">
        <v>94</v>
      </c>
      <c r="AO392" s="132">
        <f>Corrientes!AO392*Constantes!$BA$14</f>
        <v>562045.71696728456</v>
      </c>
      <c r="AP392" s="132">
        <f>Corrientes!AP392*Constantes!$BA$14</f>
        <v>70355.30721004802</v>
      </c>
      <c r="AQ392" s="125">
        <v>77.664552263173007</v>
      </c>
      <c r="AR392" s="125">
        <v>22.335447736826996</v>
      </c>
      <c r="AS392" s="125">
        <v>72.577418218446653</v>
      </c>
      <c r="AT392" s="126" t="s">
        <v>94</v>
      </c>
      <c r="AU392" s="128" t="s">
        <v>94</v>
      </c>
      <c r="AV392" s="125">
        <f t="shared" si="5"/>
        <v>-13.913362041913047</v>
      </c>
      <c r="AW392" s="128" t="s">
        <v>94</v>
      </c>
      <c r="AX392" s="132">
        <f>Corrientes!AX392*Constantes!$BA$14</f>
        <v>265.83474664028807</v>
      </c>
      <c r="AZ392" s="149"/>
      <c r="BA392" s="149"/>
      <c r="BB392" s="149"/>
      <c r="BC392" s="150"/>
      <c r="BE392" s="98"/>
    </row>
    <row r="393" spans="1:57" ht="15" hidden="1" thickBot="1" x14ac:dyDescent="0.35">
      <c r="A393" s="120">
        <v>2014</v>
      </c>
      <c r="B393" s="121" t="s">
        <v>25</v>
      </c>
      <c r="C393" s="132">
        <f>Corrientes!C393*Constantes!$BA$14</f>
        <v>2774.1202371109707</v>
      </c>
      <c r="D393" s="132">
        <f>Corrientes!D393*Constantes!$BA$14</f>
        <v>1948.1990236514855</v>
      </c>
      <c r="E393" s="132">
        <f>Corrientes!E393*Constantes!$BA$14</f>
        <v>0</v>
      </c>
      <c r="F393" s="123" t="s">
        <v>260</v>
      </c>
      <c r="G393" s="123" t="s">
        <v>260</v>
      </c>
      <c r="H393" s="132">
        <f>Corrientes!H393*Constantes!$BA$14</f>
        <v>4722.319260762456</v>
      </c>
      <c r="I393" s="132">
        <f>Corrientes!I393*Constantes!$BA$14</f>
        <v>2739.4612813826284</v>
      </c>
      <c r="J393" s="132">
        <f>Corrientes!J393*Constantes!$BA$14</f>
        <v>7461.780542145083</v>
      </c>
      <c r="K393" s="132">
        <f>Corrientes!K393*Constantes!$BA$14</f>
        <v>3126.2002226737172</v>
      </c>
      <c r="L393" s="132">
        <f>Corrientes!L393*Constantes!$BA$14</f>
        <v>1836.4822080199094</v>
      </c>
      <c r="M393" s="132">
        <f>Corrientes!M393*Constantes!$BA$14</f>
        <v>1289.718014653808</v>
      </c>
      <c r="N393" s="132">
        <f>Corrientes!N393*Constantes!$BA$14</f>
        <v>1813.5377967820109</v>
      </c>
      <c r="O393" s="132">
        <f>Corrientes!O393*Constantes!$BA$14</f>
        <v>4939.7380194557281</v>
      </c>
      <c r="P393" s="125">
        <v>63.143996977429062</v>
      </c>
      <c r="Q393" s="132">
        <f>Corrientes!Q393*Constantes!$BA$14</f>
        <v>2126.5560389551079</v>
      </c>
      <c r="R393" s="132">
        <f>Corrientes!R393*Constantes!$BA$14</f>
        <v>521.06027068034257</v>
      </c>
      <c r="S393" s="132">
        <f>Corrientes!S393*Constantes!$BA$14</f>
        <v>1707.6893311107849</v>
      </c>
      <c r="T393" s="132">
        <f>Corrientes!T393*Constantes!$BA$14</f>
        <v>0</v>
      </c>
      <c r="U393" s="126" t="s">
        <v>260</v>
      </c>
      <c r="V393" s="132">
        <f>Corrientes!V393*Constantes!$BA$14</f>
        <v>4355.3056407462354</v>
      </c>
      <c r="W393" s="132">
        <f>Corrientes!W393*Constantes!$BA$14</f>
        <v>5130.6372861554792</v>
      </c>
      <c r="X393" s="132">
        <f>Corrientes!X393*Constantes!$BA$14</f>
        <v>2537.6503146234827</v>
      </c>
      <c r="Y393" s="132">
        <f>Corrientes!Y393*Constantes!$BA$14</f>
        <v>2875.6402977976722</v>
      </c>
      <c r="Z393" s="132">
        <f>Corrientes!Z393*Constantes!$BA$14</f>
        <v>14589.400522091282</v>
      </c>
      <c r="AA393" s="132">
        <f>Corrientes!AA393*Constantes!$BA$14</f>
        <v>11817.08618289132</v>
      </c>
      <c r="AB393" s="132">
        <f>Corrientes!AB393*Constantes!$BA$14</f>
        <v>5008.4198577678981</v>
      </c>
      <c r="AC393" s="126" t="s">
        <v>94</v>
      </c>
      <c r="AD393" s="125">
        <v>6.692423226472938</v>
      </c>
      <c r="AE393" s="125">
        <f t="shared" si="6"/>
        <v>1.9575881103380826</v>
      </c>
      <c r="AF393" s="126" t="s">
        <v>260</v>
      </c>
      <c r="AG393" s="128" t="s">
        <v>94</v>
      </c>
      <c r="AH393" s="132">
        <f>Corrientes!AH393*Constantes!$BA$14</f>
        <v>288.38522048656324</v>
      </c>
      <c r="AI393" s="126" t="s">
        <v>260</v>
      </c>
      <c r="AJ393" s="126" t="s">
        <v>260</v>
      </c>
      <c r="AK393" s="126" t="s">
        <v>94</v>
      </c>
      <c r="AL393" s="126" t="s">
        <v>260</v>
      </c>
      <c r="AM393" s="126" t="s">
        <v>260</v>
      </c>
      <c r="AN393" s="128" t="s">
        <v>94</v>
      </c>
      <c r="AO393" s="132">
        <f>Corrientes!AO393*Constantes!$BA$14</f>
        <v>603655.39208605362</v>
      </c>
      <c r="AP393" s="132">
        <f>Corrientes!AP393*Constantes!$BA$14</f>
        <v>176574.10153241607</v>
      </c>
      <c r="AQ393" s="125">
        <v>63.286761572391427</v>
      </c>
      <c r="AR393" s="125">
        <v>36.713238427608566</v>
      </c>
      <c r="AS393" s="125">
        <v>36.856003022570924</v>
      </c>
      <c r="AT393" s="126" t="s">
        <v>94</v>
      </c>
      <c r="AU393" s="128" t="s">
        <v>94</v>
      </c>
      <c r="AV393" s="125">
        <f t="shared" si="5"/>
        <v>-6.9967315082799741</v>
      </c>
      <c r="AW393" s="128" t="s">
        <v>94</v>
      </c>
      <c r="AX393" s="132">
        <f>Corrientes!AX393*Constantes!$BA$14</f>
        <v>17.956550524640004</v>
      </c>
      <c r="AZ393" s="149"/>
      <c r="BA393" s="149"/>
      <c r="BB393" s="149"/>
      <c r="BC393" s="150"/>
      <c r="BE393" s="98"/>
    </row>
    <row r="394" spans="1:57" ht="15" hidden="1" thickBot="1" x14ac:dyDescent="0.35">
      <c r="A394" s="120">
        <v>2014</v>
      </c>
      <c r="B394" s="121" t="s">
        <v>26</v>
      </c>
      <c r="C394" s="132">
        <f>Corrientes!C394*Constantes!$BA$14</f>
        <v>2734.0878914428808</v>
      </c>
      <c r="D394" s="132">
        <f>Corrientes!D394*Constantes!$BA$14</f>
        <v>2534.609252008961</v>
      </c>
      <c r="E394" s="132">
        <f>Corrientes!E394*Constantes!$BA$14</f>
        <v>304.22824896517767</v>
      </c>
      <c r="F394" s="123" t="s">
        <v>260</v>
      </c>
      <c r="G394" s="123" t="s">
        <v>260</v>
      </c>
      <c r="H394" s="132">
        <f>Corrientes!H394*Constantes!$BA$14</f>
        <v>5572.9253924170189</v>
      </c>
      <c r="I394" s="132">
        <f>Corrientes!I394*Constantes!$BA$14</f>
        <v>1981.4550239164805</v>
      </c>
      <c r="J394" s="132">
        <f>Corrientes!J394*Constantes!$BA$14</f>
        <v>7554.3804163335008</v>
      </c>
      <c r="K394" s="132">
        <f>Corrientes!K394*Constantes!$BA$14</f>
        <v>3602.4640281536485</v>
      </c>
      <c r="L394" s="132">
        <f>Corrientes!L394*Constantes!$BA$14</f>
        <v>1767.3757650040341</v>
      </c>
      <c r="M394" s="132">
        <f>Corrientes!M394*Constantes!$BA$14</f>
        <v>1638.4282962430966</v>
      </c>
      <c r="N394" s="132">
        <f>Corrientes!N394*Constantes!$BA$14</f>
        <v>1280.8569906168425</v>
      </c>
      <c r="O394" s="132">
        <f>Corrientes!O394*Constantes!$BA$14</f>
        <v>4883.3210187704908</v>
      </c>
      <c r="P394" s="125">
        <v>44.604943170870001</v>
      </c>
      <c r="Q394" s="132">
        <f>Corrientes!Q394*Constantes!$BA$14</f>
        <v>6191.3766601725929</v>
      </c>
      <c r="R394" s="132">
        <f>Corrientes!R394*Constantes!$BA$14</f>
        <v>1413.4674848556194</v>
      </c>
      <c r="S394" s="132">
        <f>Corrientes!S394*Constantes!$BA$14</f>
        <v>1776.9710243934887</v>
      </c>
      <c r="T394" s="132">
        <f>Corrientes!T394*Constantes!$BA$14</f>
        <v>0</v>
      </c>
      <c r="U394" s="126" t="s">
        <v>260</v>
      </c>
      <c r="V394" s="132">
        <f>Corrientes!V394*Constantes!$BA$14</f>
        <v>9381.8151694217013</v>
      </c>
      <c r="W394" s="132">
        <f>Corrientes!W394*Constantes!$BA$14</f>
        <v>4797.0544060814163</v>
      </c>
      <c r="X394" s="132">
        <f>Corrientes!X394*Constantes!$BA$14</f>
        <v>3096.301397763054</v>
      </c>
      <c r="Y394" s="132">
        <f>Corrientes!Y394*Constantes!$BA$14</f>
        <v>3456.7389860054959</v>
      </c>
      <c r="Z394" s="132">
        <f>Corrientes!Z394*Constantes!$BA$14</f>
        <v>17171.62262780832</v>
      </c>
      <c r="AA394" s="132">
        <f>Corrientes!AA394*Constantes!$BA$14</f>
        <v>16936.195585755202</v>
      </c>
      <c r="AB394" s="132">
        <f>Corrientes!AB394*Constantes!$BA$14</f>
        <v>4835.1540376053936</v>
      </c>
      <c r="AC394" s="126" t="s">
        <v>94</v>
      </c>
      <c r="AD394" s="125">
        <v>15.886609687484219</v>
      </c>
      <c r="AE394" s="125">
        <f t="shared" si="6"/>
        <v>3.218834489900487</v>
      </c>
      <c r="AF394" s="126" t="s">
        <v>260</v>
      </c>
      <c r="AG394" s="128" t="s">
        <v>94</v>
      </c>
      <c r="AH394" s="132">
        <f>Corrientes!AH394*Constantes!$BA$14</f>
        <v>1221.8537733824803</v>
      </c>
      <c r="AI394" s="126" t="s">
        <v>260</v>
      </c>
      <c r="AJ394" s="126" t="s">
        <v>260</v>
      </c>
      <c r="AK394" s="126" t="s">
        <v>94</v>
      </c>
      <c r="AL394" s="126" t="s">
        <v>260</v>
      </c>
      <c r="AM394" s="126" t="s">
        <v>260</v>
      </c>
      <c r="AN394" s="128" t="s">
        <v>94</v>
      </c>
      <c r="AO394" s="132">
        <f>Corrientes!AO394*Constantes!$BA$14</f>
        <v>526159.25543530507</v>
      </c>
      <c r="AP394" s="132">
        <f>Corrientes!AP394*Constantes!$BA$14</f>
        <v>106606.73308476803</v>
      </c>
      <c r="AQ394" s="125">
        <v>73.770780464903112</v>
      </c>
      <c r="AR394" s="125">
        <v>26.229219535096892</v>
      </c>
      <c r="AS394" s="125">
        <v>55.395056829130006</v>
      </c>
      <c r="AT394" s="126" t="s">
        <v>94</v>
      </c>
      <c r="AU394" s="128" t="s">
        <v>94</v>
      </c>
      <c r="AV394" s="125">
        <f t="shared" si="5"/>
        <v>-0.74332841753420587</v>
      </c>
      <c r="AW394" s="128" t="s">
        <v>94</v>
      </c>
      <c r="AX394" s="132">
        <f>Corrientes!AX394*Constantes!$BA$14</f>
        <v>205.41436640256006</v>
      </c>
      <c r="AZ394" s="149"/>
      <c r="BA394" s="149"/>
      <c r="BB394" s="149"/>
      <c r="BC394" s="150"/>
      <c r="BE394" s="98"/>
    </row>
    <row r="395" spans="1:57" ht="15" hidden="1" thickBot="1" x14ac:dyDescent="0.35">
      <c r="A395" s="120">
        <v>2014</v>
      </c>
      <c r="B395" s="121" t="s">
        <v>27</v>
      </c>
      <c r="C395" s="132">
        <f>Corrientes!C395*Constantes!$BA$14</f>
        <v>1665.5318410680322</v>
      </c>
      <c r="D395" s="132">
        <f>Corrientes!D395*Constantes!$BA$14</f>
        <v>1266.3693505120004</v>
      </c>
      <c r="E395" s="132">
        <f>Corrientes!E395*Constantes!$BA$14</f>
        <v>0</v>
      </c>
      <c r="F395" s="123" t="s">
        <v>260</v>
      </c>
      <c r="G395" s="123" t="s">
        <v>260</v>
      </c>
      <c r="H395" s="132">
        <f>Corrientes!H395*Constantes!$BA$14</f>
        <v>2931.9011915800324</v>
      </c>
      <c r="I395" s="132">
        <f>Corrientes!I395*Constantes!$BA$14</f>
        <v>308.55646326400012</v>
      </c>
      <c r="J395" s="132">
        <f>Corrientes!J395*Constantes!$BA$14</f>
        <v>3240.4576548440327</v>
      </c>
      <c r="K395" s="132">
        <f>Corrientes!K395*Constantes!$BA$14</f>
        <v>3346.1475682320201</v>
      </c>
      <c r="L395" s="132">
        <f>Corrientes!L395*Constantes!$BA$14</f>
        <v>1900.8537312948752</v>
      </c>
      <c r="M395" s="132">
        <f>Corrientes!M395*Constantes!$BA$14</f>
        <v>1445.2938369371452</v>
      </c>
      <c r="N395" s="132">
        <f>Corrientes!N395*Constantes!$BA$14</f>
        <v>352.15220150604551</v>
      </c>
      <c r="O395" s="132">
        <f>Corrientes!O395*Constantes!$BA$14</f>
        <v>3698.2997697380656</v>
      </c>
      <c r="P395" s="125">
        <v>64.451068482962327</v>
      </c>
      <c r="Q395" s="132">
        <f>Corrientes!Q395*Constantes!$BA$14</f>
        <v>1343.8874218009637</v>
      </c>
      <c r="R395" s="132">
        <f>Corrientes!R395*Constantes!$BA$14</f>
        <v>443.43449492354898</v>
      </c>
      <c r="S395" s="132">
        <f>Corrientes!S395*Constantes!$BA$14</f>
        <v>0</v>
      </c>
      <c r="T395" s="132">
        <f>Corrientes!T395*Constantes!$BA$14</f>
        <v>0</v>
      </c>
      <c r="U395" s="126" t="s">
        <v>260</v>
      </c>
      <c r="V395" s="132">
        <f>Corrientes!V395*Constantes!$BA$14</f>
        <v>1787.3219167245124</v>
      </c>
      <c r="W395" s="132">
        <f>Corrientes!W395*Constantes!$BA$14</f>
        <v>4649.3263117596425</v>
      </c>
      <c r="X395" s="132">
        <f>Corrientes!X395*Constantes!$BA$14</f>
        <v>3381.7676797745389</v>
      </c>
      <c r="Y395" s="132">
        <f>Corrientes!Y395*Constantes!$BA$14</f>
        <v>3506.4920799578445</v>
      </c>
      <c r="Z395" s="132">
        <f>Corrientes!Z395*Constantes!$BA$14</f>
        <v>0</v>
      </c>
      <c r="AA395" s="132">
        <f>Corrientes!AA395*Constantes!$BA$14</f>
        <v>5027.7795715685452</v>
      </c>
      <c r="AB395" s="132">
        <f>Corrientes!AB395*Constantes!$BA$14</f>
        <v>3988.3134212222362</v>
      </c>
      <c r="AC395" s="126" t="s">
        <v>94</v>
      </c>
      <c r="AD395" s="125">
        <v>26.302819763749525</v>
      </c>
      <c r="AE395" s="125">
        <f t="shared" si="6"/>
        <v>5.0901343071395804</v>
      </c>
      <c r="AF395" s="126" t="s">
        <v>260</v>
      </c>
      <c r="AG395" s="128" t="s">
        <v>94</v>
      </c>
      <c r="AH395" s="132">
        <f>Corrientes!AH395*Constantes!$BA$14</f>
        <v>39.397656740489609</v>
      </c>
      <c r="AI395" s="126" t="s">
        <v>260</v>
      </c>
      <c r="AJ395" s="126" t="s">
        <v>260</v>
      </c>
      <c r="AK395" s="126" t="s">
        <v>94</v>
      </c>
      <c r="AL395" s="126" t="s">
        <v>260</v>
      </c>
      <c r="AM395" s="126" t="s">
        <v>260</v>
      </c>
      <c r="AN395" s="128" t="s">
        <v>94</v>
      </c>
      <c r="AO395" s="132">
        <f>Corrientes!AO395*Constantes!$BA$14</f>
        <v>98774.988402888033</v>
      </c>
      <c r="AP395" s="132">
        <f>Corrientes!AP395*Constantes!$BA$14</f>
        <v>19114.983171872005</v>
      </c>
      <c r="AQ395" s="125">
        <v>90.477997365503256</v>
      </c>
      <c r="AR395" s="125">
        <v>9.5220026344967401</v>
      </c>
      <c r="AS395" s="125">
        <v>35.548931517037673</v>
      </c>
      <c r="AT395" s="126" t="s">
        <v>94</v>
      </c>
      <c r="AU395" s="128" t="s">
        <v>94</v>
      </c>
      <c r="AV395" s="125">
        <f t="shared" si="5"/>
        <v>-2.1667740335920449</v>
      </c>
      <c r="AW395" s="128" t="s">
        <v>94</v>
      </c>
      <c r="AX395" s="132">
        <f>Corrientes!AX395*Constantes!$BA$14</f>
        <v>12.542825509760004</v>
      </c>
      <c r="AZ395" s="149"/>
      <c r="BA395" s="149"/>
      <c r="BB395" s="149"/>
      <c r="BC395" s="150"/>
      <c r="BE395" s="98"/>
    </row>
    <row r="396" spans="1:57" ht="15" hidden="1" thickBot="1" x14ac:dyDescent="0.35">
      <c r="A396" s="120">
        <v>2014</v>
      </c>
      <c r="B396" s="121" t="s">
        <v>28</v>
      </c>
      <c r="C396" s="132">
        <f>Corrientes!C396*Constantes!$BA$14</f>
        <v>8249.4375556443229</v>
      </c>
      <c r="D396" s="132">
        <f>Corrientes!D396*Constantes!$BA$14</f>
        <v>4871.8728099585387</v>
      </c>
      <c r="E396" s="132">
        <f>Corrientes!E396*Constantes!$BA$14</f>
        <v>1229.4557369212164</v>
      </c>
      <c r="F396" s="123" t="s">
        <v>260</v>
      </c>
      <c r="G396" s="123" t="s">
        <v>260</v>
      </c>
      <c r="H396" s="132">
        <f>Corrientes!H396*Constantes!$BA$14</f>
        <v>14350.766102524076</v>
      </c>
      <c r="I396" s="132">
        <f>Corrientes!I396*Constantes!$BA$14</f>
        <v>711.49937747403214</v>
      </c>
      <c r="J396" s="132">
        <f>Corrientes!J396*Constantes!$BA$14</f>
        <v>15062.265479998108</v>
      </c>
      <c r="K396" s="132">
        <f>Corrientes!K396*Constantes!$BA$14</f>
        <v>2774.2190608492133</v>
      </c>
      <c r="L396" s="132">
        <f>Corrientes!L396*Constantes!$BA$14</f>
        <v>1594.7404302080131</v>
      </c>
      <c r="M396" s="132">
        <f>Corrientes!M396*Constantes!$BA$14</f>
        <v>941.80633388225908</v>
      </c>
      <c r="N396" s="132">
        <f>Corrientes!N396*Constantes!$BA$14</f>
        <v>137.54353744387478</v>
      </c>
      <c r="O396" s="132">
        <f>Corrientes!O396*Constantes!$BA$14</f>
        <v>2911.7625982930881</v>
      </c>
      <c r="P396" s="125">
        <v>49.555404517100357</v>
      </c>
      <c r="Q396" s="132">
        <f>Corrientes!Q396*Constantes!$BA$14</f>
        <v>9922.4072014566955</v>
      </c>
      <c r="R396" s="132">
        <f>Corrientes!R396*Constantes!$BA$14</f>
        <v>2259.1481981965571</v>
      </c>
      <c r="S396" s="132">
        <f>Corrientes!S396*Constantes!$BA$14</f>
        <v>3150.9778850333064</v>
      </c>
      <c r="T396" s="132">
        <f>Corrientes!T396*Constantes!$BA$14</f>
        <v>0</v>
      </c>
      <c r="U396" s="126" t="s">
        <v>260</v>
      </c>
      <c r="V396" s="132">
        <f>Corrientes!V396*Constantes!$BA$14</f>
        <v>15332.533284686559</v>
      </c>
      <c r="W396" s="132">
        <f>Corrientes!W396*Constantes!$BA$14</f>
        <v>5450.6177713701654</v>
      </c>
      <c r="X396" s="132">
        <f>Corrientes!X396*Constantes!$BA$14</f>
        <v>3432.6331704462123</v>
      </c>
      <c r="Y396" s="132">
        <f>Corrientes!Y396*Constantes!$BA$14</f>
        <v>4160.930702111561</v>
      </c>
      <c r="Z396" s="132">
        <f>Corrientes!Z396*Constantes!$BA$14</f>
        <v>13444.344397083723</v>
      </c>
      <c r="AA396" s="132">
        <f>Corrientes!AA396*Constantes!$BA$14</f>
        <v>30394.798764684667</v>
      </c>
      <c r="AB396" s="132">
        <f>Corrientes!AB396*Constantes!$BA$14</f>
        <v>3806.0613590345715</v>
      </c>
      <c r="AC396" s="126" t="s">
        <v>94</v>
      </c>
      <c r="AD396" s="125">
        <v>12.440180596582232</v>
      </c>
      <c r="AE396" s="125">
        <f t="shared" si="6"/>
        <v>3.532280111379106</v>
      </c>
      <c r="AF396" s="126" t="s">
        <v>260</v>
      </c>
      <c r="AG396" s="128" t="s">
        <v>94</v>
      </c>
      <c r="AH396" s="132">
        <f>Corrientes!AH396*Constantes!$BA$14</f>
        <v>551.25027742740497</v>
      </c>
      <c r="AI396" s="126" t="s">
        <v>260</v>
      </c>
      <c r="AJ396" s="126" t="s">
        <v>260</v>
      </c>
      <c r="AK396" s="126" t="s">
        <v>94</v>
      </c>
      <c r="AL396" s="126" t="s">
        <v>260</v>
      </c>
      <c r="AM396" s="126" t="s">
        <v>260</v>
      </c>
      <c r="AN396" s="128" t="s">
        <v>94</v>
      </c>
      <c r="AO396" s="132">
        <f>Corrientes!AO396*Constantes!$BA$14</f>
        <v>860486.64902788925</v>
      </c>
      <c r="AP396" s="132">
        <f>Corrientes!AP396*Constantes!$BA$14</f>
        <v>244327.63277596806</v>
      </c>
      <c r="AQ396" s="125">
        <v>95.276279133315867</v>
      </c>
      <c r="AR396" s="125">
        <v>4.7237208666841362</v>
      </c>
      <c r="AS396" s="125">
        <v>50.444595482899643</v>
      </c>
      <c r="AT396" s="126" t="s">
        <v>94</v>
      </c>
      <c r="AU396" s="128" t="s">
        <v>94</v>
      </c>
      <c r="AV396" s="125">
        <f t="shared" si="5"/>
        <v>-0.43712489096144891</v>
      </c>
      <c r="AW396" s="128" t="s">
        <v>94</v>
      </c>
      <c r="AX396" s="132">
        <f>Corrientes!AX396*Constantes!$BA$14</f>
        <v>34.312977689222414</v>
      </c>
      <c r="AZ396" s="149"/>
      <c r="BA396" s="149"/>
      <c r="BB396" s="149"/>
      <c r="BC396" s="150"/>
      <c r="BE396" s="98"/>
    </row>
    <row r="397" spans="1:57" ht="15" hidden="1" thickBot="1" x14ac:dyDescent="0.35">
      <c r="A397" s="120">
        <v>2014</v>
      </c>
      <c r="B397" s="121" t="s">
        <v>29</v>
      </c>
      <c r="C397" s="132">
        <f>Corrientes!C397*Constantes!$BA$14</f>
        <v>1987.8689447881604</v>
      </c>
      <c r="D397" s="132">
        <f>Corrientes!D397*Constantes!$BA$14</f>
        <v>1724.3233957553637</v>
      </c>
      <c r="E397" s="132">
        <f>Corrientes!E397*Constantes!$BA$14</f>
        <v>441.63440628522886</v>
      </c>
      <c r="F397" s="123" t="s">
        <v>260</v>
      </c>
      <c r="G397" s="123" t="s">
        <v>260</v>
      </c>
      <c r="H397" s="132">
        <f>Corrientes!H397*Constantes!$BA$14</f>
        <v>4153.8267468287531</v>
      </c>
      <c r="I397" s="132">
        <f>Corrientes!I397*Constantes!$BA$14</f>
        <v>900.84426472230427</v>
      </c>
      <c r="J397" s="132">
        <f>Corrientes!J397*Constantes!$BA$14</f>
        <v>5054.6710115510577</v>
      </c>
      <c r="K397" s="132">
        <f>Corrientes!K397*Constantes!$BA$14</f>
        <v>3992.0566357771554</v>
      </c>
      <c r="L397" s="132">
        <f>Corrientes!L397*Constantes!$BA$14</f>
        <v>1910.4517101382289</v>
      </c>
      <c r="M397" s="132">
        <f>Corrientes!M397*Constantes!$BA$14</f>
        <v>1657.1698999016492</v>
      </c>
      <c r="N397" s="132">
        <f>Corrientes!N397*Constantes!$BA$14</f>
        <v>865.76103048400114</v>
      </c>
      <c r="O397" s="132">
        <f>Corrientes!O397*Constantes!$BA$14</f>
        <v>4857.8176662611568</v>
      </c>
      <c r="P397" s="125">
        <v>45.039697899391363</v>
      </c>
      <c r="Q397" s="132">
        <f>Corrientes!Q397*Constantes!$BA$14</f>
        <v>4657.6403157484719</v>
      </c>
      <c r="R397" s="132">
        <f>Corrientes!R397*Constantes!$BA$14</f>
        <v>1026.7858023881474</v>
      </c>
      <c r="S397" s="132">
        <f>Corrientes!S397*Constantes!$BA$14</f>
        <v>159.65156879096324</v>
      </c>
      <c r="T397" s="132">
        <f>Corrientes!T397*Constantes!$BA$14</f>
        <v>323.95315632079689</v>
      </c>
      <c r="U397" s="126" t="s">
        <v>260</v>
      </c>
      <c r="V397" s="132">
        <f>Corrientes!V397*Constantes!$BA$14</f>
        <v>6168.0308432483798</v>
      </c>
      <c r="W397" s="132">
        <f>Corrientes!W397*Constantes!$BA$14</f>
        <v>5868.7816660942335</v>
      </c>
      <c r="X397" s="132">
        <f>Corrientes!X397*Constantes!$BA$14</f>
        <v>4394.8046300440565</v>
      </c>
      <c r="Y397" s="132">
        <f>Corrientes!Y397*Constantes!$BA$14</f>
        <v>5932.40045058757</v>
      </c>
      <c r="Z397" s="132">
        <f>Corrientes!Z397*Constantes!$BA$14</f>
        <v>31892.043306225176</v>
      </c>
      <c r="AA397" s="132">
        <f>Corrientes!AA397*Constantes!$BA$14</f>
        <v>11222.701854799438</v>
      </c>
      <c r="AB397" s="132">
        <f>Corrientes!AB397*Constantes!$BA$14</f>
        <v>5365.8293564512551</v>
      </c>
      <c r="AC397" s="126" t="s">
        <v>94</v>
      </c>
      <c r="AD397" s="125">
        <v>21.690948091534523</v>
      </c>
      <c r="AE397" s="125">
        <f t="shared" si="6"/>
        <v>4.5694824058839263</v>
      </c>
      <c r="AF397" s="126" t="s">
        <v>260</v>
      </c>
      <c r="AG397" s="128" t="s">
        <v>94</v>
      </c>
      <c r="AH397" s="132">
        <f>Corrientes!AH397*Constantes!$BA$14</f>
        <v>585.43871357870091</v>
      </c>
      <c r="AI397" s="126" t="s">
        <v>260</v>
      </c>
      <c r="AJ397" s="126" t="s">
        <v>260</v>
      </c>
      <c r="AK397" s="126" t="s">
        <v>94</v>
      </c>
      <c r="AL397" s="126" t="s">
        <v>260</v>
      </c>
      <c r="AM397" s="126" t="s">
        <v>260</v>
      </c>
      <c r="AN397" s="128" t="s">
        <v>94</v>
      </c>
      <c r="AO397" s="132">
        <f>Corrientes!AO397*Constantes!$BA$14</f>
        <v>245601.16131202184</v>
      </c>
      <c r="AP397" s="132">
        <f>Corrientes!AP397*Constantes!$BA$14</f>
        <v>51739.102446976009</v>
      </c>
      <c r="AQ397" s="125">
        <v>82.177984231542027</v>
      </c>
      <c r="AR397" s="125">
        <v>17.822015768457984</v>
      </c>
      <c r="AS397" s="125">
        <v>54.960302100608637</v>
      </c>
      <c r="AT397" s="126" t="s">
        <v>94</v>
      </c>
      <c r="AU397" s="128" t="s">
        <v>94</v>
      </c>
      <c r="AV397" s="125">
        <f t="shared" si="5"/>
        <v>-1.1149661820378354</v>
      </c>
      <c r="AW397" s="128" t="s">
        <v>94</v>
      </c>
      <c r="AX397" s="132">
        <f>Corrientes!AX397*Constantes!$BA$14</f>
        <v>25.093663142531206</v>
      </c>
      <c r="AZ397" s="149"/>
      <c r="BA397" s="149"/>
      <c r="BB397" s="149"/>
      <c r="BC397" s="150"/>
      <c r="BE397" s="98"/>
    </row>
    <row r="398" spans="1:57" ht="15" hidden="1" thickBot="1" x14ac:dyDescent="0.35">
      <c r="A398" s="134">
        <v>2014</v>
      </c>
      <c r="B398" s="135" t="s">
        <v>30</v>
      </c>
      <c r="C398" s="136">
        <f>Corrientes!C398*Constantes!$BA$14</f>
        <v>1238.5749896576003</v>
      </c>
      <c r="D398" s="136">
        <f>Corrientes!D398*Constantes!$BA$14</f>
        <v>1734.1932651333252</v>
      </c>
      <c r="E398" s="136">
        <f>Corrientes!E398*Constantes!$BA$14</f>
        <v>519.62698737850894</v>
      </c>
      <c r="F398" s="138" t="s">
        <v>260</v>
      </c>
      <c r="G398" s="138" t="s">
        <v>260</v>
      </c>
      <c r="H398" s="136">
        <f>Corrientes!H398*Constantes!$BA$14</f>
        <v>3492.3952421694353</v>
      </c>
      <c r="I398" s="136">
        <f>Corrientes!I398*Constantes!$BA$14</f>
        <v>319.35606615212168</v>
      </c>
      <c r="J398" s="136">
        <f>Corrientes!J398*Constantes!$BA$14</f>
        <v>3811.7513083215567</v>
      </c>
      <c r="K398" s="136">
        <f>Corrientes!K398*Constantes!$BA$14</f>
        <v>3589.2585630093686</v>
      </c>
      <c r="L398" s="136">
        <f>Corrientes!L398*Constantes!$BA$14</f>
        <v>1272.9274836591087</v>
      </c>
      <c r="M398" s="136">
        <f>Corrientes!M398*Constantes!$BA$14</f>
        <v>1782.2919787642359</v>
      </c>
      <c r="N398" s="136">
        <f>Corrientes!N398*Constantes!$BA$14</f>
        <v>328.21356564827158</v>
      </c>
      <c r="O398" s="136">
        <f>Corrientes!O398*Constantes!$BA$14</f>
        <v>3917.4721286576405</v>
      </c>
      <c r="P398" s="140">
        <v>59.855907198802036</v>
      </c>
      <c r="Q398" s="136">
        <f>Corrientes!Q398*Constantes!$BA$14</f>
        <v>1919.3670348082728</v>
      </c>
      <c r="R398" s="136">
        <f>Corrientes!R398*Constantes!$BA$14</f>
        <v>637.09406347762604</v>
      </c>
      <c r="S398" s="136">
        <f>Corrientes!S398*Constantes!$BA$14</f>
        <v>0</v>
      </c>
      <c r="T398" s="136">
        <f>Corrientes!T398*Constantes!$BA$14</f>
        <v>0</v>
      </c>
      <c r="U398" s="142" t="s">
        <v>260</v>
      </c>
      <c r="V398" s="136">
        <f>Corrientes!V398*Constantes!$BA$14</f>
        <v>2556.4610982858985</v>
      </c>
      <c r="W398" s="136">
        <f>Corrientes!W398*Constantes!$BA$14</f>
        <v>4330.7021185204048</v>
      </c>
      <c r="X398" s="136">
        <f>Corrientes!X398*Constantes!$BA$14</f>
        <v>2850.6565872748579</v>
      </c>
      <c r="Y398" s="136">
        <f>Corrientes!Y398*Constantes!$BA$14</f>
        <v>3791.7977340516604</v>
      </c>
      <c r="Z398" s="136">
        <f>Corrientes!Z398*Constantes!$BA$14</f>
        <v>0</v>
      </c>
      <c r="AA398" s="136">
        <f>Corrientes!AA398*Constantes!$BA$14</f>
        <v>6368.2124066074557</v>
      </c>
      <c r="AB398" s="136">
        <f>Corrientes!AB398*Constantes!$BA$14</f>
        <v>4073.507735189542</v>
      </c>
      <c r="AC398" s="142" t="s">
        <v>94</v>
      </c>
      <c r="AD398" s="140">
        <v>21.374967083817573</v>
      </c>
      <c r="AE398" s="140">
        <f t="shared" si="6"/>
        <v>3.8647835203167848</v>
      </c>
      <c r="AF398" s="142" t="s">
        <v>260</v>
      </c>
      <c r="AG398" s="143" t="s">
        <v>94</v>
      </c>
      <c r="AH398" s="136">
        <f>Corrientes!AH398*Constantes!$BA$14</f>
        <v>71.830223994300823</v>
      </c>
      <c r="AI398" s="142" t="s">
        <v>260</v>
      </c>
      <c r="AJ398" s="142" t="s">
        <v>260</v>
      </c>
      <c r="AK398" s="142" t="s">
        <v>94</v>
      </c>
      <c r="AL398" s="142" t="s">
        <v>260</v>
      </c>
      <c r="AM398" s="142" t="s">
        <v>260</v>
      </c>
      <c r="AN398" s="143" t="s">
        <v>94</v>
      </c>
      <c r="AO398" s="136">
        <f>Corrientes!AO398*Constantes!$BA$14</f>
        <v>164775.39746095461</v>
      </c>
      <c r="AP398" s="136">
        <f>Corrientes!AP398*Constantes!$BA$14</f>
        <v>29792.852459776008</v>
      </c>
      <c r="AQ398" s="140">
        <v>91.621802150236689</v>
      </c>
      <c r="AR398" s="140">
        <v>8.3781978497633158</v>
      </c>
      <c r="AS398" s="140">
        <v>40.144092801197957</v>
      </c>
      <c r="AT398" s="142" t="s">
        <v>94</v>
      </c>
      <c r="AU398" s="143" t="s">
        <v>94</v>
      </c>
      <c r="AV398" s="140">
        <f t="shared" si="5"/>
        <v>0.13944686726916622</v>
      </c>
      <c r="AW398" s="143" t="s">
        <v>94</v>
      </c>
      <c r="AX398" s="136">
        <f>Corrientes!AX398*Constantes!$BA$14</f>
        <v>15.265416690832003</v>
      </c>
      <c r="AZ398" s="149"/>
      <c r="BA398" s="149"/>
      <c r="BB398" s="149"/>
      <c r="BC398" s="150"/>
      <c r="BE398" s="98"/>
    </row>
    <row r="399" spans="1:57" ht="15" thickBot="1" x14ac:dyDescent="0.35">
      <c r="A399" s="111">
        <v>2015</v>
      </c>
      <c r="B399" s="112" t="s">
        <v>206</v>
      </c>
      <c r="C399" s="148">
        <v>125863.90096000001</v>
      </c>
      <c r="D399" s="113">
        <v>82762.915328000003</v>
      </c>
      <c r="E399" s="113">
        <f>Corrientes!E399*Constantes!$BA$15</f>
        <v>11647.483360000002</v>
      </c>
      <c r="F399" s="114">
        <v>6082.3225600000005</v>
      </c>
      <c r="G399" s="114">
        <v>2175.3662400000003</v>
      </c>
      <c r="H399" s="148">
        <v>228531.99878400002</v>
      </c>
      <c r="I399" s="148">
        <v>42786.543840000006</v>
      </c>
      <c r="J399" s="113">
        <v>271318.53228800005</v>
      </c>
      <c r="K399" s="116">
        <f>Corrientes!K399*Constantes!$BA$15</f>
        <v>3443.1903360000006</v>
      </c>
      <c r="L399" s="116">
        <f>Corrientes!L399*Constantes!$BA$15</f>
        <v>1896.3355840000002</v>
      </c>
      <c r="M399" s="116">
        <f>Corrientes!M399*Constantes!$BA$15</f>
        <v>1246.9453760000001</v>
      </c>
      <c r="N399" s="116">
        <f>Corrientes!N399*Constantes!$BA$15</f>
        <v>644.64495196098346</v>
      </c>
      <c r="O399" s="116">
        <v>4087.830418743446</v>
      </c>
      <c r="P399" s="116">
        <v>45.980779894999301</v>
      </c>
      <c r="Q399" s="116">
        <v>227625.80032000004</v>
      </c>
      <c r="R399" s="116">
        <v>54275.731360000005</v>
      </c>
      <c r="S399" s="116">
        <v>14040.008960000001</v>
      </c>
      <c r="T399" s="116">
        <v>19892.148800000003</v>
      </c>
      <c r="U399" s="116">
        <v>2917.2223039999999</v>
      </c>
      <c r="V399" s="118">
        <v>318750.91174399998</v>
      </c>
      <c r="W399" s="116">
        <v>5834.3412480000006</v>
      </c>
      <c r="X399" s="116">
        <f>Corrientes!X399*Constantes!$BA$15</f>
        <v>3679.398944</v>
      </c>
      <c r="Y399" s="116">
        <f>Corrientes!Y399*Constantes!$BA$15</f>
        <v>4185.780256</v>
      </c>
      <c r="Z399" s="116">
        <f>Corrientes!Z399*Constantes!$BA$15</f>
        <v>21848.444800642385</v>
      </c>
      <c r="AA399" s="116">
        <v>590069.44403200003</v>
      </c>
      <c r="AB399" s="116">
        <v>4876.3697600000005</v>
      </c>
      <c r="AC399" s="116">
        <v>53.752896256580385</v>
      </c>
      <c r="AD399" s="116">
        <v>14.812929378986725</v>
      </c>
      <c r="AE399" s="116">
        <v>3.0797974575319831</v>
      </c>
      <c r="AF399" s="117">
        <v>428837.70871040004</v>
      </c>
      <c r="AG399" s="117">
        <v>18463.496544000001</v>
      </c>
      <c r="AH399" s="116">
        <v>53954.746880000006</v>
      </c>
      <c r="AI399" s="117">
        <v>507675.022080864</v>
      </c>
      <c r="AJ399" s="117">
        <v>4195.4547520000006</v>
      </c>
      <c r="AK399" s="117">
        <v>2.6497495473979269</v>
      </c>
      <c r="AL399" s="117">
        <v>1097744.466112864</v>
      </c>
      <c r="AM399" s="117">
        <v>9071.832301239072</v>
      </c>
      <c r="AN399" s="117">
        <v>5.72954700492991</v>
      </c>
      <c r="AO399" s="148">
        <v>19159358.762015998</v>
      </c>
      <c r="AP399" s="148">
        <v>3983475.7396655567</v>
      </c>
      <c r="AQ399" s="116">
        <v>84.23014707355749</v>
      </c>
      <c r="AR399" s="116">
        <v>15.769856735986915</v>
      </c>
      <c r="AS399" s="116">
        <v>54.019220105000699</v>
      </c>
      <c r="AT399" s="117">
        <v>46.247103743419615</v>
      </c>
      <c r="AU399" s="117">
        <v>39.650099600346273</v>
      </c>
      <c r="AV399" s="116">
        <f t="shared" si="5"/>
        <v>6.7057520407176163</v>
      </c>
      <c r="AW399" s="125">
        <f>((AI399/AI366)-1)*100</f>
        <v>4.5582928233390829</v>
      </c>
      <c r="AX399" s="119">
        <v>6419.0654606400012</v>
      </c>
      <c r="AZ399" s="149"/>
      <c r="BC399" s="150"/>
      <c r="BE399" s="98"/>
    </row>
    <row r="400" spans="1:57" ht="15" hidden="1" thickBot="1" x14ac:dyDescent="0.35">
      <c r="A400" s="120">
        <v>2015</v>
      </c>
      <c r="B400" s="121" t="s">
        <v>0</v>
      </c>
      <c r="C400" s="132">
        <v>734.75523200000009</v>
      </c>
      <c r="D400" s="122">
        <v>1395.1842879999999</v>
      </c>
      <c r="E400" s="122">
        <f>Corrientes!E400*Constantes!$BA$15</f>
        <v>0</v>
      </c>
      <c r="F400" s="123" t="s">
        <v>260</v>
      </c>
      <c r="G400" s="123" t="s">
        <v>260</v>
      </c>
      <c r="H400" s="132">
        <v>2129.9395199999999</v>
      </c>
      <c r="I400" s="132">
        <v>712.987616</v>
      </c>
      <c r="J400" s="122">
        <v>2842.9271360000002</v>
      </c>
      <c r="K400" s="124">
        <f>Corrientes!K400*Constantes!$BA$15</f>
        <v>3613.2795520000004</v>
      </c>
      <c r="L400" s="124">
        <f>Corrientes!L400*Constantes!$BA$15</f>
        <v>1246.4595840000002</v>
      </c>
      <c r="M400" s="124">
        <f>Corrientes!M400*Constantes!$BA$15</f>
        <v>2366.8199680000002</v>
      </c>
      <c r="N400" s="124">
        <f>Corrientes!N400*Constantes!$BA$15</f>
        <v>1209.5215163569003</v>
      </c>
      <c r="O400" s="125">
        <v>4822.7994897162898</v>
      </c>
      <c r="P400" s="125">
        <v>42.601162873542926</v>
      </c>
      <c r="Q400" s="125">
        <v>3060.9340480000001</v>
      </c>
      <c r="R400" s="125">
        <v>630.80607999999995</v>
      </c>
      <c r="S400" s="125">
        <v>138.69878400000002</v>
      </c>
      <c r="T400" s="125">
        <v>0</v>
      </c>
      <c r="U400" s="126" t="s">
        <v>260</v>
      </c>
      <c r="V400" s="127">
        <v>3830.4389120000001</v>
      </c>
      <c r="W400" s="125">
        <v>5486.2867839999999</v>
      </c>
      <c r="X400" s="124">
        <f>Corrientes!X400*Constantes!$BA$15</f>
        <v>3323.3547520000002</v>
      </c>
      <c r="Y400" s="124">
        <f>Corrientes!Y400*Constantes!$BA$15</f>
        <v>4252.8402240000005</v>
      </c>
      <c r="Z400" s="124">
        <f>Corrientes!Z400*Constantes!$BA$15</f>
        <v>126552.17331386864</v>
      </c>
      <c r="AA400" s="125">
        <v>6673.3557120000005</v>
      </c>
      <c r="AB400" s="125">
        <v>5182.5530880000006</v>
      </c>
      <c r="AC400" s="123" t="s">
        <v>94</v>
      </c>
      <c r="AD400" s="125">
        <v>24.296271223061353</v>
      </c>
      <c r="AE400" s="125">
        <v>2.9641972234202147</v>
      </c>
      <c r="AF400" s="128" t="s">
        <v>94</v>
      </c>
      <c r="AG400" s="128" t="s">
        <v>94</v>
      </c>
      <c r="AH400" s="125">
        <v>357.66694400000006</v>
      </c>
      <c r="AI400" s="126" t="s">
        <v>260</v>
      </c>
      <c r="AJ400" s="126" t="s">
        <v>260</v>
      </c>
      <c r="AK400" s="126" t="s">
        <v>94</v>
      </c>
      <c r="AL400" s="126" t="s">
        <v>260</v>
      </c>
      <c r="AM400" s="126" t="s">
        <v>260</v>
      </c>
      <c r="AN400" s="128" t="s">
        <v>94</v>
      </c>
      <c r="AO400" s="132">
        <v>225131.97365120004</v>
      </c>
      <c r="AP400" s="132">
        <v>27466.602159700255</v>
      </c>
      <c r="AQ400" s="125">
        <v>74.920651079254384</v>
      </c>
      <c r="AR400" s="125">
        <v>25.079348920745602</v>
      </c>
      <c r="AS400" s="125">
        <v>57.398992011052563</v>
      </c>
      <c r="AT400" s="126" t="s">
        <v>94</v>
      </c>
      <c r="AU400" s="128" t="s">
        <v>94</v>
      </c>
      <c r="AV400" s="125">
        <f t="shared" si="5"/>
        <v>8.5165697465717791</v>
      </c>
      <c r="AW400" s="128" t="s">
        <v>94</v>
      </c>
      <c r="AX400" s="129">
        <v>172.49233599999999</v>
      </c>
      <c r="AZ400" s="149"/>
      <c r="BC400" s="150"/>
      <c r="BE400" s="98"/>
    </row>
    <row r="401" spans="1:57" ht="15" hidden="1" thickBot="1" x14ac:dyDescent="0.35">
      <c r="A401" s="120">
        <v>2015</v>
      </c>
      <c r="B401" s="121" t="s">
        <v>1</v>
      </c>
      <c r="C401" s="132">
        <v>1922.4133120000001</v>
      </c>
      <c r="D401" s="122">
        <v>1958.2275520000001</v>
      </c>
      <c r="E401" s="122">
        <f>Corrientes!E401*Constantes!$BA$15</f>
        <v>86.902865760000026</v>
      </c>
      <c r="F401" s="123" t="s">
        <v>260</v>
      </c>
      <c r="G401" s="123" t="s">
        <v>260</v>
      </c>
      <c r="H401" s="132">
        <v>3967.5459520000004</v>
      </c>
      <c r="I401" s="132">
        <v>149.97535999999999</v>
      </c>
      <c r="J401" s="122">
        <v>4117.5109760000005</v>
      </c>
      <c r="K401" s="124">
        <f>Corrientes!K401*Constantes!$BA$15</f>
        <v>2978.2047040000002</v>
      </c>
      <c r="L401" s="124">
        <f>Corrientes!L401*Constantes!$BA$15</f>
        <v>1443.0399680000003</v>
      </c>
      <c r="M401" s="124">
        <f>Corrientes!M401*Constantes!$BA$15</f>
        <v>1469.9342400000003</v>
      </c>
      <c r="N401" s="124">
        <f>Corrientes!N401*Constantes!$BA$15</f>
        <v>112.57658321923567</v>
      </c>
      <c r="O401" s="125">
        <v>3090.782368091086</v>
      </c>
      <c r="P401" s="125">
        <v>25.808411902165851</v>
      </c>
      <c r="Q401" s="125">
        <v>8635.5522880000008</v>
      </c>
      <c r="R401" s="125">
        <v>1110.9752960000001</v>
      </c>
      <c r="S401" s="125">
        <v>76.951520000000002</v>
      </c>
      <c r="T401" s="125">
        <v>2013.1427200000003</v>
      </c>
      <c r="U401" s="126" t="s">
        <v>260</v>
      </c>
      <c r="V401" s="127">
        <v>11836.621824000003</v>
      </c>
      <c r="W401" s="125">
        <v>5500.4057600000006</v>
      </c>
      <c r="X401" s="124">
        <f>Corrientes!X401*Constantes!$BA$15</f>
        <v>3550.3746560000004</v>
      </c>
      <c r="Y401" s="124">
        <f>Corrientes!Y401*Constantes!$BA$15</f>
        <v>5970.5387200000005</v>
      </c>
      <c r="Z401" s="124">
        <f>Corrientes!Z401*Constantes!$BA$15</f>
        <v>32118.710183639399</v>
      </c>
      <c r="AA401" s="125">
        <v>15954.143136000001</v>
      </c>
      <c r="AB401" s="125">
        <v>4579.0650560000004</v>
      </c>
      <c r="AC401" s="123" t="s">
        <v>94</v>
      </c>
      <c r="AD401" s="125">
        <v>23.063988604840482</v>
      </c>
      <c r="AE401" s="125">
        <v>2.6851699560657214</v>
      </c>
      <c r="AF401" s="128" t="s">
        <v>94</v>
      </c>
      <c r="AG401" s="128" t="s">
        <v>94</v>
      </c>
      <c r="AH401" s="125">
        <v>1283.297088</v>
      </c>
      <c r="AI401" s="126" t="s">
        <v>260</v>
      </c>
      <c r="AJ401" s="126" t="s">
        <v>260</v>
      </c>
      <c r="AK401" s="126" t="s">
        <v>94</v>
      </c>
      <c r="AL401" s="126" t="s">
        <v>260</v>
      </c>
      <c r="AM401" s="126" t="s">
        <v>260</v>
      </c>
      <c r="AN401" s="128" t="s">
        <v>94</v>
      </c>
      <c r="AO401" s="132">
        <v>594157.66588480002</v>
      </c>
      <c r="AP401" s="132">
        <v>69173.413740360906</v>
      </c>
      <c r="AQ401" s="125">
        <v>96.357871906739035</v>
      </c>
      <c r="AR401" s="125">
        <v>3.6423791186998891</v>
      </c>
      <c r="AS401" s="125">
        <v>74.191523312154899</v>
      </c>
      <c r="AT401" s="126" t="s">
        <v>94</v>
      </c>
      <c r="AU401" s="128" t="s">
        <v>94</v>
      </c>
      <c r="AV401" s="125">
        <f t="shared" si="5"/>
        <v>7.1236257988001261</v>
      </c>
      <c r="AW401" s="128" t="s">
        <v>94</v>
      </c>
      <c r="AX401" s="129">
        <v>243.64722048000002</v>
      </c>
      <c r="AZ401" s="149"/>
      <c r="BC401" s="150"/>
      <c r="BE401" s="98"/>
    </row>
    <row r="402" spans="1:57" ht="15" hidden="1" thickBot="1" x14ac:dyDescent="0.35">
      <c r="A402" s="120">
        <v>2015</v>
      </c>
      <c r="B402" s="121" t="s">
        <v>2</v>
      </c>
      <c r="C402" s="132">
        <v>326.17315200000002</v>
      </c>
      <c r="D402" s="122">
        <v>1026.4681600000001</v>
      </c>
      <c r="E402" s="122">
        <f>Corrientes!E402*Constantes!$BA$15</f>
        <v>3.5297336640000001</v>
      </c>
      <c r="F402" s="123" t="s">
        <v>260</v>
      </c>
      <c r="G402" s="123" t="s">
        <v>260</v>
      </c>
      <c r="H402" s="132">
        <v>1356.165888</v>
      </c>
      <c r="I402" s="132">
        <v>215.00947200000002</v>
      </c>
      <c r="J402" s="122">
        <v>1571.17536</v>
      </c>
      <c r="K402" s="124">
        <f>Corrientes!K402*Constantes!$BA$15</f>
        <v>4495.5088320000004</v>
      </c>
      <c r="L402" s="124">
        <f>Corrientes!L402*Constantes!$BA$15</f>
        <v>1081.217952</v>
      </c>
      <c r="M402" s="124">
        <f>Corrientes!M402*Constantes!$BA$15</f>
        <v>3402.5905280000002</v>
      </c>
      <c r="N402" s="124">
        <f>Corrientes!N402*Constantes!$BA$15</f>
        <v>712.73348250246136</v>
      </c>
      <c r="O402" s="125">
        <v>5208.2428377934912</v>
      </c>
      <c r="P402" s="125">
        <v>31.592533014103473</v>
      </c>
      <c r="Q402" s="125">
        <v>2425.6008000000002</v>
      </c>
      <c r="R402" s="125">
        <v>976.47292800000014</v>
      </c>
      <c r="S402" s="125">
        <v>0</v>
      </c>
      <c r="T402" s="125">
        <v>0</v>
      </c>
      <c r="U402" s="126" t="s">
        <v>260</v>
      </c>
      <c r="V402" s="127">
        <v>3402.0737280000003</v>
      </c>
      <c r="W402" s="125">
        <v>7359.6867840000004</v>
      </c>
      <c r="X402" s="124">
        <f>Corrientes!X402*Constantes!$BA$15</f>
        <v>5800.377152</v>
      </c>
      <c r="Y402" s="124">
        <f>Corrientes!Y402*Constantes!$BA$15</f>
        <v>6532.9824960000005</v>
      </c>
      <c r="Z402" s="124">
        <f>Corrientes!Z402*Constantes!$BA$15</f>
        <v>0</v>
      </c>
      <c r="AA402" s="125">
        <v>4973.2490880000005</v>
      </c>
      <c r="AB402" s="125">
        <v>6510.0985920000003</v>
      </c>
      <c r="AC402" s="123" t="s">
        <v>94</v>
      </c>
      <c r="AD402" s="125">
        <v>17.880797277762063</v>
      </c>
      <c r="AE402" s="125">
        <v>3.392870025636527</v>
      </c>
      <c r="AF402" s="128" t="s">
        <v>94</v>
      </c>
      <c r="AG402" s="128" t="s">
        <v>94</v>
      </c>
      <c r="AH402" s="125">
        <v>192.13590400000001</v>
      </c>
      <c r="AI402" s="126" t="s">
        <v>260</v>
      </c>
      <c r="AJ402" s="126" t="s">
        <v>260</v>
      </c>
      <c r="AK402" s="126" t="s">
        <v>94</v>
      </c>
      <c r="AL402" s="126" t="s">
        <v>260</v>
      </c>
      <c r="AM402" s="126" t="s">
        <v>260</v>
      </c>
      <c r="AN402" s="128" t="s">
        <v>94</v>
      </c>
      <c r="AO402" s="132">
        <v>146579.41655360002</v>
      </c>
      <c r="AP402" s="132">
        <v>27813.354489696703</v>
      </c>
      <c r="AQ402" s="125">
        <v>86.315373988553389</v>
      </c>
      <c r="AR402" s="125">
        <v>13.684626011446616</v>
      </c>
      <c r="AS402" s="125">
        <v>68.407466985896519</v>
      </c>
      <c r="AT402" s="126" t="s">
        <v>94</v>
      </c>
      <c r="AU402" s="128" t="s">
        <v>94</v>
      </c>
      <c r="AV402" s="125">
        <f t="shared" si="5"/>
        <v>10.292899719849768</v>
      </c>
      <c r="AW402" s="128" t="s">
        <v>94</v>
      </c>
      <c r="AX402" s="129">
        <v>38.322373760000005</v>
      </c>
      <c r="AZ402" s="149"/>
      <c r="BC402" s="150"/>
      <c r="BE402" s="98"/>
    </row>
    <row r="403" spans="1:57" ht="15" hidden="1" thickBot="1" x14ac:dyDescent="0.35">
      <c r="A403" s="120">
        <v>2015</v>
      </c>
      <c r="B403" s="121" t="s">
        <v>3</v>
      </c>
      <c r="C403" s="132">
        <v>694.44483200000002</v>
      </c>
      <c r="D403" s="122">
        <v>1401.1895040000002</v>
      </c>
      <c r="E403" s="122">
        <f>Corrientes!E403*Constantes!$BA$15</f>
        <v>188.36915551999999</v>
      </c>
      <c r="F403" s="123" t="s">
        <v>260</v>
      </c>
      <c r="G403" s="123" t="s">
        <v>260</v>
      </c>
      <c r="H403" s="132">
        <v>2284.0079360000004</v>
      </c>
      <c r="I403" s="132">
        <v>607.03327999999999</v>
      </c>
      <c r="J403" s="122">
        <v>2891.0308800000003</v>
      </c>
      <c r="K403" s="124">
        <f>Corrientes!K403*Constantes!$BA$15</f>
        <v>4799.7903360000009</v>
      </c>
      <c r="L403" s="124">
        <f>Corrientes!L403*Constantes!$BA$15</f>
        <v>1459.3708480000003</v>
      </c>
      <c r="M403" s="124">
        <f>Corrientes!M403*Constantes!$BA$15</f>
        <v>2944.5713599999999</v>
      </c>
      <c r="N403" s="124">
        <f>Corrientes!N403*Constantes!$BA$15</f>
        <v>1275.657736075065</v>
      </c>
      <c r="O403" s="125">
        <v>6075.4485612297876</v>
      </c>
      <c r="P403" s="125">
        <v>52.856905290131415</v>
      </c>
      <c r="Q403" s="125">
        <v>1510.441024</v>
      </c>
      <c r="R403" s="125">
        <v>406.75260800000001</v>
      </c>
      <c r="S403" s="125">
        <v>661.3179520000001</v>
      </c>
      <c r="T403" s="125">
        <v>0</v>
      </c>
      <c r="U403" s="126" t="s">
        <v>260</v>
      </c>
      <c r="V403" s="127">
        <v>2578.5115840000003</v>
      </c>
      <c r="W403" s="125">
        <v>5968.4611839999998</v>
      </c>
      <c r="X403" s="124">
        <f>Corrientes!X403*Constantes!$BA$15</f>
        <v>3196.1599360000005</v>
      </c>
      <c r="Y403" s="124">
        <f>Corrientes!Y403*Constantes!$BA$15</f>
        <v>4062.5751360000004</v>
      </c>
      <c r="Z403" s="124">
        <f>Corrientes!Z403*Constantes!$BA$15</f>
        <v>26917.74508629111</v>
      </c>
      <c r="AA403" s="125">
        <v>5469.5424640000001</v>
      </c>
      <c r="AB403" s="125">
        <v>6024.5339839999997</v>
      </c>
      <c r="AC403" s="123" t="s">
        <v>94</v>
      </c>
      <c r="AD403" s="125">
        <v>2.8955530294936045</v>
      </c>
      <c r="AE403" s="125">
        <v>1.2155964143638658</v>
      </c>
      <c r="AF403" s="128" t="s">
        <v>94</v>
      </c>
      <c r="AG403" s="128" t="s">
        <v>94</v>
      </c>
      <c r="AH403" s="125">
        <v>95.297920000000005</v>
      </c>
      <c r="AI403" s="126" t="s">
        <v>260</v>
      </c>
      <c r="AJ403" s="126" t="s">
        <v>260</v>
      </c>
      <c r="AK403" s="126" t="s">
        <v>94</v>
      </c>
      <c r="AL403" s="126" t="s">
        <v>260</v>
      </c>
      <c r="AM403" s="126" t="s">
        <v>260</v>
      </c>
      <c r="AN403" s="128" t="s">
        <v>94</v>
      </c>
      <c r="AO403" s="132">
        <v>449947.23572480003</v>
      </c>
      <c r="AP403" s="132">
        <v>188894.70311695707</v>
      </c>
      <c r="AQ403" s="125">
        <v>79.003235551742009</v>
      </c>
      <c r="AR403" s="125">
        <v>20.997121967787489</v>
      </c>
      <c r="AS403" s="125">
        <v>47.143094709868585</v>
      </c>
      <c r="AT403" s="126" t="s">
        <v>94</v>
      </c>
      <c r="AU403" s="128" t="s">
        <v>94</v>
      </c>
      <c r="AV403" s="125">
        <f t="shared" si="5"/>
        <v>0.47092729210802542</v>
      </c>
      <c r="AW403" s="128" t="s">
        <v>94</v>
      </c>
      <c r="AX403" s="129">
        <v>15.065443520000002</v>
      </c>
      <c r="AZ403" s="149"/>
      <c r="BC403" s="150"/>
      <c r="BE403" s="98"/>
    </row>
    <row r="404" spans="1:57" ht="15" hidden="1" thickBot="1" x14ac:dyDescent="0.35">
      <c r="A404" s="120">
        <v>2015</v>
      </c>
      <c r="B404" s="121" t="s">
        <v>4</v>
      </c>
      <c r="C404" s="132">
        <v>2201.1338880000003</v>
      </c>
      <c r="D404" s="122">
        <v>1796.6655360000002</v>
      </c>
      <c r="E404" s="122">
        <f>Corrientes!E404*Constantes!$BA$15</f>
        <v>275.22985040000003</v>
      </c>
      <c r="F404" s="123" t="s">
        <v>260</v>
      </c>
      <c r="G404" s="123" t="s">
        <v>260</v>
      </c>
      <c r="H404" s="132">
        <v>4273.0264320000006</v>
      </c>
      <c r="I404" s="132">
        <v>280.21929600000004</v>
      </c>
      <c r="J404" s="122">
        <v>4553.2457279999999</v>
      </c>
      <c r="K404" s="124">
        <f>Corrientes!K404*Constantes!$BA$15</f>
        <v>4757.3197120000004</v>
      </c>
      <c r="L404" s="124">
        <f>Corrientes!L404*Constantes!$BA$15</f>
        <v>2450.6035840000004</v>
      </c>
      <c r="M404" s="124">
        <f>Corrientes!M404*Constantes!$BA$15</f>
        <v>2000.2950720000001</v>
      </c>
      <c r="N404" s="124">
        <f>Corrientes!N404*Constantes!$BA$15</f>
        <v>311.97425228428824</v>
      </c>
      <c r="O404" s="125">
        <v>5069.2923340588577</v>
      </c>
      <c r="P404" s="125">
        <v>31.11871044580435</v>
      </c>
      <c r="Q404" s="125">
        <v>8234.722208000001</v>
      </c>
      <c r="R404" s="125">
        <v>1335.9280000000001</v>
      </c>
      <c r="S404" s="125">
        <v>70.739584000000008</v>
      </c>
      <c r="T404" s="125">
        <v>437.23347200000001</v>
      </c>
      <c r="U404" s="126" t="s">
        <v>260</v>
      </c>
      <c r="V404" s="127">
        <v>10078.623264</v>
      </c>
      <c r="W404" s="125">
        <v>4886.643744</v>
      </c>
      <c r="X404" s="124">
        <f>Corrientes!X404*Constantes!$BA$15</f>
        <v>3563.2946560000005</v>
      </c>
      <c r="Y404" s="124">
        <f>Corrientes!Y404*Constantes!$BA$15</f>
        <v>3934.6051200000002</v>
      </c>
      <c r="Z404" s="124">
        <f>Corrientes!Z404*Constantes!$BA$15</f>
        <v>19035.187590958023</v>
      </c>
      <c r="AA404" s="125">
        <v>14631.858656</v>
      </c>
      <c r="AB404" s="125">
        <v>4942.0550400000002</v>
      </c>
      <c r="AC404" s="123" t="s">
        <v>94</v>
      </c>
      <c r="AD404" s="125">
        <v>23.306211636182422</v>
      </c>
      <c r="AE404" s="125">
        <v>2.2539298158543888</v>
      </c>
      <c r="AF404" s="128" t="s">
        <v>94</v>
      </c>
      <c r="AG404" s="128" t="s">
        <v>94</v>
      </c>
      <c r="AH404" s="125">
        <v>1795.3115200000002</v>
      </c>
      <c r="AI404" s="126" t="s">
        <v>260</v>
      </c>
      <c r="AJ404" s="126" t="s">
        <v>260</v>
      </c>
      <c r="AK404" s="126" t="s">
        <v>94</v>
      </c>
      <c r="AL404" s="126" t="s">
        <v>260</v>
      </c>
      <c r="AM404" s="126" t="s">
        <v>260</v>
      </c>
      <c r="AN404" s="128" t="s">
        <v>94</v>
      </c>
      <c r="AO404" s="132">
        <v>649170.99694400013</v>
      </c>
      <c r="AP404" s="132">
        <v>62780.936031956124</v>
      </c>
      <c r="AQ404" s="125">
        <v>93.845724286813635</v>
      </c>
      <c r="AR404" s="125">
        <v>6.1542757131863723</v>
      </c>
      <c r="AS404" s="125">
        <v>68.881360194571855</v>
      </c>
      <c r="AT404" s="126" t="s">
        <v>94</v>
      </c>
      <c r="AU404" s="128" t="s">
        <v>94</v>
      </c>
      <c r="AV404" s="125">
        <f t="shared" si="5"/>
        <v>7.7898015655565755</v>
      </c>
      <c r="AW404" s="128" t="s">
        <v>94</v>
      </c>
      <c r="AX404" s="129">
        <v>43.828774400000007</v>
      </c>
      <c r="AZ404" s="149"/>
      <c r="BC404" s="150"/>
      <c r="BE404" s="98"/>
    </row>
    <row r="405" spans="1:57" ht="15" hidden="1" thickBot="1" x14ac:dyDescent="0.35">
      <c r="A405" s="120">
        <v>2015</v>
      </c>
      <c r="B405" s="121" t="s">
        <v>5</v>
      </c>
      <c r="C405" s="132">
        <v>400.14790400000004</v>
      </c>
      <c r="D405" s="122">
        <v>1257.2607040000003</v>
      </c>
      <c r="E405" s="122">
        <f>Corrientes!E405*Constantes!$BA$15</f>
        <v>0</v>
      </c>
      <c r="F405" s="123" t="s">
        <v>260</v>
      </c>
      <c r="G405" s="123" t="s">
        <v>260</v>
      </c>
      <c r="H405" s="132">
        <v>1657.4086080000002</v>
      </c>
      <c r="I405" s="132">
        <v>162.65763200000001</v>
      </c>
      <c r="J405" s="122">
        <v>1820.0765760000002</v>
      </c>
      <c r="K405" s="124">
        <f>Corrientes!K405*Constantes!$BA$15</f>
        <v>5234.6258560000006</v>
      </c>
      <c r="L405" s="124">
        <f>Corrientes!L405*Constantes!$BA$15</f>
        <v>1263.7930560000002</v>
      </c>
      <c r="M405" s="124">
        <f>Corrientes!M405*Constantes!$BA$15</f>
        <v>3970.8328000000001</v>
      </c>
      <c r="N405" s="124">
        <f>Corrientes!N405*Constantes!$BA$15</f>
        <v>513.72800859060408</v>
      </c>
      <c r="O405" s="125">
        <v>5748.3519793825499</v>
      </c>
      <c r="P405" s="125">
        <v>45.914065127775913</v>
      </c>
      <c r="Q405" s="125">
        <v>1771.1149440000002</v>
      </c>
      <c r="R405" s="125">
        <v>372.90220799999997</v>
      </c>
      <c r="S405" s="125">
        <v>0</v>
      </c>
      <c r="T405" s="125">
        <v>0</v>
      </c>
      <c r="U405" s="126" t="s">
        <v>260</v>
      </c>
      <c r="V405" s="127">
        <v>2144.0171519999999</v>
      </c>
      <c r="W405" s="125">
        <v>5270.0576639999999</v>
      </c>
      <c r="X405" s="124">
        <f>Corrientes!X405*Constantes!$BA$15</f>
        <v>4129.097632</v>
      </c>
      <c r="Y405" s="124">
        <f>Corrientes!Y405*Constantes!$BA$15</f>
        <v>4539.3851519999998</v>
      </c>
      <c r="Z405" s="124">
        <f>Corrientes!Z405*Constantes!$BA$15</f>
        <v>0</v>
      </c>
      <c r="AA405" s="125">
        <v>3964.0937280000003</v>
      </c>
      <c r="AB405" s="125">
        <v>5479.3823360000006</v>
      </c>
      <c r="AC405" s="123" t="s">
        <v>94</v>
      </c>
      <c r="AD405" s="125">
        <v>12.972783557966402</v>
      </c>
      <c r="AE405" s="125">
        <v>3.7692752962516938</v>
      </c>
      <c r="AF405" s="128" t="s">
        <v>94</v>
      </c>
      <c r="AG405" s="128" t="s">
        <v>94</v>
      </c>
      <c r="AH405" s="125">
        <v>83.297824000000006</v>
      </c>
      <c r="AI405" s="126" t="s">
        <v>260</v>
      </c>
      <c r="AJ405" s="126" t="s">
        <v>260</v>
      </c>
      <c r="AK405" s="126" t="s">
        <v>94</v>
      </c>
      <c r="AL405" s="126" t="s">
        <v>260</v>
      </c>
      <c r="AM405" s="126" t="s">
        <v>260</v>
      </c>
      <c r="AN405" s="128" t="s">
        <v>94</v>
      </c>
      <c r="AO405" s="132">
        <v>105168.59121280001</v>
      </c>
      <c r="AP405" s="132">
        <v>30556.969308300129</v>
      </c>
      <c r="AQ405" s="125">
        <v>91.062575600115849</v>
      </c>
      <c r="AR405" s="125">
        <v>8.9368565116899781</v>
      </c>
      <c r="AS405" s="125">
        <v>54.085934872224087</v>
      </c>
      <c r="AT405" s="126" t="s">
        <v>94</v>
      </c>
      <c r="AU405" s="128" t="s">
        <v>94</v>
      </c>
      <c r="AV405" s="125">
        <f t="shared" si="5"/>
        <v>9.1820475040992768</v>
      </c>
      <c r="AW405" s="128" t="s">
        <v>94</v>
      </c>
      <c r="AX405" s="129">
        <v>13.85427104</v>
      </c>
      <c r="AZ405" s="149"/>
      <c r="BC405" s="150"/>
      <c r="BE405" s="98"/>
    </row>
    <row r="406" spans="1:57" ht="15" hidden="1" thickBot="1" x14ac:dyDescent="0.35">
      <c r="A406" s="120">
        <v>2015</v>
      </c>
      <c r="B406" s="121" t="s">
        <v>6</v>
      </c>
      <c r="C406" s="132">
        <v>6603.3913279999997</v>
      </c>
      <c r="D406" s="122">
        <v>3767.9681280000004</v>
      </c>
      <c r="E406" s="122">
        <f>Corrientes!E406*Constantes!$BA$15</f>
        <v>1642.0265417920002</v>
      </c>
      <c r="F406" s="123" t="s">
        <v>260</v>
      </c>
      <c r="G406" s="123" t="s">
        <v>260</v>
      </c>
      <c r="H406" s="132">
        <v>12013.377760000001</v>
      </c>
      <c r="I406" s="132">
        <v>109.365216</v>
      </c>
      <c r="J406" s="122">
        <v>12122.753312000001</v>
      </c>
      <c r="K406" s="124">
        <f>Corrientes!K406*Constantes!$BA$15</f>
        <v>2926.3283200000001</v>
      </c>
      <c r="L406" s="124">
        <f>Corrientes!L406*Constantes!$BA$15</f>
        <v>1608.508992</v>
      </c>
      <c r="M406" s="124">
        <f>Corrientes!M406*Constantes!$BA$15</f>
        <v>917.83680000000004</v>
      </c>
      <c r="N406" s="124">
        <f>Corrientes!N406*Constantes!$BA$15</f>
        <v>26.640905382998522</v>
      </c>
      <c r="O406" s="125">
        <v>2952.9674321513507</v>
      </c>
      <c r="P406" s="125">
        <v>69.127788927101093</v>
      </c>
      <c r="Q406" s="125">
        <v>2922.7934080000005</v>
      </c>
      <c r="R406" s="125">
        <v>1214.345632</v>
      </c>
      <c r="S406" s="125">
        <v>105.66492800000002</v>
      </c>
      <c r="T406" s="125">
        <v>1171.1824959999999</v>
      </c>
      <c r="U406" s="126" t="s">
        <v>260</v>
      </c>
      <c r="V406" s="127">
        <v>5413.9864640000005</v>
      </c>
      <c r="W406" s="125">
        <v>4717.9395519999998</v>
      </c>
      <c r="X406" s="124">
        <f>Corrientes!X406*Constantes!$BA$15</f>
        <v>2985.7603199999999</v>
      </c>
      <c r="Y406" s="124">
        <f>Corrientes!Y406*Constantes!$BA$15</f>
        <v>3488.699744</v>
      </c>
      <c r="Z406" s="124">
        <f>Corrientes!Z406*Constantes!$BA$15</f>
        <v>38270.449454545451</v>
      </c>
      <c r="AA406" s="125">
        <v>17536.729440000003</v>
      </c>
      <c r="AB406" s="125">
        <v>3338.5486720000004</v>
      </c>
      <c r="AC406" s="123" t="s">
        <v>94</v>
      </c>
      <c r="AD406" s="125">
        <v>17.483327498647778</v>
      </c>
      <c r="AE406" s="125">
        <v>5.5685954173351062</v>
      </c>
      <c r="AF406" s="128" t="s">
        <v>94</v>
      </c>
      <c r="AG406" s="128" t="s">
        <v>94</v>
      </c>
      <c r="AH406" s="125">
        <v>171.05046400000003</v>
      </c>
      <c r="AI406" s="126" t="s">
        <v>260</v>
      </c>
      <c r="AJ406" s="126" t="s">
        <v>260</v>
      </c>
      <c r="AK406" s="126" t="s">
        <v>94</v>
      </c>
      <c r="AL406" s="126" t="s">
        <v>260</v>
      </c>
      <c r="AM406" s="126" t="s">
        <v>260</v>
      </c>
      <c r="AN406" s="128" t="s">
        <v>94</v>
      </c>
      <c r="AO406" s="132">
        <v>314921.95294720004</v>
      </c>
      <c r="AP406" s="132">
        <v>100305.4447750198</v>
      </c>
      <c r="AQ406" s="125">
        <v>99.0977664134126</v>
      </c>
      <c r="AR406" s="125">
        <v>0.90214832542820278</v>
      </c>
      <c r="AS406" s="125">
        <v>30.872270012053054</v>
      </c>
      <c r="AT406" s="126" t="s">
        <v>94</v>
      </c>
      <c r="AU406" s="128" t="s">
        <v>94</v>
      </c>
      <c r="AV406" s="125">
        <f t="shared" si="5"/>
        <v>4.4233473909726984</v>
      </c>
      <c r="AW406" s="128" t="s">
        <v>94</v>
      </c>
      <c r="AX406" s="129">
        <v>44.808937280000002</v>
      </c>
      <c r="AZ406" s="149"/>
      <c r="BC406" s="150"/>
      <c r="BE406" s="98"/>
    </row>
    <row r="407" spans="1:57" ht="15" hidden="1" thickBot="1" x14ac:dyDescent="0.35">
      <c r="A407" s="120">
        <v>2015</v>
      </c>
      <c r="B407" s="121" t="s">
        <v>7</v>
      </c>
      <c r="C407" s="132">
        <v>2465.642464</v>
      </c>
      <c r="D407" s="122">
        <v>2255.3255360000003</v>
      </c>
      <c r="E407" s="122">
        <f>Corrientes!E407*Constantes!$BA$15</f>
        <v>407.72294134399999</v>
      </c>
      <c r="F407" s="123" t="s">
        <v>260</v>
      </c>
      <c r="G407" s="123" t="s">
        <v>260</v>
      </c>
      <c r="H407" s="132">
        <v>5128.6921920000004</v>
      </c>
      <c r="I407" s="132">
        <v>2316.9177600000003</v>
      </c>
      <c r="J407" s="122">
        <v>7445.6099519999998</v>
      </c>
      <c r="K407" s="124">
        <f>Corrientes!K407*Constantes!$BA$15</f>
        <v>3406.3838400000004</v>
      </c>
      <c r="L407" s="124">
        <f>Corrientes!L407*Constantes!$BA$15</f>
        <v>1637.6358400000001</v>
      </c>
      <c r="M407" s="124">
        <f>Corrientes!M407*Constantes!$BA$15</f>
        <v>1497.9448000000002</v>
      </c>
      <c r="N407" s="124">
        <f>Corrientes!N407*Constantes!$BA$15</f>
        <v>1538.8552223557965</v>
      </c>
      <c r="O407" s="125">
        <v>4945.234463441494</v>
      </c>
      <c r="P407" s="125">
        <v>41.449996374922755</v>
      </c>
      <c r="Q407" s="125">
        <v>9239.1126720000011</v>
      </c>
      <c r="R407" s="125">
        <v>1193.1671680000002</v>
      </c>
      <c r="S407" s="125">
        <v>84.972256000000002</v>
      </c>
      <c r="T407" s="125">
        <v>0</v>
      </c>
      <c r="U407" s="126" t="s">
        <v>260</v>
      </c>
      <c r="V407" s="127">
        <v>10517.252096000002</v>
      </c>
      <c r="W407" s="125">
        <v>4770.7771839999996</v>
      </c>
      <c r="X407" s="124">
        <f>Corrientes!X407*Constantes!$BA$15</f>
        <v>3767.3583040000003</v>
      </c>
      <c r="Y407" s="124">
        <f>Corrientes!Y407*Constantes!$BA$15</f>
        <v>3779.5754560000005</v>
      </c>
      <c r="Z407" s="124">
        <f>Corrientes!Z407*Constantes!$BA$15</f>
        <v>76142.829878136195</v>
      </c>
      <c r="AA407" s="125">
        <v>17962.872383999998</v>
      </c>
      <c r="AB407" s="125">
        <v>4841.5787840000003</v>
      </c>
      <c r="AC407" s="123" t="s">
        <v>94</v>
      </c>
      <c r="AD407" s="125">
        <v>24.08982502805226</v>
      </c>
      <c r="AE407" s="125">
        <v>2.9875873902197734</v>
      </c>
      <c r="AF407" s="128" t="s">
        <v>94</v>
      </c>
      <c r="AG407" s="128" t="s">
        <v>94</v>
      </c>
      <c r="AH407" s="125">
        <v>1692.2409280000002</v>
      </c>
      <c r="AI407" s="126" t="s">
        <v>260</v>
      </c>
      <c r="AJ407" s="126" t="s">
        <v>260</v>
      </c>
      <c r="AK407" s="126" t="s">
        <v>94</v>
      </c>
      <c r="AL407" s="126" t="s">
        <v>260</v>
      </c>
      <c r="AM407" s="126" t="s">
        <v>260</v>
      </c>
      <c r="AN407" s="128" t="s">
        <v>94</v>
      </c>
      <c r="AO407" s="132">
        <v>601250.10711999994</v>
      </c>
      <c r="AP407" s="132">
        <v>74566.212839597196</v>
      </c>
      <c r="AQ407" s="125">
        <v>68.882095960752793</v>
      </c>
      <c r="AR407" s="125">
        <v>31.117904039247207</v>
      </c>
      <c r="AS407" s="125">
        <v>58.549946084168546</v>
      </c>
      <c r="AT407" s="126" t="s">
        <v>94</v>
      </c>
      <c r="AU407" s="128" t="s">
        <v>94</v>
      </c>
      <c r="AV407" s="125">
        <f t="shared" si="5"/>
        <v>7.7562605921965178</v>
      </c>
      <c r="AW407" s="128" t="s">
        <v>94</v>
      </c>
      <c r="AX407" s="129">
        <v>80.835788800000003</v>
      </c>
      <c r="AZ407" s="149"/>
      <c r="BC407" s="150"/>
      <c r="BE407" s="98"/>
    </row>
    <row r="408" spans="1:57" ht="15" hidden="1" thickBot="1" x14ac:dyDescent="0.35">
      <c r="A408" s="120">
        <v>2015</v>
      </c>
      <c r="B408" s="121" t="s">
        <v>272</v>
      </c>
      <c r="C408" s="132">
        <v>16308.998688000001</v>
      </c>
      <c r="D408" s="122">
        <v>3981.6856000000002</v>
      </c>
      <c r="E408" s="122">
        <f>Corrientes!E408*Constantes!$BA$15</f>
        <v>885.69986073600012</v>
      </c>
      <c r="F408" s="123" t="s">
        <v>260</v>
      </c>
      <c r="G408" s="123" t="s">
        <v>260</v>
      </c>
      <c r="H408" s="132">
        <v>21176.386464000003</v>
      </c>
      <c r="I408" s="132">
        <v>6682.3687040000004</v>
      </c>
      <c r="J408" s="122">
        <v>27858.755168000003</v>
      </c>
      <c r="K408" s="124">
        <f>Corrientes!K408*Constantes!$BA$15</f>
        <v>5458.6276480000006</v>
      </c>
      <c r="L408" s="124">
        <f>Corrientes!L408*Constantes!$BA$15</f>
        <v>4203.9612800000004</v>
      </c>
      <c r="M408" s="124">
        <f>Corrientes!M408*Constantes!$BA$15</f>
        <v>1026.354464</v>
      </c>
      <c r="N408" s="124">
        <f>Corrientes!N408*Constantes!$BA$15</f>
        <v>1722.5112806573957</v>
      </c>
      <c r="O408" s="125">
        <v>7181.1433331372582</v>
      </c>
      <c r="P408" s="125">
        <v>28.644794150211379</v>
      </c>
      <c r="Q408" s="125">
        <v>47102.826432000009</v>
      </c>
      <c r="R408" s="125">
        <v>18343.547264000004</v>
      </c>
      <c r="S408" s="125">
        <v>3950.7912960000003</v>
      </c>
      <c r="T408" s="125">
        <v>0</v>
      </c>
      <c r="U408" s="126" t="s">
        <v>260</v>
      </c>
      <c r="V408" s="127">
        <v>69397.164992000005</v>
      </c>
      <c r="W408" s="125">
        <v>13948.700736000001</v>
      </c>
      <c r="X408" s="124">
        <f>Corrientes!X408*Constantes!$BA$15</f>
        <v>4818.1367360000004</v>
      </c>
      <c r="Y408" s="124">
        <f>Corrientes!Y408*Constantes!$BA$15</f>
        <v>5498.3902399999997</v>
      </c>
      <c r="Z408" s="124">
        <f>Corrientes!Z408*Constantes!$BA$15</f>
        <v>75337.761764726063</v>
      </c>
      <c r="AA408" s="125">
        <v>97255.909824000002</v>
      </c>
      <c r="AB408" s="125">
        <v>10983.664096000002</v>
      </c>
      <c r="AC408" s="123" t="s">
        <v>94</v>
      </c>
      <c r="AD408" s="125">
        <v>6.7429357377856451</v>
      </c>
      <c r="AE408" s="125">
        <v>3.175912826832024</v>
      </c>
      <c r="AF408" s="128" t="s">
        <v>94</v>
      </c>
      <c r="AG408" s="128" t="s">
        <v>94</v>
      </c>
      <c r="AH408" s="125">
        <v>22129.117600000001</v>
      </c>
      <c r="AI408" s="126" t="s">
        <v>260</v>
      </c>
      <c r="AJ408" s="126" t="s">
        <v>260</v>
      </c>
      <c r="AK408" s="126" t="s">
        <v>94</v>
      </c>
      <c r="AL408" s="126" t="s">
        <v>260</v>
      </c>
      <c r="AM408" s="126" t="s">
        <v>260</v>
      </c>
      <c r="AN408" s="128" t="s">
        <v>94</v>
      </c>
      <c r="AO408" s="132">
        <v>3062297.8377216002</v>
      </c>
      <c r="AP408" s="132">
        <v>1442337.8313570358</v>
      </c>
      <c r="AQ408" s="125">
        <v>76.013398072876882</v>
      </c>
      <c r="AR408" s="125">
        <v>23.986601927123122</v>
      </c>
      <c r="AS408" s="125">
        <v>71.355216477420441</v>
      </c>
      <c r="AT408" s="126" t="s">
        <v>94</v>
      </c>
      <c r="AU408" s="128" t="s">
        <v>94</v>
      </c>
      <c r="AV408" s="125">
        <f t="shared" si="5"/>
        <v>9.1946006261981239</v>
      </c>
      <c r="AW408" s="128" t="s">
        <v>94</v>
      </c>
      <c r="AX408" s="129">
        <v>17.113315199999999</v>
      </c>
      <c r="AZ408" s="149"/>
      <c r="BC408" s="150"/>
      <c r="BE408" s="98"/>
    </row>
    <row r="409" spans="1:57" ht="15" hidden="1" thickBot="1" x14ac:dyDescent="0.35">
      <c r="A409" s="120">
        <v>2015</v>
      </c>
      <c r="B409" s="121" t="s">
        <v>8</v>
      </c>
      <c r="C409" s="132">
        <v>1078.0448000000001</v>
      </c>
      <c r="D409" s="122">
        <v>1907.9842560000002</v>
      </c>
      <c r="E409" s="122">
        <f>Corrientes!E409*Constantes!$BA$15</f>
        <v>386.22687273600002</v>
      </c>
      <c r="F409" s="123" t="s">
        <v>260</v>
      </c>
      <c r="G409" s="123" t="s">
        <v>260</v>
      </c>
      <c r="H409" s="132">
        <v>3372.2543680000003</v>
      </c>
      <c r="I409" s="132">
        <v>344.67459200000008</v>
      </c>
      <c r="J409" s="122">
        <v>3716.9392960000005</v>
      </c>
      <c r="K409" s="124">
        <f>Corrientes!K409*Constantes!$BA$15</f>
        <v>4134.3069759999998</v>
      </c>
      <c r="L409" s="124">
        <f>Corrientes!L409*Constantes!$BA$15</f>
        <v>1321.6539840000003</v>
      </c>
      <c r="M409" s="124">
        <f>Corrientes!M409*Constantes!$BA$15</f>
        <v>2339.1504960000002</v>
      </c>
      <c r="N409" s="124">
        <f>Corrientes!N409*Constantes!$BA$15</f>
        <v>422.5670327838103</v>
      </c>
      <c r="O409" s="125">
        <v>4556.8739085888164</v>
      </c>
      <c r="P409" s="125">
        <v>45.834724732405284</v>
      </c>
      <c r="Q409" s="125">
        <v>3286.9100160000003</v>
      </c>
      <c r="R409" s="125">
        <v>1016.7626560000001</v>
      </c>
      <c r="S409" s="125">
        <v>88.827584000000002</v>
      </c>
      <c r="T409" s="125">
        <v>0</v>
      </c>
      <c r="U409" s="126" t="s">
        <v>260</v>
      </c>
      <c r="V409" s="127">
        <v>4392.5002560000003</v>
      </c>
      <c r="W409" s="125">
        <v>4628.3160959999996</v>
      </c>
      <c r="X409" s="124">
        <f>Corrientes!X409*Constantes!$BA$15</f>
        <v>3826.1288000000004</v>
      </c>
      <c r="Y409" s="124">
        <f>Corrientes!Y409*Constantes!$BA$15</f>
        <v>2815.3403520000002</v>
      </c>
      <c r="Z409" s="124">
        <f>Corrientes!Z409*Constantes!$BA$15</f>
        <v>133175.64089955023</v>
      </c>
      <c r="AA409" s="125">
        <v>8109.4395520000007</v>
      </c>
      <c r="AB409" s="125">
        <v>4595.2925759999998</v>
      </c>
      <c r="AC409" s="123" t="s">
        <v>94</v>
      </c>
      <c r="AD409" s="125">
        <v>17.111563917067212</v>
      </c>
      <c r="AE409" s="125">
        <v>3.706236782086564</v>
      </c>
      <c r="AF409" s="128" t="s">
        <v>94</v>
      </c>
      <c r="AG409" s="128" t="s">
        <v>94</v>
      </c>
      <c r="AH409" s="125">
        <v>163.51552000000001</v>
      </c>
      <c r="AI409" s="126" t="s">
        <v>260</v>
      </c>
      <c r="AJ409" s="126" t="s">
        <v>260</v>
      </c>
      <c r="AK409" s="126" t="s">
        <v>94</v>
      </c>
      <c r="AL409" s="126" t="s">
        <v>260</v>
      </c>
      <c r="AM409" s="126" t="s">
        <v>260</v>
      </c>
      <c r="AN409" s="128" t="s">
        <v>94</v>
      </c>
      <c r="AO409" s="132">
        <v>218805.2201952</v>
      </c>
      <c r="AP409" s="132">
        <v>47391.568764369804</v>
      </c>
      <c r="AQ409" s="125">
        <v>90.726646292799714</v>
      </c>
      <c r="AR409" s="125">
        <v>9.2730756289434968</v>
      </c>
      <c r="AS409" s="125">
        <v>54.165275267594723</v>
      </c>
      <c r="AT409" s="126" t="s">
        <v>94</v>
      </c>
      <c r="AU409" s="128" t="s">
        <v>94</v>
      </c>
      <c r="AV409" s="125">
        <f t="shared" si="5"/>
        <v>6.6627849676942352</v>
      </c>
      <c r="AW409" s="128" t="s">
        <v>94</v>
      </c>
      <c r="AX409" s="129">
        <v>34.080996159999998</v>
      </c>
      <c r="AZ409" s="149"/>
      <c r="BC409" s="150"/>
      <c r="BE409" s="98"/>
    </row>
    <row r="410" spans="1:57" ht="15" hidden="1" thickBot="1" x14ac:dyDescent="0.35">
      <c r="A410" s="120">
        <v>2015</v>
      </c>
      <c r="B410" s="121" t="s">
        <v>9</v>
      </c>
      <c r="C410" s="132">
        <v>7184.181504000001</v>
      </c>
      <c r="D410" s="122">
        <v>2579.844928</v>
      </c>
      <c r="E410" s="122">
        <f>Corrientes!E410*Constantes!$BA$15</f>
        <v>6.342345312</v>
      </c>
      <c r="F410" s="123" t="s">
        <v>260</v>
      </c>
      <c r="G410" s="123" t="s">
        <v>260</v>
      </c>
      <c r="H410" s="132">
        <v>9770.3624</v>
      </c>
      <c r="I410" s="132">
        <v>1710.1428800000001</v>
      </c>
      <c r="J410" s="122">
        <v>11480.515616000001</v>
      </c>
      <c r="K410" s="124">
        <f>Corrientes!K410*Constantes!$BA$15</f>
        <v>2806.3583680000002</v>
      </c>
      <c r="L410" s="124">
        <f>Corrientes!L410*Constantes!$BA$15</f>
        <v>2063.5203840000004</v>
      </c>
      <c r="M410" s="124">
        <f>Corrientes!M410*Constantes!$BA$15</f>
        <v>741.008512</v>
      </c>
      <c r="N410" s="124">
        <f>Corrientes!N410*Constantes!$BA$15</f>
        <v>491.20871049171194</v>
      </c>
      <c r="O410" s="125">
        <v>3297.566687705048</v>
      </c>
      <c r="P410" s="125">
        <v>53.511952050158285</v>
      </c>
      <c r="Q410" s="125">
        <v>7877.8511360000011</v>
      </c>
      <c r="R410" s="125">
        <v>1568.3949760000003</v>
      </c>
      <c r="S410" s="125">
        <v>527.36339200000009</v>
      </c>
      <c r="T410" s="125">
        <v>0</v>
      </c>
      <c r="U410" s="126" t="s">
        <v>260</v>
      </c>
      <c r="V410" s="127">
        <v>9973.609504</v>
      </c>
      <c r="W410" s="125">
        <v>4269.3261440000006</v>
      </c>
      <c r="X410" s="124">
        <f>Corrientes!X410*Constantes!$BA$15</f>
        <v>2623.0080640000001</v>
      </c>
      <c r="Y410" s="124">
        <f>Corrientes!Y410*Constantes!$BA$15</f>
        <v>3315.7371200000002</v>
      </c>
      <c r="Z410" s="124">
        <f>Corrientes!Z410*Constantes!$BA$15</f>
        <v>525260.18071713159</v>
      </c>
      <c r="AA410" s="125">
        <v>21454.114784000001</v>
      </c>
      <c r="AB410" s="125">
        <v>3687.7814400000002</v>
      </c>
      <c r="AC410" s="123" t="s">
        <v>94</v>
      </c>
      <c r="AD410" s="125">
        <v>24.502437558226084</v>
      </c>
      <c r="AE410" s="125">
        <v>2.8547803795464435</v>
      </c>
      <c r="AF410" s="128" t="s">
        <v>94</v>
      </c>
      <c r="AG410" s="128" t="s">
        <v>94</v>
      </c>
      <c r="AH410" s="125">
        <v>1658.1941440000001</v>
      </c>
      <c r="AI410" s="126" t="s">
        <v>260</v>
      </c>
      <c r="AJ410" s="126" t="s">
        <v>260</v>
      </c>
      <c r="AK410" s="126" t="s">
        <v>94</v>
      </c>
      <c r="AL410" s="126" t="s">
        <v>260</v>
      </c>
      <c r="AM410" s="126" t="s">
        <v>260</v>
      </c>
      <c r="AN410" s="128" t="s">
        <v>94</v>
      </c>
      <c r="AO410" s="132">
        <v>751515.42086080008</v>
      </c>
      <c r="AP410" s="132">
        <v>87559.087336914032</v>
      </c>
      <c r="AQ410" s="125">
        <v>85.103864031885308</v>
      </c>
      <c r="AR410" s="125">
        <v>14.896045937315156</v>
      </c>
      <c r="AS410" s="125">
        <v>46.488096127079992</v>
      </c>
      <c r="AT410" s="126" t="s">
        <v>94</v>
      </c>
      <c r="AU410" s="128" t="s">
        <v>94</v>
      </c>
      <c r="AV410" s="125">
        <f t="shared" si="5"/>
        <v>3.6618077593843612</v>
      </c>
      <c r="AW410" s="128" t="s">
        <v>94</v>
      </c>
      <c r="AX410" s="129">
        <v>34.768236800000004</v>
      </c>
      <c r="AZ410" s="149"/>
      <c r="BC410" s="150"/>
      <c r="BE410" s="98"/>
    </row>
    <row r="411" spans="1:57" ht="15" hidden="1" thickBot="1" x14ac:dyDescent="0.35">
      <c r="A411" s="120">
        <v>2015</v>
      </c>
      <c r="B411" s="121" t="s">
        <v>10</v>
      </c>
      <c r="C411" s="132">
        <v>4661.7323839999999</v>
      </c>
      <c r="D411" s="122">
        <v>3798.9037760000001</v>
      </c>
      <c r="E411" s="122">
        <f>Corrientes!E411*Constantes!$BA$15</f>
        <v>149.46818281599997</v>
      </c>
      <c r="F411" s="123" t="s">
        <v>260</v>
      </c>
      <c r="G411" s="123" t="s">
        <v>260</v>
      </c>
      <c r="H411" s="132">
        <v>8610.094720000001</v>
      </c>
      <c r="I411" s="132">
        <v>83.359840000000005</v>
      </c>
      <c r="J411" s="122">
        <v>8693.4545600000001</v>
      </c>
      <c r="K411" s="124">
        <f>Corrientes!K411*Constantes!$BA$15</f>
        <v>3132.6555520000002</v>
      </c>
      <c r="L411" s="124">
        <f>Corrientes!L411*Constantes!$BA$15</f>
        <v>1696.1065920000001</v>
      </c>
      <c r="M411" s="124">
        <f>Corrientes!M411*Constantes!$BA$15</f>
        <v>1382.1712640000001</v>
      </c>
      <c r="N411" s="124">
        <f>Corrientes!N411*Constantes!$BA$15</f>
        <v>30.329429177786388</v>
      </c>
      <c r="O411" s="125">
        <v>3162.9878144540921</v>
      </c>
      <c r="P411" s="125">
        <v>63.440623390102303</v>
      </c>
      <c r="Q411" s="125">
        <v>3486.6118720000004</v>
      </c>
      <c r="R411" s="125">
        <v>1523.226656</v>
      </c>
      <c r="S411" s="125">
        <v>0</v>
      </c>
      <c r="T411" s="125">
        <v>0</v>
      </c>
      <c r="U411" s="126" t="s">
        <v>260</v>
      </c>
      <c r="V411" s="127">
        <v>5009.8385280000002</v>
      </c>
      <c r="W411" s="125">
        <v>6112.2142720000011</v>
      </c>
      <c r="X411" s="124">
        <f>Corrientes!X411*Constantes!$BA$15</f>
        <v>4971.8950720000012</v>
      </c>
      <c r="Y411" s="124">
        <f>Corrientes!Y411*Constantes!$BA$15</f>
        <v>2694.2541120000001</v>
      </c>
      <c r="Z411" s="124">
        <f>Corrientes!Z411*Constantes!$BA$15</f>
        <v>0</v>
      </c>
      <c r="AA411" s="125">
        <v>13703.293088</v>
      </c>
      <c r="AB411" s="125">
        <v>3840.4544960000003</v>
      </c>
      <c r="AC411" s="123" t="s">
        <v>94</v>
      </c>
      <c r="AD411" s="125">
        <v>18.693116406407768</v>
      </c>
      <c r="AE411" s="125">
        <v>5.3208144925369849</v>
      </c>
      <c r="AF411" s="128" t="s">
        <v>94</v>
      </c>
      <c r="AG411" s="128" t="s">
        <v>94</v>
      </c>
      <c r="AH411" s="125">
        <v>98.419392000000002</v>
      </c>
      <c r="AI411" s="126" t="s">
        <v>260</v>
      </c>
      <c r="AJ411" s="126" t="s">
        <v>260</v>
      </c>
      <c r="AK411" s="126" t="s">
        <v>94</v>
      </c>
      <c r="AL411" s="126" t="s">
        <v>260</v>
      </c>
      <c r="AM411" s="126" t="s">
        <v>260</v>
      </c>
      <c r="AN411" s="128" t="s">
        <v>94</v>
      </c>
      <c r="AO411" s="132">
        <v>257541.26754880001</v>
      </c>
      <c r="AP411" s="132">
        <v>73306.62473451822</v>
      </c>
      <c r="AQ411" s="125">
        <v>99.041119506351919</v>
      </c>
      <c r="AR411" s="125">
        <v>0.95888049364808559</v>
      </c>
      <c r="AS411" s="125">
        <v>36.55937660989769</v>
      </c>
      <c r="AT411" s="126" t="s">
        <v>94</v>
      </c>
      <c r="AU411" s="128" t="s">
        <v>94</v>
      </c>
      <c r="AV411" s="125">
        <f t="shared" si="5"/>
        <v>1.6511155733159866</v>
      </c>
      <c r="AW411" s="128" t="s">
        <v>94</v>
      </c>
      <c r="AX411" s="129">
        <v>15.370045440000002</v>
      </c>
      <c r="AZ411" s="149"/>
      <c r="BC411" s="150"/>
      <c r="BE411" s="98"/>
    </row>
    <row r="412" spans="1:57" ht="15" hidden="1" thickBot="1" x14ac:dyDescent="0.35">
      <c r="A412" s="120">
        <v>2015</v>
      </c>
      <c r="B412" s="121" t="s">
        <v>11</v>
      </c>
      <c r="C412" s="132">
        <v>3146.8882240000003</v>
      </c>
      <c r="D412" s="122">
        <v>2537.1985920000002</v>
      </c>
      <c r="E412" s="122">
        <f>Corrientes!E412*Constantes!$BA$15</f>
        <v>615.79594441600011</v>
      </c>
      <c r="F412" s="123" t="s">
        <v>260</v>
      </c>
      <c r="G412" s="123" t="s">
        <v>260</v>
      </c>
      <c r="H412" s="132">
        <v>6299.8850240000002</v>
      </c>
      <c r="I412" s="132">
        <v>199.89824000000002</v>
      </c>
      <c r="J412" s="122">
        <v>6499.7936000000009</v>
      </c>
      <c r="K412" s="124">
        <f>Corrientes!K412*Constantes!$BA$15</f>
        <v>3295.1374720000003</v>
      </c>
      <c r="L412" s="124">
        <f>Corrientes!L412*Constantes!$BA$15</f>
        <v>1645.9769920000001</v>
      </c>
      <c r="M412" s="124">
        <f>Corrientes!M412*Constantes!$BA$15</f>
        <v>1327.0803840000001</v>
      </c>
      <c r="N412" s="124">
        <f>Corrientes!N412*Constantes!$BA$15</f>
        <v>104.55693100117006</v>
      </c>
      <c r="O412" s="125">
        <v>3399.6970728829797</v>
      </c>
      <c r="P412" s="125">
        <v>61.442213932438484</v>
      </c>
      <c r="Q412" s="125">
        <v>2806.5857599999999</v>
      </c>
      <c r="R412" s="125">
        <v>926.73609600000009</v>
      </c>
      <c r="S412" s="125">
        <v>345.60483200000004</v>
      </c>
      <c r="T412" s="125">
        <v>0</v>
      </c>
      <c r="U412" s="126" t="s">
        <v>260</v>
      </c>
      <c r="V412" s="127">
        <v>4078.926688</v>
      </c>
      <c r="W412" s="125">
        <v>4220.3128320000005</v>
      </c>
      <c r="X412" s="124">
        <f>Corrientes!X412*Constantes!$BA$15</f>
        <v>2784.3530240000005</v>
      </c>
      <c r="Y412" s="124">
        <f>Corrientes!Y412*Constantes!$BA$15</f>
        <v>3047.7143040000001</v>
      </c>
      <c r="Z412" s="124">
        <f>Corrientes!Z412*Constantes!$BA$15</f>
        <v>19494.660918772563</v>
      </c>
      <c r="AA412" s="125">
        <v>10578.709952000001</v>
      </c>
      <c r="AB412" s="125">
        <v>3675.2438720000005</v>
      </c>
      <c r="AC412" s="123" t="s">
        <v>94</v>
      </c>
      <c r="AD412" s="125">
        <v>15.862583684840963</v>
      </c>
      <c r="AE412" s="125">
        <v>3.6116621977604</v>
      </c>
      <c r="AF412" s="128" t="s">
        <v>94</v>
      </c>
      <c r="AG412" s="128" t="s">
        <v>94</v>
      </c>
      <c r="AH412" s="125">
        <v>166.9264</v>
      </c>
      <c r="AI412" s="126" t="s">
        <v>260</v>
      </c>
      <c r="AJ412" s="126" t="s">
        <v>260</v>
      </c>
      <c r="AK412" s="126" t="s">
        <v>94</v>
      </c>
      <c r="AL412" s="126" t="s">
        <v>260</v>
      </c>
      <c r="AM412" s="126" t="s">
        <v>260</v>
      </c>
      <c r="AN412" s="128" t="s">
        <v>94</v>
      </c>
      <c r="AO412" s="132">
        <v>292904.1912768</v>
      </c>
      <c r="AP412" s="132">
        <v>66689.679440288877</v>
      </c>
      <c r="AQ412" s="125">
        <v>96.9243857835732</v>
      </c>
      <c r="AR412" s="125">
        <v>3.075455195992685</v>
      </c>
      <c r="AS412" s="125">
        <v>38.557883773236853</v>
      </c>
      <c r="AT412" s="126" t="s">
        <v>94</v>
      </c>
      <c r="AU412" s="128" t="s">
        <v>94</v>
      </c>
      <c r="AV412" s="125">
        <f t="shared" si="5"/>
        <v>3.8419486380691481</v>
      </c>
      <c r="AW412" s="128" t="s">
        <v>94</v>
      </c>
      <c r="AX412" s="129">
        <v>157.00156608</v>
      </c>
      <c r="AZ412" s="149"/>
      <c r="BC412" s="150"/>
      <c r="BE412" s="98"/>
    </row>
    <row r="413" spans="1:57" ht="15" hidden="1" thickBot="1" x14ac:dyDescent="0.35">
      <c r="A413" s="120">
        <v>2015</v>
      </c>
      <c r="B413" s="121" t="s">
        <v>12</v>
      </c>
      <c r="C413" s="132">
        <v>5747.0847360000007</v>
      </c>
      <c r="D413" s="122">
        <v>4312.768352</v>
      </c>
      <c r="E413" s="122">
        <f>Corrientes!E413*Constantes!$BA$15</f>
        <v>3.5667055360000006</v>
      </c>
      <c r="F413" s="123" t="s">
        <v>260</v>
      </c>
      <c r="G413" s="123" t="s">
        <v>260</v>
      </c>
      <c r="H413" s="132">
        <v>10063.419008000001</v>
      </c>
      <c r="I413" s="132">
        <v>3482.1673919999998</v>
      </c>
      <c r="J413" s="122">
        <v>13545.5864</v>
      </c>
      <c r="K413" s="124">
        <f>Corrientes!K413*Constantes!$BA$15</f>
        <v>2586.4392960000005</v>
      </c>
      <c r="L413" s="124">
        <f>Corrientes!L413*Constantes!$BA$15</f>
        <v>1477.0764160000001</v>
      </c>
      <c r="M413" s="124">
        <f>Corrientes!M413*Constantes!$BA$15</f>
        <v>1108.4429760000003</v>
      </c>
      <c r="N413" s="124">
        <f>Corrientes!N413*Constantes!$BA$15</f>
        <v>894.96485334661588</v>
      </c>
      <c r="O413" s="125">
        <v>3481.4025674675477</v>
      </c>
      <c r="P413" s="125">
        <v>40.514977116662358</v>
      </c>
      <c r="Q413" s="125">
        <v>17881.703776000002</v>
      </c>
      <c r="R413" s="125">
        <v>1866.4438720000001</v>
      </c>
      <c r="S413" s="125">
        <v>139.7944</v>
      </c>
      <c r="T413" s="125">
        <v>0</v>
      </c>
      <c r="U413" s="126" t="s">
        <v>260</v>
      </c>
      <c r="V413" s="127">
        <v>19887.942048000001</v>
      </c>
      <c r="W413" s="125">
        <v>4922.2409280000002</v>
      </c>
      <c r="X413" s="124">
        <f>Corrientes!X413*Constantes!$BA$15</f>
        <v>3407.4691200000002</v>
      </c>
      <c r="Y413" s="124">
        <f>Corrientes!Y413*Constantes!$BA$15</f>
        <v>4715.9033600000012</v>
      </c>
      <c r="Z413" s="124">
        <f>Corrientes!Z413*Constantes!$BA$15</f>
        <v>26925.323796610173</v>
      </c>
      <c r="AA413" s="125">
        <v>33433.528448000005</v>
      </c>
      <c r="AB413" s="125">
        <v>4215.4135680000009</v>
      </c>
      <c r="AC413" s="123" t="s">
        <v>94</v>
      </c>
      <c r="AD413" s="125">
        <v>27.847114975170307</v>
      </c>
      <c r="AE413" s="125">
        <v>2.6697430545592855</v>
      </c>
      <c r="AF413" s="128" t="s">
        <v>94</v>
      </c>
      <c r="AG413" s="128" t="s">
        <v>94</v>
      </c>
      <c r="AH413" s="125">
        <v>3467.6039680000004</v>
      </c>
      <c r="AI413" s="126" t="s">
        <v>260</v>
      </c>
      <c r="AJ413" s="126" t="s">
        <v>260</v>
      </c>
      <c r="AK413" s="126" t="s">
        <v>94</v>
      </c>
      <c r="AL413" s="126" t="s">
        <v>260</v>
      </c>
      <c r="AM413" s="126" t="s">
        <v>260</v>
      </c>
      <c r="AN413" s="128" t="s">
        <v>94</v>
      </c>
      <c r="AO413" s="132">
        <v>1252312.592064</v>
      </c>
      <c r="AP413" s="132">
        <v>120061.02589337094</v>
      </c>
      <c r="AQ413" s="125">
        <v>74.29297418973313</v>
      </c>
      <c r="AR413" s="125">
        <v>25.707025810266877</v>
      </c>
      <c r="AS413" s="125">
        <v>59.485022883337649</v>
      </c>
      <c r="AT413" s="126" t="s">
        <v>94</v>
      </c>
      <c r="AU413" s="128" t="s">
        <v>94</v>
      </c>
      <c r="AV413" s="125">
        <f t="shared" si="5"/>
        <v>2.6790268129979644</v>
      </c>
      <c r="AW413" s="128" t="s">
        <v>94</v>
      </c>
      <c r="AX413" s="129">
        <v>20.672000000000001</v>
      </c>
      <c r="AZ413" s="149"/>
      <c r="BC413" s="150"/>
      <c r="BE413" s="98"/>
    </row>
    <row r="414" spans="1:57" ht="15" hidden="1" thickBot="1" x14ac:dyDescent="0.35">
      <c r="A414" s="120">
        <v>2015</v>
      </c>
      <c r="B414" s="121" t="s">
        <v>13</v>
      </c>
      <c r="C414" s="132">
        <v>22725.742528000002</v>
      </c>
      <c r="D414" s="122">
        <v>9104.4139200000009</v>
      </c>
      <c r="E414" s="122">
        <f>Corrientes!E414*Constantes!$BA$15</f>
        <v>200.59336700800006</v>
      </c>
      <c r="F414" s="123" t="s">
        <v>260</v>
      </c>
      <c r="G414" s="123" t="s">
        <v>260</v>
      </c>
      <c r="H414" s="132">
        <v>32030.747200000002</v>
      </c>
      <c r="I414" s="132">
        <v>9476.4272320000018</v>
      </c>
      <c r="J414" s="122">
        <v>41507.174432000007</v>
      </c>
      <c r="K414" s="124">
        <f>Corrientes!K414*Constantes!$BA$15</f>
        <v>3392.8643520000005</v>
      </c>
      <c r="L414" s="124">
        <f>Corrientes!L414*Constantes!$BA$15</f>
        <v>2407.2233919999999</v>
      </c>
      <c r="M414" s="124">
        <f>Corrientes!M414*Constantes!$BA$15</f>
        <v>964.39014400000008</v>
      </c>
      <c r="N414" s="124">
        <f>Corrientes!N414*Constantes!$BA$15</f>
        <v>1003.7912295347147</v>
      </c>
      <c r="O414" s="125">
        <v>4396.6518878876032</v>
      </c>
      <c r="P414" s="125">
        <v>58.306698758347011</v>
      </c>
      <c r="Q414" s="125">
        <v>19304.309472000001</v>
      </c>
      <c r="R414" s="125">
        <v>2159.5935039999999</v>
      </c>
      <c r="S414" s="125">
        <v>48.816927999999997</v>
      </c>
      <c r="T414" s="125">
        <v>8167.7656000000006</v>
      </c>
      <c r="U414" s="126" t="s">
        <v>260</v>
      </c>
      <c r="V414" s="127">
        <v>29680.485504</v>
      </c>
      <c r="W414" s="125">
        <v>3994.81232</v>
      </c>
      <c r="X414" s="124">
        <f>Corrientes!X414*Constantes!$BA$15</f>
        <v>3491.945248</v>
      </c>
      <c r="Y414" s="124">
        <f>Corrientes!Y414*Constantes!$BA$15</f>
        <v>1998.3829120000003</v>
      </c>
      <c r="Z414" s="124">
        <f>Corrientes!Z414*Constantes!$BA$15</f>
        <v>1750.0576533428932</v>
      </c>
      <c r="AA414" s="125">
        <v>71187.659935999996</v>
      </c>
      <c r="AB414" s="125">
        <v>4219.6823360000008</v>
      </c>
      <c r="AC414" s="123" t="s">
        <v>94</v>
      </c>
      <c r="AD414" s="125">
        <v>29.883650516711274</v>
      </c>
      <c r="AE414" s="125">
        <v>4.4326892481608562</v>
      </c>
      <c r="AF414" s="128" t="s">
        <v>94</v>
      </c>
      <c r="AG414" s="128" t="s">
        <v>94</v>
      </c>
      <c r="AH414" s="125">
        <v>3482.0433600000001</v>
      </c>
      <c r="AI414" s="126" t="s">
        <v>260</v>
      </c>
      <c r="AJ414" s="126" t="s">
        <v>260</v>
      </c>
      <c r="AK414" s="126" t="s">
        <v>94</v>
      </c>
      <c r="AL414" s="126" t="s">
        <v>260</v>
      </c>
      <c r="AM414" s="126" t="s">
        <v>260</v>
      </c>
      <c r="AN414" s="128" t="s">
        <v>94</v>
      </c>
      <c r="AO414" s="132">
        <v>1605970.0094144002</v>
      </c>
      <c r="AP414" s="132">
        <v>238216.08540597491</v>
      </c>
      <c r="AQ414" s="125">
        <v>77.169182528854236</v>
      </c>
      <c r="AR414" s="125">
        <v>22.830817471145757</v>
      </c>
      <c r="AS414" s="125">
        <v>41.693301241652996</v>
      </c>
      <c r="AT414" s="126" t="s">
        <v>94</v>
      </c>
      <c r="AU414" s="128" t="s">
        <v>94</v>
      </c>
      <c r="AV414" s="125">
        <f t="shared" si="5"/>
        <v>5.3248871277449039</v>
      </c>
      <c r="AW414" s="128" t="s">
        <v>94</v>
      </c>
      <c r="AX414" s="129">
        <v>170.46048512000004</v>
      </c>
      <c r="AZ414" s="149"/>
      <c r="BC414" s="150"/>
      <c r="BE414" s="98"/>
    </row>
    <row r="415" spans="1:57" ht="15" hidden="1" thickBot="1" x14ac:dyDescent="0.35">
      <c r="A415" s="120">
        <v>2015</v>
      </c>
      <c r="B415" s="121" t="s">
        <v>14</v>
      </c>
      <c r="C415" s="132">
        <v>4962.1585600000008</v>
      </c>
      <c r="D415" s="122">
        <v>2736.2286080000003</v>
      </c>
      <c r="E415" s="122">
        <f>Corrientes!E415*Constantes!$BA$15</f>
        <v>914.7326614719999</v>
      </c>
      <c r="F415" s="123" t="s">
        <v>260</v>
      </c>
      <c r="G415" s="123" t="s">
        <v>260</v>
      </c>
      <c r="H415" s="132">
        <v>8613.1231680000001</v>
      </c>
      <c r="I415" s="132">
        <v>404.70608000000004</v>
      </c>
      <c r="J415" s="122">
        <v>9017.8292480000018</v>
      </c>
      <c r="K415" s="124">
        <f>Corrientes!K415*Constantes!$BA$15</f>
        <v>2770.5337920000002</v>
      </c>
      <c r="L415" s="124">
        <f>Corrientes!L415*Constantes!$BA$15</f>
        <v>1596.147136</v>
      </c>
      <c r="M415" s="124">
        <f>Corrientes!M415*Constantes!$BA$15</f>
        <v>880.15174400000001</v>
      </c>
      <c r="N415" s="124">
        <f>Corrientes!N415*Constantes!$BA$15</f>
        <v>130.17965034283017</v>
      </c>
      <c r="O415" s="125">
        <v>2900.7159561146523</v>
      </c>
      <c r="P415" s="125">
        <v>55.819161037628298</v>
      </c>
      <c r="Q415" s="125">
        <v>5127.6482560000004</v>
      </c>
      <c r="R415" s="125">
        <v>1916.5631360000002</v>
      </c>
      <c r="S415" s="125">
        <v>93.406432000000009</v>
      </c>
      <c r="T415" s="125">
        <v>0</v>
      </c>
      <c r="U415" s="126" t="s">
        <v>260</v>
      </c>
      <c r="V415" s="127">
        <v>7137.6178240000008</v>
      </c>
      <c r="W415" s="125">
        <v>4797.836832</v>
      </c>
      <c r="X415" s="124">
        <f>Corrientes!X415*Constantes!$BA$15</f>
        <v>3374.2388800000003</v>
      </c>
      <c r="Y415" s="124">
        <f>Corrientes!Y415*Constantes!$BA$15</f>
        <v>4609.7939839999999</v>
      </c>
      <c r="Z415" s="124">
        <f>Corrientes!Z415*Constantes!$BA$15</f>
        <v>34543.267491124258</v>
      </c>
      <c r="AA415" s="125">
        <v>16155.436736000001</v>
      </c>
      <c r="AB415" s="125">
        <v>3514.7257920000002</v>
      </c>
      <c r="AC415" s="123" t="s">
        <v>94</v>
      </c>
      <c r="AD415" s="125">
        <v>22.529446243129701</v>
      </c>
      <c r="AE415" s="125">
        <v>3.7636931619065996</v>
      </c>
      <c r="AF415" s="128" t="s">
        <v>94</v>
      </c>
      <c r="AG415" s="128" t="s">
        <v>94</v>
      </c>
      <c r="AH415" s="125">
        <v>291.60956800000002</v>
      </c>
      <c r="AI415" s="126" t="s">
        <v>260</v>
      </c>
      <c r="AJ415" s="126" t="s">
        <v>260</v>
      </c>
      <c r="AK415" s="126" t="s">
        <v>94</v>
      </c>
      <c r="AL415" s="126" t="s">
        <v>260</v>
      </c>
      <c r="AM415" s="126" t="s">
        <v>260</v>
      </c>
      <c r="AN415" s="128" t="s">
        <v>94</v>
      </c>
      <c r="AO415" s="132">
        <v>429244.2566656</v>
      </c>
      <c r="AP415" s="132">
        <v>71708.085871797943</v>
      </c>
      <c r="AQ415" s="125">
        <v>95.512156319773325</v>
      </c>
      <c r="AR415" s="125">
        <v>4.4878436802266668</v>
      </c>
      <c r="AS415" s="125">
        <v>44.180902940834002</v>
      </c>
      <c r="AT415" s="126" t="s">
        <v>94</v>
      </c>
      <c r="AU415" s="128" t="s">
        <v>94</v>
      </c>
      <c r="AV415" s="125">
        <f t="shared" si="5"/>
        <v>3.7714655985268353</v>
      </c>
      <c r="AW415" s="128" t="s">
        <v>94</v>
      </c>
      <c r="AX415" s="129">
        <v>96.958191680000013</v>
      </c>
      <c r="AZ415" s="149"/>
      <c r="BC415" s="150"/>
      <c r="BE415" s="98"/>
    </row>
    <row r="416" spans="1:57" ht="15" hidden="1" thickBot="1" x14ac:dyDescent="0.35">
      <c r="A416" s="120">
        <v>2015</v>
      </c>
      <c r="B416" s="121" t="s">
        <v>15</v>
      </c>
      <c r="C416" s="132">
        <v>2066.4041280000001</v>
      </c>
      <c r="D416" s="122">
        <v>1492.6010880000001</v>
      </c>
      <c r="E416" s="122">
        <f>Corrientes!E416*Constantes!$BA$15</f>
        <v>2.0562645120000003</v>
      </c>
      <c r="F416" s="123" t="s">
        <v>260</v>
      </c>
      <c r="G416" s="123" t="s">
        <v>260</v>
      </c>
      <c r="H416" s="132">
        <v>3561.0517440000003</v>
      </c>
      <c r="I416" s="132">
        <v>176.91097600000001</v>
      </c>
      <c r="J416" s="122">
        <v>3737.96272</v>
      </c>
      <c r="K416" s="124">
        <f>Corrientes!K416*Constantes!$BA$15</f>
        <v>3126.764032</v>
      </c>
      <c r="L416" s="124">
        <f>Corrientes!L416*Constantes!$BA$15</f>
        <v>1814.3917760000002</v>
      </c>
      <c r="M416" s="124">
        <f>Corrientes!M416*Constantes!$BA$15</f>
        <v>1310.5737920000001</v>
      </c>
      <c r="N416" s="124">
        <f>Corrientes!N416*Constantes!$BA$15</f>
        <v>155.33498004906517</v>
      </c>
      <c r="O416" s="125">
        <v>3282.101483045833</v>
      </c>
      <c r="P416" s="125">
        <v>45.351486719160491</v>
      </c>
      <c r="Q416" s="125">
        <v>3030.1224320000001</v>
      </c>
      <c r="R416" s="125">
        <v>1381.25136</v>
      </c>
      <c r="S416" s="125">
        <v>92.868960000000001</v>
      </c>
      <c r="T416" s="125">
        <v>0</v>
      </c>
      <c r="U416" s="126" t="s">
        <v>260</v>
      </c>
      <c r="V416" s="127">
        <v>4504.2427520000001</v>
      </c>
      <c r="W416" s="125">
        <v>5763.911744</v>
      </c>
      <c r="X416" s="124">
        <f>Corrientes!X416*Constantes!$BA$15</f>
        <v>3686.4377600000003</v>
      </c>
      <c r="Y416" s="124">
        <f>Corrientes!Y416*Constantes!$BA$15</f>
        <v>5975.7377280000001</v>
      </c>
      <c r="Z416" s="124">
        <f>Corrientes!Z416*Constantes!$BA$15</f>
        <v>60423.038813272608</v>
      </c>
      <c r="AA416" s="125">
        <v>8242.2054720000015</v>
      </c>
      <c r="AB416" s="125">
        <v>4292.0343360000006</v>
      </c>
      <c r="AC416" s="123" t="s">
        <v>94</v>
      </c>
      <c r="AD416" s="125">
        <v>21.741732831046594</v>
      </c>
      <c r="AE416" s="125">
        <v>4.0125846173060333</v>
      </c>
      <c r="AF416" s="128" t="s">
        <v>94</v>
      </c>
      <c r="AG416" s="128" t="s">
        <v>94</v>
      </c>
      <c r="AH416" s="125">
        <v>374.75235200000003</v>
      </c>
      <c r="AI416" s="126" t="s">
        <v>260</v>
      </c>
      <c r="AJ416" s="126" t="s">
        <v>260</v>
      </c>
      <c r="AK416" s="126" t="s">
        <v>94</v>
      </c>
      <c r="AL416" s="126" t="s">
        <v>260</v>
      </c>
      <c r="AM416" s="126" t="s">
        <v>260</v>
      </c>
      <c r="AN416" s="128" t="s">
        <v>94</v>
      </c>
      <c r="AO416" s="132">
        <v>205408.88873600002</v>
      </c>
      <c r="AP416" s="132">
        <v>37909.629299714106</v>
      </c>
      <c r="AQ416" s="125">
        <v>95.267181904906749</v>
      </c>
      <c r="AR416" s="125">
        <v>4.7328180950932541</v>
      </c>
      <c r="AS416" s="125">
        <v>54.648513280839495</v>
      </c>
      <c r="AT416" s="126" t="s">
        <v>94</v>
      </c>
      <c r="AU416" s="128" t="s">
        <v>94</v>
      </c>
      <c r="AV416" s="125">
        <f t="shared" si="5"/>
        <v>4.5144004924922099</v>
      </c>
      <c r="AW416" s="128" t="s">
        <v>94</v>
      </c>
      <c r="AX416" s="129">
        <v>22.165655360000002</v>
      </c>
      <c r="AZ416" s="149"/>
      <c r="BC416" s="150"/>
      <c r="BE416" s="98"/>
    </row>
    <row r="417" spans="1:57" ht="15" hidden="1" thickBot="1" x14ac:dyDescent="0.35">
      <c r="A417" s="120">
        <v>2015</v>
      </c>
      <c r="B417" s="121" t="s">
        <v>16</v>
      </c>
      <c r="C417" s="132">
        <v>848.90601600000002</v>
      </c>
      <c r="D417" s="122">
        <v>1526.699552</v>
      </c>
      <c r="E417" s="122">
        <f>Corrientes!E417*Constantes!$BA$15</f>
        <v>216.07738752</v>
      </c>
      <c r="F417" s="123" t="s">
        <v>260</v>
      </c>
      <c r="G417" s="123" t="s">
        <v>260</v>
      </c>
      <c r="H417" s="132">
        <v>2591.6796479999998</v>
      </c>
      <c r="I417" s="132">
        <v>229.52121600000001</v>
      </c>
      <c r="J417" s="122">
        <v>2821.2008639999999</v>
      </c>
      <c r="K417" s="124">
        <f>Corrientes!K417*Constantes!$BA$15</f>
        <v>3986.3678080000004</v>
      </c>
      <c r="L417" s="124">
        <f>Corrientes!L417*Constantes!$BA$15</f>
        <v>1305.7365440000001</v>
      </c>
      <c r="M417" s="124">
        <f>Corrientes!M417*Constantes!$BA$15</f>
        <v>2348.277184</v>
      </c>
      <c r="N417" s="124">
        <f>Corrientes!N417*Constantes!$BA$15</f>
        <v>353.03765510855442</v>
      </c>
      <c r="O417" s="125">
        <v>4339.4078394179669</v>
      </c>
      <c r="P417" s="125">
        <v>51.527324967860189</v>
      </c>
      <c r="Q417" s="125">
        <v>2073.4429439999999</v>
      </c>
      <c r="R417" s="125">
        <v>580.51110400000005</v>
      </c>
      <c r="S417" s="125">
        <v>0</v>
      </c>
      <c r="T417" s="125">
        <v>0</v>
      </c>
      <c r="U417" s="126" t="s">
        <v>260</v>
      </c>
      <c r="V417" s="127">
        <v>2653.9540480000001</v>
      </c>
      <c r="W417" s="125">
        <v>4626.3315839999996</v>
      </c>
      <c r="X417" s="124">
        <f>Corrientes!X417*Constantes!$BA$15</f>
        <v>3717.6318080000005</v>
      </c>
      <c r="Y417" s="124">
        <f>Corrientes!Y417*Constantes!$BA$15</f>
        <v>3036.2206720000004</v>
      </c>
      <c r="Z417" s="124">
        <f>Corrientes!Z417*Constantes!$BA$15</f>
        <v>0</v>
      </c>
      <c r="AA417" s="125">
        <v>5475.1549120000009</v>
      </c>
      <c r="AB417" s="125">
        <v>4473.9065920000003</v>
      </c>
      <c r="AC417" s="123" t="s">
        <v>94</v>
      </c>
      <c r="AD417" s="125">
        <v>19.823884761508808</v>
      </c>
      <c r="AE417" s="125">
        <v>4.2904223174110507</v>
      </c>
      <c r="AF417" s="128" t="s">
        <v>94</v>
      </c>
      <c r="AG417" s="128" t="s">
        <v>94</v>
      </c>
      <c r="AH417" s="125">
        <v>80.507104000000012</v>
      </c>
      <c r="AI417" s="126" t="s">
        <v>260</v>
      </c>
      <c r="AJ417" s="126" t="s">
        <v>260</v>
      </c>
      <c r="AK417" s="126" t="s">
        <v>94</v>
      </c>
      <c r="AL417" s="126" t="s">
        <v>260</v>
      </c>
      <c r="AM417" s="126" t="s">
        <v>260</v>
      </c>
      <c r="AN417" s="128" t="s">
        <v>94</v>
      </c>
      <c r="AO417" s="132">
        <v>127613.42606720001</v>
      </c>
      <c r="AP417" s="132">
        <v>27618.977652689315</v>
      </c>
      <c r="AQ417" s="125">
        <v>91.86441423123</v>
      </c>
      <c r="AR417" s="125">
        <v>8.1355857687699906</v>
      </c>
      <c r="AS417" s="125">
        <v>48.472675032139797</v>
      </c>
      <c r="AT417" s="126" t="s">
        <v>94</v>
      </c>
      <c r="AU417" s="128" t="s">
        <v>94</v>
      </c>
      <c r="AV417" s="125">
        <f t="shared" si="5"/>
        <v>10.056438417430535</v>
      </c>
      <c r="AW417" s="128" t="s">
        <v>94</v>
      </c>
      <c r="AX417" s="129">
        <v>20.358302400000003</v>
      </c>
      <c r="AZ417" s="149"/>
      <c r="BC417" s="150"/>
      <c r="BE417" s="98"/>
    </row>
    <row r="418" spans="1:57" ht="15" hidden="1" thickBot="1" x14ac:dyDescent="0.35">
      <c r="A418" s="120">
        <v>2015</v>
      </c>
      <c r="B418" s="121" t="s">
        <v>17</v>
      </c>
      <c r="C418" s="132">
        <v>2110.735232</v>
      </c>
      <c r="D418" s="122">
        <v>2422.9857919999999</v>
      </c>
      <c r="E418" s="122">
        <f>Corrientes!E418*Constantes!$BA$15</f>
        <v>1.7834354559999999</v>
      </c>
      <c r="F418" s="123" t="s">
        <v>260</v>
      </c>
      <c r="G418" s="123" t="s">
        <v>260</v>
      </c>
      <c r="H418" s="132">
        <v>4535.4988160000012</v>
      </c>
      <c r="I418" s="132">
        <v>313.21180800000002</v>
      </c>
      <c r="J418" s="122">
        <v>4848.7106240000003</v>
      </c>
      <c r="K418" s="124">
        <f>Corrientes!K418*Constantes!$BA$15</f>
        <v>2884.9326400000004</v>
      </c>
      <c r="L418" s="124">
        <f>Corrientes!L418*Constantes!$BA$15</f>
        <v>1342.5947200000001</v>
      </c>
      <c r="M418" s="124">
        <f>Corrientes!M418*Constantes!$BA$15</f>
        <v>1541.2009600000001</v>
      </c>
      <c r="N418" s="124">
        <f>Corrientes!N418*Constantes!$BA$15</f>
        <v>199.22491334141154</v>
      </c>
      <c r="O418" s="125">
        <v>3084.1553737306272</v>
      </c>
      <c r="P418" s="125">
        <v>20.69797290828075</v>
      </c>
      <c r="Q418" s="125">
        <v>14924.656864</v>
      </c>
      <c r="R418" s="125">
        <v>1495.474496</v>
      </c>
      <c r="S418" s="125">
        <v>348.48857600000002</v>
      </c>
      <c r="T418" s="125">
        <v>1808.6966400000001</v>
      </c>
      <c r="U418" s="126" t="s">
        <v>260</v>
      </c>
      <c r="V418" s="127">
        <v>18577.316576000001</v>
      </c>
      <c r="W418" s="125">
        <v>5287.0913920000003</v>
      </c>
      <c r="X418" s="124">
        <f>Corrientes!X418*Constantes!$BA$15</f>
        <v>3555.2325759999999</v>
      </c>
      <c r="Y418" s="124">
        <f>Corrientes!Y418*Constantes!$BA$15</f>
        <v>5547.3518720000011</v>
      </c>
      <c r="Z418" s="124">
        <f>Corrientes!Z418*Constantes!$BA$15</f>
        <v>16097.750870657801</v>
      </c>
      <c r="AA418" s="125">
        <v>23426.016864000005</v>
      </c>
      <c r="AB418" s="125">
        <v>4606.1143680000005</v>
      </c>
      <c r="AC418" s="123" t="s">
        <v>94</v>
      </c>
      <c r="AD418" s="125">
        <v>21.365148861973431</v>
      </c>
      <c r="AE418" s="125">
        <v>1.7290591410916272</v>
      </c>
      <c r="AF418" s="128" t="s">
        <v>94</v>
      </c>
      <c r="AG418" s="128" t="s">
        <v>94</v>
      </c>
      <c r="AH418" s="125">
        <v>7606.6034880000007</v>
      </c>
      <c r="AI418" s="126" t="s">
        <v>260</v>
      </c>
      <c r="AJ418" s="126" t="s">
        <v>260</v>
      </c>
      <c r="AK418" s="126" t="s">
        <v>94</v>
      </c>
      <c r="AL418" s="126" t="s">
        <v>260</v>
      </c>
      <c r="AM418" s="126" t="s">
        <v>260</v>
      </c>
      <c r="AN418" s="128" t="s">
        <v>94</v>
      </c>
      <c r="AO418" s="132">
        <v>1354841.8505344</v>
      </c>
      <c r="AP418" s="132">
        <v>109645.95194274817</v>
      </c>
      <c r="AQ418" s="125">
        <v>93.540307263343919</v>
      </c>
      <c r="AR418" s="125">
        <v>6.459692736656085</v>
      </c>
      <c r="AS418" s="125">
        <v>79.302071213603298</v>
      </c>
      <c r="AT418" s="126" t="s">
        <v>94</v>
      </c>
      <c r="AU418" s="128" t="s">
        <v>94</v>
      </c>
      <c r="AV418" s="125">
        <f t="shared" si="5"/>
        <v>5.9619163751299498</v>
      </c>
      <c r="AW418" s="128" t="s">
        <v>94</v>
      </c>
      <c r="AX418" s="129">
        <v>48.882044800000003</v>
      </c>
      <c r="AZ418" s="149"/>
      <c r="BC418" s="150"/>
      <c r="BE418" s="98"/>
    </row>
    <row r="419" spans="1:57" ht="15" hidden="1" thickBot="1" x14ac:dyDescent="0.35">
      <c r="A419" s="120">
        <v>2015</v>
      </c>
      <c r="B419" s="121" t="s">
        <v>18</v>
      </c>
      <c r="C419" s="132">
        <v>5559.1865920000009</v>
      </c>
      <c r="D419" s="122">
        <v>3652.9181120000003</v>
      </c>
      <c r="E419" s="122">
        <f>Corrientes!E419*Constantes!$BA$15</f>
        <v>1394.7798919999998</v>
      </c>
      <c r="F419" s="123" t="s">
        <v>260</v>
      </c>
      <c r="G419" s="123" t="s">
        <v>260</v>
      </c>
      <c r="H419" s="132">
        <v>10606.875552000001</v>
      </c>
      <c r="I419" s="132">
        <v>1428.53856</v>
      </c>
      <c r="J419" s="122">
        <v>12035.414112</v>
      </c>
      <c r="K419" s="124">
        <f>Corrientes!K419*Constantes!$BA$15</f>
        <v>3602.81952</v>
      </c>
      <c r="L419" s="124">
        <f>Corrientes!L419*Constantes!$BA$15</f>
        <v>1888.2838400000003</v>
      </c>
      <c r="M419" s="124">
        <f>Corrientes!M419*Constantes!$BA$15</f>
        <v>1240.7747840000002</v>
      </c>
      <c r="N419" s="124">
        <f>Corrientes!N419*Constantes!$BA$15</f>
        <v>485.22873561189749</v>
      </c>
      <c r="O419" s="125">
        <v>4088.0509105241867</v>
      </c>
      <c r="P419" s="125">
        <v>74.766630580929004</v>
      </c>
      <c r="Q419" s="125">
        <v>2352.7733440000002</v>
      </c>
      <c r="R419" s="125">
        <v>1353.7472640000001</v>
      </c>
      <c r="S419" s="125">
        <v>355.37235200000003</v>
      </c>
      <c r="T419" s="125">
        <v>0</v>
      </c>
      <c r="U419" s="126" t="s">
        <v>260</v>
      </c>
      <c r="V419" s="127">
        <v>4061.8929600000001</v>
      </c>
      <c r="W419" s="125">
        <v>3802.3870080000006</v>
      </c>
      <c r="X419" s="124">
        <f>Corrientes!X419*Constantes!$BA$15</f>
        <v>3088.262432</v>
      </c>
      <c r="Y419" s="124">
        <f>Corrientes!Y419*Constantes!$BA$15</f>
        <v>3166.02016</v>
      </c>
      <c r="Z419" s="124">
        <f>Corrientes!Z419*Constantes!$BA$15</f>
        <v>15801.220894619833</v>
      </c>
      <c r="AA419" s="125">
        <v>16097.307072000001</v>
      </c>
      <c r="AB419" s="125">
        <v>4011.9907520000006</v>
      </c>
      <c r="AC419" s="123" t="s">
        <v>94</v>
      </c>
      <c r="AD419" s="125">
        <v>19.314799157796894</v>
      </c>
      <c r="AE419" s="125">
        <v>5.4150999816921601</v>
      </c>
      <c r="AF419" s="128" t="s">
        <v>94</v>
      </c>
      <c r="AG419" s="128" t="s">
        <v>94</v>
      </c>
      <c r="AH419" s="125">
        <v>93.571808000000004</v>
      </c>
      <c r="AI419" s="126" t="s">
        <v>260</v>
      </c>
      <c r="AJ419" s="126" t="s">
        <v>260</v>
      </c>
      <c r="AK419" s="126" t="s">
        <v>94</v>
      </c>
      <c r="AL419" s="126" t="s">
        <v>260</v>
      </c>
      <c r="AM419" s="126" t="s">
        <v>260</v>
      </c>
      <c r="AN419" s="128" t="s">
        <v>94</v>
      </c>
      <c r="AO419" s="132">
        <v>297267.03341440001</v>
      </c>
      <c r="AP419" s="132">
        <v>83341.824987364293</v>
      </c>
      <c r="AQ419" s="125">
        <v>88.130540862938275</v>
      </c>
      <c r="AR419" s="125">
        <v>11.869459137061721</v>
      </c>
      <c r="AS419" s="125">
        <v>25.233369419070989</v>
      </c>
      <c r="AT419" s="126" t="s">
        <v>94</v>
      </c>
      <c r="AU419" s="128" t="s">
        <v>94</v>
      </c>
      <c r="AV419" s="125">
        <f t="shared" si="5"/>
        <v>12.680119485794194</v>
      </c>
      <c r="AW419" s="128" t="s">
        <v>94</v>
      </c>
      <c r="AX419" s="129">
        <v>47.593662400000007</v>
      </c>
      <c r="AZ419" s="149"/>
      <c r="BC419" s="150"/>
      <c r="BE419" s="98"/>
    </row>
    <row r="420" spans="1:57" ht="15" hidden="1" thickBot="1" x14ac:dyDescent="0.35">
      <c r="A420" s="120">
        <v>2015</v>
      </c>
      <c r="B420" s="121" t="s">
        <v>19</v>
      </c>
      <c r="C420" s="132">
        <v>7337.8158080000003</v>
      </c>
      <c r="D420" s="122">
        <v>3247.1474240000002</v>
      </c>
      <c r="E420" s="122">
        <f>Corrientes!E420*Constantes!$BA$15</f>
        <v>844.720318432</v>
      </c>
      <c r="F420" s="123" t="s">
        <v>260</v>
      </c>
      <c r="G420" s="123" t="s">
        <v>260</v>
      </c>
      <c r="H420" s="132">
        <v>11429.683168</v>
      </c>
      <c r="I420" s="132">
        <v>1328.6721280000002</v>
      </c>
      <c r="J420" s="122">
        <v>12758.355296000002</v>
      </c>
      <c r="K420" s="124">
        <f>Corrientes!K420*Constantes!$BA$15</f>
        <v>2599.4006400000003</v>
      </c>
      <c r="L420" s="124">
        <f>Corrientes!L420*Constantes!$BA$15</f>
        <v>1668.8092160000001</v>
      </c>
      <c r="M420" s="124">
        <f>Corrientes!M420*Constantes!$BA$15</f>
        <v>738.48652800000002</v>
      </c>
      <c r="N420" s="124">
        <f>Corrientes!N420*Constantes!$BA$15</f>
        <v>302.1747497191862</v>
      </c>
      <c r="O420" s="125">
        <v>2901.5776226457747</v>
      </c>
      <c r="P420" s="125">
        <v>58.913080415268247</v>
      </c>
      <c r="Q420" s="125">
        <v>7004.1490560000002</v>
      </c>
      <c r="R420" s="125">
        <v>1542.9477440000001</v>
      </c>
      <c r="S420" s="125">
        <v>350.78316800000005</v>
      </c>
      <c r="T420" s="125">
        <v>0</v>
      </c>
      <c r="U420" s="126" t="s">
        <v>260</v>
      </c>
      <c r="V420" s="127">
        <v>8897.8799679999993</v>
      </c>
      <c r="W420" s="125">
        <v>4952.0809600000011</v>
      </c>
      <c r="X420" s="124">
        <f>Corrientes!X420*Constantes!$BA$15</f>
        <v>3175.7153280000002</v>
      </c>
      <c r="Y420" s="124">
        <f>Corrientes!Y420*Constantes!$BA$15</f>
        <v>4270.8765440000006</v>
      </c>
      <c r="Z420" s="124">
        <f>Corrientes!Z420*Constantes!$BA$15</f>
        <v>26007.094835112697</v>
      </c>
      <c r="AA420" s="125">
        <v>21656.235264000003</v>
      </c>
      <c r="AB420" s="125">
        <v>3496.4207360000005</v>
      </c>
      <c r="AC420" s="123" t="s">
        <v>94</v>
      </c>
      <c r="AD420" s="125">
        <v>23.480146409921549</v>
      </c>
      <c r="AE420" s="125">
        <v>3.6067836854076747</v>
      </c>
      <c r="AF420" s="128" t="s">
        <v>94</v>
      </c>
      <c r="AG420" s="128" t="s">
        <v>94</v>
      </c>
      <c r="AH420" s="125">
        <v>1131.9677120000001</v>
      </c>
      <c r="AI420" s="126" t="s">
        <v>260</v>
      </c>
      <c r="AJ420" s="126" t="s">
        <v>260</v>
      </c>
      <c r="AK420" s="126" t="s">
        <v>94</v>
      </c>
      <c r="AL420" s="126" t="s">
        <v>260</v>
      </c>
      <c r="AM420" s="126" t="s">
        <v>260</v>
      </c>
      <c r="AN420" s="128" t="s">
        <v>94</v>
      </c>
      <c r="AO420" s="132">
        <v>600430.66490560002</v>
      </c>
      <c r="AP420" s="132">
        <v>92232.107548363289</v>
      </c>
      <c r="AQ420" s="125">
        <v>89.585866695399474</v>
      </c>
      <c r="AR420" s="125">
        <v>10.414133304600517</v>
      </c>
      <c r="AS420" s="125">
        <v>41.086919584731746</v>
      </c>
      <c r="AT420" s="126" t="s">
        <v>94</v>
      </c>
      <c r="AU420" s="128" t="s">
        <v>94</v>
      </c>
      <c r="AV420" s="125">
        <f t="shared" si="5"/>
        <v>7.9403927505184768</v>
      </c>
      <c r="AW420" s="128" t="s">
        <v>94</v>
      </c>
      <c r="AX420" s="129">
        <v>43.828774400000007</v>
      </c>
      <c r="AZ420" s="149"/>
      <c r="BC420" s="150"/>
      <c r="BE420" s="98"/>
    </row>
    <row r="421" spans="1:57" ht="15" hidden="1" thickBot="1" x14ac:dyDescent="0.35">
      <c r="A421" s="120">
        <v>2015</v>
      </c>
      <c r="B421" s="121" t="s">
        <v>20</v>
      </c>
      <c r="C421" s="132">
        <v>1533.7693760000002</v>
      </c>
      <c r="D421" s="122">
        <v>1500.1670400000003</v>
      </c>
      <c r="E421" s="122">
        <f>Corrientes!E421*Constantes!$BA$15</f>
        <v>4.4743200320000005</v>
      </c>
      <c r="F421" s="123" t="s">
        <v>260</v>
      </c>
      <c r="G421" s="123" t="s">
        <v>260</v>
      </c>
      <c r="H421" s="132">
        <v>3038.411904</v>
      </c>
      <c r="I421" s="132">
        <v>498.42259200000007</v>
      </c>
      <c r="J421" s="122">
        <v>3536.8344960000004</v>
      </c>
      <c r="K421" s="124">
        <f>Corrientes!K421*Constantes!$BA$15</f>
        <v>3153.9063680000004</v>
      </c>
      <c r="L421" s="124">
        <f>Corrientes!L421*Constantes!$BA$15</f>
        <v>1592.0644160000002</v>
      </c>
      <c r="M421" s="124">
        <f>Corrientes!M421*Constantes!$BA$15</f>
        <v>1557.190752</v>
      </c>
      <c r="N421" s="124">
        <f>Corrientes!N421*Constantes!$BA$15</f>
        <v>517.37057261457312</v>
      </c>
      <c r="O421" s="125">
        <v>3671.2727072342104</v>
      </c>
      <c r="P421" s="125">
        <v>49.001527959365163</v>
      </c>
      <c r="Q421" s="125">
        <v>3229.7209280000002</v>
      </c>
      <c r="R421" s="125">
        <v>301.87321600000001</v>
      </c>
      <c r="S421" s="125">
        <v>149.36553599999999</v>
      </c>
      <c r="T421" s="125">
        <v>0</v>
      </c>
      <c r="U421" s="126" t="s">
        <v>260</v>
      </c>
      <c r="V421" s="127">
        <v>3680.9596800000004</v>
      </c>
      <c r="W421" s="125">
        <v>3535.6872000000003</v>
      </c>
      <c r="X421" s="124">
        <f>Corrientes!X421*Constantes!$BA$15</f>
        <v>2243.9249280000004</v>
      </c>
      <c r="Y421" s="124">
        <f>Corrientes!Y421*Constantes!$BA$15</f>
        <v>2051.0551680000003</v>
      </c>
      <c r="Z421" s="124">
        <f>Corrientes!Z421*Constantes!$BA$15</f>
        <v>504628.41718918923</v>
      </c>
      <c r="AA421" s="125">
        <v>7217.8045120000006</v>
      </c>
      <c r="AB421" s="125">
        <v>3600.8556800000006</v>
      </c>
      <c r="AC421" s="123" t="s">
        <v>94</v>
      </c>
      <c r="AD421" s="125">
        <v>18.983408200770985</v>
      </c>
      <c r="AE421" s="125">
        <v>1.7535555385921247</v>
      </c>
      <c r="AF421" s="128" t="s">
        <v>94</v>
      </c>
      <c r="AG421" s="128" t="s">
        <v>94</v>
      </c>
      <c r="AH421" s="125">
        <v>1310.1086720000001</v>
      </c>
      <c r="AI421" s="126" t="s">
        <v>260</v>
      </c>
      <c r="AJ421" s="126" t="s">
        <v>260</v>
      </c>
      <c r="AK421" s="126" t="s">
        <v>94</v>
      </c>
      <c r="AL421" s="126" t="s">
        <v>260</v>
      </c>
      <c r="AM421" s="126" t="s">
        <v>260</v>
      </c>
      <c r="AN421" s="128" t="s">
        <v>94</v>
      </c>
      <c r="AO421" s="132">
        <v>411609.68975040002</v>
      </c>
      <c r="AP421" s="132">
        <v>38021.651331139052</v>
      </c>
      <c r="AQ421" s="125">
        <v>85.907664252774794</v>
      </c>
      <c r="AR421" s="125">
        <v>14.092335747225192</v>
      </c>
      <c r="AS421" s="125">
        <v>50.998328839194805</v>
      </c>
      <c r="AT421" s="126" t="s">
        <v>94</v>
      </c>
      <c r="AU421" s="128" t="s">
        <v>94</v>
      </c>
      <c r="AV421" s="125">
        <f t="shared" ref="AV421:AV464" si="7">((AA421/AA388)-1)*100</f>
        <v>5.1413617207484386</v>
      </c>
      <c r="AW421" s="128" t="s">
        <v>94</v>
      </c>
      <c r="AX421" s="129">
        <v>64.743980480000005</v>
      </c>
      <c r="AZ421" s="149"/>
      <c r="BC421" s="150"/>
      <c r="BE421" s="98"/>
    </row>
    <row r="422" spans="1:57" ht="15" hidden="1" thickBot="1" x14ac:dyDescent="0.35">
      <c r="A422" s="120">
        <v>2015</v>
      </c>
      <c r="B422" s="121" t="s">
        <v>21</v>
      </c>
      <c r="C422" s="132">
        <v>1075.3884480000002</v>
      </c>
      <c r="D422" s="122">
        <v>1388.9413440000001</v>
      </c>
      <c r="E422" s="122">
        <f>Corrientes!E422*Constantes!$BA$15</f>
        <v>0</v>
      </c>
      <c r="F422" s="123" t="s">
        <v>260</v>
      </c>
      <c r="G422" s="123" t="s">
        <v>260</v>
      </c>
      <c r="H422" s="132">
        <v>2464.3401280000003</v>
      </c>
      <c r="I422" s="132">
        <v>542.65033600000004</v>
      </c>
      <c r="J422" s="122">
        <v>3006.990464</v>
      </c>
      <c r="K422" s="124">
        <f>Corrientes!K422*Constantes!$BA$15</f>
        <v>3692.4636479999999</v>
      </c>
      <c r="L422" s="124">
        <f>Corrientes!L422*Constantes!$BA$15</f>
        <v>1611.3307200000002</v>
      </c>
      <c r="M422" s="124">
        <f>Corrientes!M422*Constantes!$BA$15</f>
        <v>2081.1432640000003</v>
      </c>
      <c r="N422" s="124">
        <f>Corrientes!N422*Constantes!$BA$15</f>
        <v>813.08758309609289</v>
      </c>
      <c r="O422" s="125">
        <v>4505.5557033245641</v>
      </c>
      <c r="P422" s="125">
        <v>44.251842026807495</v>
      </c>
      <c r="Q422" s="125">
        <v>3240.1292800000006</v>
      </c>
      <c r="R422" s="125">
        <v>548.05606399999999</v>
      </c>
      <c r="S422" s="125">
        <v>0</v>
      </c>
      <c r="T422" s="125">
        <v>0</v>
      </c>
      <c r="U422" s="126" t="s">
        <v>260</v>
      </c>
      <c r="V422" s="127">
        <v>3788.1853440000004</v>
      </c>
      <c r="W422" s="125">
        <v>4174.6483840000001</v>
      </c>
      <c r="X422" s="124">
        <f>Corrientes!X422*Constantes!$BA$15</f>
        <v>3366.4455360000006</v>
      </c>
      <c r="Y422" s="124">
        <f>Corrientes!Y422*Constantes!$BA$15</f>
        <v>3331.7785920000001</v>
      </c>
      <c r="Z422" s="124">
        <f>Corrientes!Z422*Constantes!$BA$15</f>
        <v>0</v>
      </c>
      <c r="AA422" s="125">
        <v>6795.175808</v>
      </c>
      <c r="AB422" s="125">
        <v>4314.887232</v>
      </c>
      <c r="AC422" s="123" t="s">
        <v>94</v>
      </c>
      <c r="AD422" s="125">
        <v>24.999665005920413</v>
      </c>
      <c r="AE422" s="125">
        <v>2.4826517933130638</v>
      </c>
      <c r="AF422" s="128" t="s">
        <v>94</v>
      </c>
      <c r="AG422" s="128" t="s">
        <v>94</v>
      </c>
      <c r="AH422" s="125">
        <v>488.53104000000002</v>
      </c>
      <c r="AI422" s="126" t="s">
        <v>260</v>
      </c>
      <c r="AJ422" s="126" t="s">
        <v>260</v>
      </c>
      <c r="AK422" s="126" t="s">
        <v>94</v>
      </c>
      <c r="AL422" s="126" t="s">
        <v>260</v>
      </c>
      <c r="AM422" s="126" t="s">
        <v>260</v>
      </c>
      <c r="AN422" s="128" t="s">
        <v>94</v>
      </c>
      <c r="AO422" s="132">
        <v>273706.35810880002</v>
      </c>
      <c r="AP422" s="132">
        <v>27181.085023302388</v>
      </c>
      <c r="AQ422" s="125">
        <v>81.953706122561215</v>
      </c>
      <c r="AR422" s="125">
        <v>18.046293877438782</v>
      </c>
      <c r="AS422" s="125">
        <v>55.748157973192505</v>
      </c>
      <c r="AT422" s="126" t="s">
        <v>94</v>
      </c>
      <c r="AU422" s="128" t="s">
        <v>94</v>
      </c>
      <c r="AV422" s="125">
        <f t="shared" si="7"/>
        <v>2.6611766061678255</v>
      </c>
      <c r="AW422" s="128" t="s">
        <v>94</v>
      </c>
      <c r="AX422" s="129">
        <v>0</v>
      </c>
      <c r="AZ422" s="149"/>
      <c r="BC422" s="150"/>
      <c r="BE422" s="98"/>
    </row>
    <row r="423" spans="1:57" ht="15" hidden="1" thickBot="1" x14ac:dyDescent="0.35">
      <c r="A423" s="120">
        <v>2015</v>
      </c>
      <c r="B423" s="121" t="s">
        <v>22</v>
      </c>
      <c r="C423" s="132">
        <v>2590.5943680000005</v>
      </c>
      <c r="D423" s="122">
        <v>1635.6203200000002</v>
      </c>
      <c r="E423" s="122">
        <f>Corrientes!E423*Constantes!$BA$15</f>
        <v>616.97146803200008</v>
      </c>
      <c r="F423" s="123" t="s">
        <v>260</v>
      </c>
      <c r="G423" s="123" t="s">
        <v>260</v>
      </c>
      <c r="H423" s="132">
        <v>4843.1912000000002</v>
      </c>
      <c r="I423" s="132">
        <v>72.393344000000013</v>
      </c>
      <c r="J423" s="122">
        <v>4915.5845440000003</v>
      </c>
      <c r="K423" s="124">
        <f>Corrientes!K423*Constantes!$BA$15</f>
        <v>3187.5810560000004</v>
      </c>
      <c r="L423" s="124">
        <f>Corrientes!L423*Constantes!$BA$15</f>
        <v>1705.016224</v>
      </c>
      <c r="M423" s="124">
        <f>Corrientes!M423*Constantes!$BA$15</f>
        <v>1076.4944</v>
      </c>
      <c r="N423" s="124">
        <f>Corrientes!N423*Constantes!$BA$15</f>
        <v>47.646133068666764</v>
      </c>
      <c r="O423" s="125">
        <v>3235.2235984930858</v>
      </c>
      <c r="P423" s="125">
        <v>48.706646251849882</v>
      </c>
      <c r="Q423" s="125">
        <v>4019.6807360000007</v>
      </c>
      <c r="R423" s="125">
        <v>992.13196800000003</v>
      </c>
      <c r="S423" s="125">
        <v>164.828192</v>
      </c>
      <c r="T423" s="125">
        <v>0</v>
      </c>
      <c r="U423" s="126" t="s">
        <v>260</v>
      </c>
      <c r="V423" s="127">
        <v>5176.6408960000008</v>
      </c>
      <c r="W423" s="125">
        <v>4194.7312320000001</v>
      </c>
      <c r="X423" s="124">
        <f>Corrientes!X423*Constantes!$BA$15</f>
        <v>3047.4559039999999</v>
      </c>
      <c r="Y423" s="124">
        <f>Corrientes!Y423*Constantes!$BA$15</f>
        <v>3394.9625599999999</v>
      </c>
      <c r="Z423" s="124">
        <f>Corrientes!Z423*Constantes!$BA$15</f>
        <v>43943.783686483606</v>
      </c>
      <c r="AA423" s="125">
        <v>10092.22544</v>
      </c>
      <c r="AB423" s="125">
        <v>3665.269632</v>
      </c>
      <c r="AC423" s="123" t="s">
        <v>94</v>
      </c>
      <c r="AD423" s="125">
        <v>17.574664829897639</v>
      </c>
      <c r="AE423" s="125">
        <v>2.6752417093343901</v>
      </c>
      <c r="AF423" s="128" t="s">
        <v>94</v>
      </c>
      <c r="AG423" s="128" t="s">
        <v>94</v>
      </c>
      <c r="AH423" s="125">
        <v>841.62947200000008</v>
      </c>
      <c r="AI423" s="126" t="s">
        <v>260</v>
      </c>
      <c r="AJ423" s="126" t="s">
        <v>260</v>
      </c>
      <c r="AK423" s="126" t="s">
        <v>94</v>
      </c>
      <c r="AL423" s="126" t="s">
        <v>260</v>
      </c>
      <c r="AM423" s="126" t="s">
        <v>260</v>
      </c>
      <c r="AN423" s="128" t="s">
        <v>94</v>
      </c>
      <c r="AO423" s="132">
        <v>377245.3683264</v>
      </c>
      <c r="AP423" s="132">
        <v>57424.871739319438</v>
      </c>
      <c r="AQ423" s="125">
        <v>98.527268865950774</v>
      </c>
      <c r="AR423" s="125">
        <v>1.4727311340492326</v>
      </c>
      <c r="AS423" s="125">
        <v>51.293353748150125</v>
      </c>
      <c r="AT423" s="126" t="s">
        <v>94</v>
      </c>
      <c r="AU423" s="128" t="s">
        <v>94</v>
      </c>
      <c r="AV423" s="125">
        <f t="shared" si="7"/>
        <v>-1.2444064889936102</v>
      </c>
      <c r="AW423" s="128" t="s">
        <v>94</v>
      </c>
      <c r="AX423" s="129">
        <v>22.680078080000001</v>
      </c>
      <c r="AZ423" s="149"/>
      <c r="BC423" s="150"/>
      <c r="BE423" s="98"/>
    </row>
    <row r="424" spans="1:57" ht="15" hidden="1" thickBot="1" x14ac:dyDescent="0.35">
      <c r="A424" s="120">
        <v>2015</v>
      </c>
      <c r="B424" s="121" t="s">
        <v>23</v>
      </c>
      <c r="C424" s="132">
        <v>1717.8225280000001</v>
      </c>
      <c r="D424" s="122">
        <v>2303.4809599999999</v>
      </c>
      <c r="E424" s="122">
        <f>Corrientes!E424*Constantes!$BA$15</f>
        <v>252.55406176000002</v>
      </c>
      <c r="F424" s="123" t="s">
        <v>260</v>
      </c>
      <c r="G424" s="123" t="s">
        <v>260</v>
      </c>
      <c r="H424" s="132">
        <v>4273.8636480000005</v>
      </c>
      <c r="I424" s="132">
        <v>828.22368000000006</v>
      </c>
      <c r="J424" s="122">
        <v>5102.0769920000002</v>
      </c>
      <c r="K424" s="124">
        <f>Corrientes!K424*Constantes!$BA$15</f>
        <v>3191.5500800000004</v>
      </c>
      <c r="L424" s="124">
        <f>Corrientes!L424*Constantes!$BA$15</f>
        <v>1282.80096</v>
      </c>
      <c r="M424" s="124">
        <f>Corrientes!M424*Constantes!$BA$15</f>
        <v>1720.148128</v>
      </c>
      <c r="N424" s="124">
        <f>Corrientes!N424*Constantes!$BA$15</f>
        <v>618.48181123260895</v>
      </c>
      <c r="O424" s="125">
        <v>3810.0281491458195</v>
      </c>
      <c r="P424" s="125">
        <v>38.923500908779083</v>
      </c>
      <c r="Q424" s="125">
        <v>6232.0705280000002</v>
      </c>
      <c r="R424" s="125">
        <v>1646.9589120000003</v>
      </c>
      <c r="S424" s="125">
        <v>126.85372800000002</v>
      </c>
      <c r="T424" s="125">
        <v>0</v>
      </c>
      <c r="U424" s="126" t="s">
        <v>260</v>
      </c>
      <c r="V424" s="127">
        <v>8005.8831679999994</v>
      </c>
      <c r="W424" s="125">
        <v>4865.4652800000003</v>
      </c>
      <c r="X424" s="124">
        <f>Corrientes!X424*Constantes!$BA$15</f>
        <v>3335.3858560000003</v>
      </c>
      <c r="Y424" s="124">
        <f>Corrientes!Y424*Constantes!$BA$15</f>
        <v>4065.3245120000001</v>
      </c>
      <c r="Z424" s="124">
        <f>Corrientes!Z424*Constantes!$BA$15</f>
        <v>32922.408006228914</v>
      </c>
      <c r="AA424" s="125">
        <v>13107.960160000001</v>
      </c>
      <c r="AB424" s="125">
        <v>4391.9111040000007</v>
      </c>
      <c r="AC424" s="123" t="s">
        <v>94</v>
      </c>
      <c r="AD424" s="125">
        <v>19.525858127596361</v>
      </c>
      <c r="AE424" s="125">
        <v>3.2934632582300041</v>
      </c>
      <c r="AF424" s="128" t="s">
        <v>94</v>
      </c>
      <c r="AG424" s="128" t="s">
        <v>94</v>
      </c>
      <c r="AH424" s="125">
        <v>522.67084800000009</v>
      </c>
      <c r="AI424" s="126" t="s">
        <v>260</v>
      </c>
      <c r="AJ424" s="126" t="s">
        <v>260</v>
      </c>
      <c r="AK424" s="126" t="s">
        <v>94</v>
      </c>
      <c r="AL424" s="126" t="s">
        <v>260</v>
      </c>
      <c r="AM424" s="126" t="s">
        <v>260</v>
      </c>
      <c r="AN424" s="128" t="s">
        <v>94</v>
      </c>
      <c r="AO424" s="132">
        <v>397999.28319360007</v>
      </c>
      <c r="AP424" s="132">
        <v>67131.312151296457</v>
      </c>
      <c r="AQ424" s="125">
        <v>83.767133555635681</v>
      </c>
      <c r="AR424" s="125">
        <v>16.2330690285279</v>
      </c>
      <c r="AS424" s="125">
        <v>61.076499091220917</v>
      </c>
      <c r="AT424" s="126" t="s">
        <v>94</v>
      </c>
      <c r="AU424" s="128" t="s">
        <v>94</v>
      </c>
      <c r="AV424" s="125">
        <f t="shared" si="7"/>
        <v>3.4562609908326936</v>
      </c>
      <c r="AW424" s="128" t="s">
        <v>94</v>
      </c>
      <c r="AX424" s="129">
        <v>103.14738848000002</v>
      </c>
      <c r="AZ424" s="149"/>
      <c r="BC424" s="150"/>
      <c r="BE424" s="98"/>
    </row>
    <row r="425" spans="1:57" ht="15" hidden="1" thickBot="1" x14ac:dyDescent="0.35">
      <c r="A425" s="120">
        <v>2015</v>
      </c>
      <c r="B425" s="121" t="s">
        <v>24</v>
      </c>
      <c r="C425" s="132">
        <v>1456.9522240000001</v>
      </c>
      <c r="D425" s="122">
        <v>2083.4792000000002</v>
      </c>
      <c r="E425" s="122">
        <f>Corrientes!E425*Constantes!$BA$15</f>
        <v>2.7102025600000004</v>
      </c>
      <c r="F425" s="123" t="s">
        <v>260</v>
      </c>
      <c r="G425" s="123" t="s">
        <v>260</v>
      </c>
      <c r="H425" s="132">
        <v>3543.1394560000003</v>
      </c>
      <c r="I425" s="132">
        <v>1023.0779520000001</v>
      </c>
      <c r="J425" s="122">
        <v>4566.2174080000004</v>
      </c>
      <c r="K425" s="124">
        <f>Corrientes!K425*Constantes!$BA$15</f>
        <v>3040.0553280000004</v>
      </c>
      <c r="L425" s="124">
        <f>Corrientes!L425*Constantes!$BA$15</f>
        <v>1250.08752</v>
      </c>
      <c r="M425" s="124">
        <f>Corrientes!M425*Constantes!$BA$15</f>
        <v>1787.6422080000002</v>
      </c>
      <c r="N425" s="124">
        <f>Corrientes!N425*Constantes!$BA$15</f>
        <v>877.81128568572626</v>
      </c>
      <c r="O425" s="125">
        <v>3917.8648586213317</v>
      </c>
      <c r="P425" s="125">
        <v>23.361666978664626</v>
      </c>
      <c r="Q425" s="125">
        <v>7837.9335040000005</v>
      </c>
      <c r="R425" s="125">
        <v>1104.5773120000001</v>
      </c>
      <c r="S425" s="125">
        <v>111.91820800000001</v>
      </c>
      <c r="T425" s="125">
        <v>5925.1223360000004</v>
      </c>
      <c r="U425" s="126" t="s">
        <v>260</v>
      </c>
      <c r="V425" s="127">
        <v>14979.551360000003</v>
      </c>
      <c r="W425" s="125">
        <v>8475.7887360000004</v>
      </c>
      <c r="X425" s="124">
        <f>Corrientes!X425*Constantes!$BA$15</f>
        <v>4633.5564480000003</v>
      </c>
      <c r="Y425" s="124">
        <f>Corrientes!Y425*Constantes!$BA$15</f>
        <v>4414.9397120000003</v>
      </c>
      <c r="Z425" s="124">
        <f>Corrientes!Z425*Constantes!$BA$15</f>
        <v>28513.906083057329</v>
      </c>
      <c r="AA425" s="125">
        <v>19545.768768000002</v>
      </c>
      <c r="AB425" s="125">
        <v>6664.4977600000011</v>
      </c>
      <c r="AC425" s="123" t="s">
        <v>94</v>
      </c>
      <c r="AD425" s="125">
        <v>28.176527768462535</v>
      </c>
      <c r="AE425" s="125">
        <v>3.2591430270615134</v>
      </c>
      <c r="AF425" s="128" t="s">
        <v>94</v>
      </c>
      <c r="AG425" s="128" t="s">
        <v>94</v>
      </c>
      <c r="AH425" s="125">
        <v>1076.566752</v>
      </c>
      <c r="AI425" s="126" t="s">
        <v>260</v>
      </c>
      <c r="AJ425" s="126" t="s">
        <v>260</v>
      </c>
      <c r="AK425" s="126" t="s">
        <v>94</v>
      </c>
      <c r="AL425" s="126" t="s">
        <v>260</v>
      </c>
      <c r="AM425" s="126" t="s">
        <v>260</v>
      </c>
      <c r="AN425" s="128" t="s">
        <v>94</v>
      </c>
      <c r="AO425" s="132">
        <v>599721.11090880015</v>
      </c>
      <c r="AP425" s="132">
        <v>69368.972673677752</v>
      </c>
      <c r="AQ425" s="125">
        <v>77.594628976544783</v>
      </c>
      <c r="AR425" s="125">
        <v>22.405371023455224</v>
      </c>
      <c r="AS425" s="125">
        <v>76.638333021335384</v>
      </c>
      <c r="AT425" s="126" t="s">
        <v>94</v>
      </c>
      <c r="AU425" s="128" t="s">
        <v>94</v>
      </c>
      <c r="AV425" s="125">
        <f t="shared" si="7"/>
        <v>19.839301677805565</v>
      </c>
      <c r="AW425" s="128" t="s">
        <v>94</v>
      </c>
      <c r="AX425" s="129">
        <v>197.36075200000002</v>
      </c>
      <c r="AZ425" s="149"/>
      <c r="BC425" s="150"/>
      <c r="BE425" s="98"/>
    </row>
    <row r="426" spans="1:57" ht="15" hidden="1" thickBot="1" x14ac:dyDescent="0.35">
      <c r="A426" s="120">
        <v>2015</v>
      </c>
      <c r="B426" s="121" t="s">
        <v>25</v>
      </c>
      <c r="C426" s="132">
        <v>2737.4999360000006</v>
      </c>
      <c r="D426" s="122">
        <v>2397.7349440000003</v>
      </c>
      <c r="E426" s="122">
        <f>Corrientes!E426*Constantes!$BA$15</f>
        <v>0</v>
      </c>
      <c r="F426" s="123" t="s">
        <v>260</v>
      </c>
      <c r="G426" s="123" t="s">
        <v>260</v>
      </c>
      <c r="H426" s="132">
        <v>5135.2348800000009</v>
      </c>
      <c r="I426" s="132">
        <v>2843.9607360000005</v>
      </c>
      <c r="J426" s="122">
        <v>7979.1956160000009</v>
      </c>
      <c r="K426" s="124">
        <f>Corrientes!K426*Constantes!$BA$15</f>
        <v>3369.0295360000005</v>
      </c>
      <c r="L426" s="124">
        <f>Corrientes!L426*Constantes!$BA$15</f>
        <v>1795.9626880000001</v>
      </c>
      <c r="M426" s="124">
        <f>Corrientes!M426*Constantes!$BA$15</f>
        <v>1573.0668480000002</v>
      </c>
      <c r="N426" s="124">
        <f>Corrientes!N426*Constantes!$BA$15</f>
        <v>1865.8093821792781</v>
      </c>
      <c r="O426" s="125">
        <v>5234.8387496837786</v>
      </c>
      <c r="P426" s="125">
        <v>64.436620600026544</v>
      </c>
      <c r="Q426" s="125">
        <v>2323.6154879999999</v>
      </c>
      <c r="R426" s="125">
        <v>574.15446400000008</v>
      </c>
      <c r="S426" s="125">
        <v>1506.0482240000001</v>
      </c>
      <c r="T426" s="125">
        <v>0</v>
      </c>
      <c r="U426" s="126" t="s">
        <v>260</v>
      </c>
      <c r="V426" s="127">
        <v>4403.8181759999998</v>
      </c>
      <c r="W426" s="125">
        <v>5122.7903360000009</v>
      </c>
      <c r="X426" s="124">
        <f>Corrientes!X426*Constantes!$BA$15</f>
        <v>2855.3303360000004</v>
      </c>
      <c r="Y426" s="124">
        <f>Corrientes!Y426*Constantes!$BA$15</f>
        <v>3171.4775680000002</v>
      </c>
      <c r="Z426" s="124">
        <f>Corrientes!Z426*Constantes!$BA$15</f>
        <v>14818.939825799471</v>
      </c>
      <c r="AA426" s="125">
        <v>12383.013792</v>
      </c>
      <c r="AB426" s="125">
        <v>5194.4291519999997</v>
      </c>
      <c r="AC426" s="123" t="s">
        <v>94</v>
      </c>
      <c r="AD426" s="125">
        <v>10.120914347081852</v>
      </c>
      <c r="AE426" s="125">
        <v>2.5961381082882697</v>
      </c>
      <c r="AF426" s="128" t="s">
        <v>94</v>
      </c>
      <c r="AG426" s="128" t="s">
        <v>94</v>
      </c>
      <c r="AH426" s="125">
        <v>276.68438400000002</v>
      </c>
      <c r="AI426" s="126" t="s">
        <v>260</v>
      </c>
      <c r="AJ426" s="126" t="s">
        <v>260</v>
      </c>
      <c r="AK426" s="126" t="s">
        <v>94</v>
      </c>
      <c r="AL426" s="126" t="s">
        <v>260</v>
      </c>
      <c r="AM426" s="126" t="s">
        <v>260</v>
      </c>
      <c r="AN426" s="128" t="s">
        <v>94</v>
      </c>
      <c r="AO426" s="132">
        <v>476978.23750080005</v>
      </c>
      <c r="AP426" s="132">
        <v>122350.69227983711</v>
      </c>
      <c r="AQ426" s="125">
        <v>64.357801552110743</v>
      </c>
      <c r="AR426" s="125">
        <v>35.642198447889264</v>
      </c>
      <c r="AS426" s="125">
        <v>35.563379399973456</v>
      </c>
      <c r="AT426" s="126" t="s">
        <v>94</v>
      </c>
      <c r="AU426" s="128" t="s">
        <v>94</v>
      </c>
      <c r="AV426" s="125">
        <f t="shared" si="7"/>
        <v>4.78906221339086</v>
      </c>
      <c r="AW426" s="128" t="s">
        <v>94</v>
      </c>
      <c r="AX426" s="129">
        <v>8.8843087999999995</v>
      </c>
      <c r="AZ426" s="149"/>
      <c r="BC426" s="150"/>
      <c r="BE426" s="98"/>
    </row>
    <row r="427" spans="1:57" ht="15" hidden="1" thickBot="1" x14ac:dyDescent="0.35">
      <c r="A427" s="120">
        <v>2015</v>
      </c>
      <c r="B427" s="121" t="s">
        <v>26</v>
      </c>
      <c r="C427" s="132">
        <v>2697.9957440000003</v>
      </c>
      <c r="D427" s="122">
        <v>2741.3862720000002</v>
      </c>
      <c r="E427" s="122">
        <f>Corrientes!E427*Constantes!$BA$15</f>
        <v>310.57405046399998</v>
      </c>
      <c r="F427" s="123" t="s">
        <v>260</v>
      </c>
      <c r="G427" s="123" t="s">
        <v>260</v>
      </c>
      <c r="H427" s="132">
        <v>5749.9581440000002</v>
      </c>
      <c r="I427" s="132">
        <v>2214.7877440000002</v>
      </c>
      <c r="J427" s="122">
        <v>7964.7458880000004</v>
      </c>
      <c r="K427" s="124">
        <f>Corrientes!K427*Constantes!$BA$15</f>
        <v>3682.6237759999999</v>
      </c>
      <c r="L427" s="124">
        <f>Corrientes!L427*Constantes!$BA$15</f>
        <v>1727.9621440000001</v>
      </c>
      <c r="M427" s="124">
        <f>Corrientes!M427*Constantes!$BA$15</f>
        <v>1755.7556480000003</v>
      </c>
      <c r="N427" s="124">
        <f>Corrientes!N427*Constantes!$BA$15</f>
        <v>1418.4883616970449</v>
      </c>
      <c r="O427" s="125">
        <v>5101.1163376848463</v>
      </c>
      <c r="P427" s="125">
        <v>43.289477380103023</v>
      </c>
      <c r="Q427" s="125">
        <v>7457.0622400000002</v>
      </c>
      <c r="R427" s="125">
        <v>1615.9715840000001</v>
      </c>
      <c r="S427" s="125">
        <v>1361.0238080000001</v>
      </c>
      <c r="T427" s="125">
        <v>0</v>
      </c>
      <c r="U427" s="126" t="s">
        <v>260</v>
      </c>
      <c r="V427" s="127">
        <v>10434.057632000002</v>
      </c>
      <c r="W427" s="125">
        <v>5264.4245440000004</v>
      </c>
      <c r="X427" s="124">
        <f>Corrientes!X427*Constantes!$BA$15</f>
        <v>3626.2098880000003</v>
      </c>
      <c r="Y427" s="124">
        <f>Corrientes!Y427*Constantes!$BA$15</f>
        <v>3875.193792</v>
      </c>
      <c r="Z427" s="124">
        <f>Corrientes!Z427*Constantes!$BA$15</f>
        <v>16947.75670763446</v>
      </c>
      <c r="AA427" s="125">
        <v>18398.803520000001</v>
      </c>
      <c r="AB427" s="125">
        <v>5192.4653120000003</v>
      </c>
      <c r="AC427" s="123" t="s">
        <v>94</v>
      </c>
      <c r="AD427" s="125">
        <v>15.981259117391264</v>
      </c>
      <c r="AE427" s="125">
        <v>3.2988867182553094</v>
      </c>
      <c r="AF427" s="128" t="s">
        <v>94</v>
      </c>
      <c r="AG427" s="128" t="s">
        <v>94</v>
      </c>
      <c r="AH427" s="125">
        <v>1259.4519360000002</v>
      </c>
      <c r="AI427" s="126" t="s">
        <v>260</v>
      </c>
      <c r="AJ427" s="126" t="s">
        <v>260</v>
      </c>
      <c r="AK427" s="126" t="s">
        <v>94</v>
      </c>
      <c r="AL427" s="126" t="s">
        <v>260</v>
      </c>
      <c r="AM427" s="126" t="s">
        <v>260</v>
      </c>
      <c r="AN427" s="128" t="s">
        <v>94</v>
      </c>
      <c r="AO427" s="132">
        <v>557727.6545504001</v>
      </c>
      <c r="AP427" s="132">
        <v>115127.3534985607</v>
      </c>
      <c r="AQ427" s="125">
        <v>72.192612606299392</v>
      </c>
      <c r="AR427" s="125">
        <v>27.807387393700612</v>
      </c>
      <c r="AS427" s="125">
        <v>56.710522619896977</v>
      </c>
      <c r="AT427" s="126" t="s">
        <v>94</v>
      </c>
      <c r="AU427" s="128" t="s">
        <v>94</v>
      </c>
      <c r="AV427" s="125">
        <f t="shared" si="7"/>
        <v>8.6359886837571675</v>
      </c>
      <c r="AW427" s="128" t="s">
        <v>94</v>
      </c>
      <c r="AX427" s="129">
        <v>115.99203903999999</v>
      </c>
      <c r="AZ427" s="149"/>
      <c r="BC427" s="150"/>
      <c r="BE427" s="98"/>
    </row>
    <row r="428" spans="1:57" ht="15" hidden="1" thickBot="1" x14ac:dyDescent="0.35">
      <c r="A428" s="120">
        <v>2015</v>
      </c>
      <c r="B428" s="121" t="s">
        <v>27</v>
      </c>
      <c r="C428" s="132">
        <v>1643.5480319999999</v>
      </c>
      <c r="D428" s="122">
        <v>1418.2955840000002</v>
      </c>
      <c r="E428" s="122">
        <f>Corrientes!E428*Constantes!$BA$15</f>
        <v>3.64669584</v>
      </c>
      <c r="F428" s="123" t="s">
        <v>260</v>
      </c>
      <c r="G428" s="123" t="s">
        <v>260</v>
      </c>
      <c r="H428" s="132">
        <v>3065.4818880000003</v>
      </c>
      <c r="I428" s="132">
        <v>322.30748800000003</v>
      </c>
      <c r="J428" s="122">
        <v>3387.7893760000002</v>
      </c>
      <c r="K428" s="124">
        <f>Corrientes!K428*Constantes!$BA$15</f>
        <v>3452.3893760000001</v>
      </c>
      <c r="L428" s="124">
        <f>Corrientes!L428*Constantes!$BA$15</f>
        <v>1850.9812160000001</v>
      </c>
      <c r="M428" s="124">
        <f>Corrientes!M428*Constantes!$BA$15</f>
        <v>1597.2944319999999</v>
      </c>
      <c r="N428" s="124">
        <f>Corrientes!N428*Constantes!$BA$15</f>
        <v>362.98108006468971</v>
      </c>
      <c r="O428" s="125">
        <v>3815.3666622759401</v>
      </c>
      <c r="P428" s="125">
        <v>63.862130777024397</v>
      </c>
      <c r="Q428" s="125">
        <v>1456.5801280000001</v>
      </c>
      <c r="R428" s="125">
        <v>460.47913600000004</v>
      </c>
      <c r="S428" s="125">
        <v>0</v>
      </c>
      <c r="T428" s="125">
        <v>0</v>
      </c>
      <c r="U428" s="126" t="s">
        <v>260</v>
      </c>
      <c r="V428" s="127">
        <v>1917.0592640000002</v>
      </c>
      <c r="W428" s="125">
        <v>4910.8093120000003</v>
      </c>
      <c r="X428" s="124">
        <f>Corrientes!X428*Constantes!$BA$15</f>
        <v>3503.5319039999999</v>
      </c>
      <c r="Y428" s="124">
        <f>Corrientes!Y428*Constantes!$BA$15</f>
        <v>3421.877504</v>
      </c>
      <c r="Z428" s="124">
        <f>Corrientes!Z428*Constantes!$BA$15</f>
        <v>0</v>
      </c>
      <c r="AA428" s="125">
        <v>5304.8486400000002</v>
      </c>
      <c r="AB428" s="125">
        <v>4149.9040000000005</v>
      </c>
      <c r="AC428" s="123" t="s">
        <v>94</v>
      </c>
      <c r="AD428" s="125">
        <v>25.267716038717079</v>
      </c>
      <c r="AE428" s="125">
        <v>4.91457672034986</v>
      </c>
      <c r="AF428" s="128" t="s">
        <v>94</v>
      </c>
      <c r="AG428" s="128" t="s">
        <v>94</v>
      </c>
      <c r="AH428" s="125">
        <v>34.749631999999998</v>
      </c>
      <c r="AI428" s="126" t="s">
        <v>260</v>
      </c>
      <c r="AJ428" s="126" t="s">
        <v>260</v>
      </c>
      <c r="AK428" s="126" t="s">
        <v>94</v>
      </c>
      <c r="AL428" s="126" t="s">
        <v>260</v>
      </c>
      <c r="AM428" s="126" t="s">
        <v>260</v>
      </c>
      <c r="AN428" s="128" t="s">
        <v>94</v>
      </c>
      <c r="AO428" s="132">
        <v>107941.1095168</v>
      </c>
      <c r="AP428" s="132">
        <v>20994.574290258424</v>
      </c>
      <c r="AQ428" s="125">
        <v>90.486200521103484</v>
      </c>
      <c r="AR428" s="125">
        <v>9.5137994788965301</v>
      </c>
      <c r="AS428" s="125">
        <v>36.13786922297561</v>
      </c>
      <c r="AT428" s="126" t="s">
        <v>94</v>
      </c>
      <c r="AU428" s="128" t="s">
        <v>94</v>
      </c>
      <c r="AV428" s="125">
        <f t="shared" si="7"/>
        <v>5.5107640358428966</v>
      </c>
      <c r="AW428" s="128" t="s">
        <v>94</v>
      </c>
      <c r="AX428" s="129">
        <v>12.247126400000001</v>
      </c>
      <c r="AZ428" s="149"/>
      <c r="BC428" s="150"/>
      <c r="BE428" s="98"/>
    </row>
    <row r="429" spans="1:57" ht="15" hidden="1" thickBot="1" x14ac:dyDescent="0.35">
      <c r="A429" s="120">
        <v>2015</v>
      </c>
      <c r="B429" s="121" t="s">
        <v>28</v>
      </c>
      <c r="C429" s="132">
        <v>8140.53024</v>
      </c>
      <c r="D429" s="122">
        <v>5486.9276160000009</v>
      </c>
      <c r="E429" s="122">
        <f>Corrientes!E429*Constantes!$BA$15</f>
        <v>1268.9519189760001</v>
      </c>
      <c r="F429" s="123" t="s">
        <v>260</v>
      </c>
      <c r="G429" s="123" t="s">
        <v>260</v>
      </c>
      <c r="H429" s="132">
        <v>14896.408576000002</v>
      </c>
      <c r="I429" s="132">
        <v>2002.5793280000003</v>
      </c>
      <c r="J429" s="122">
        <v>16898.987904000001</v>
      </c>
      <c r="K429" s="124">
        <f>Corrientes!K429*Constantes!$BA$15</f>
        <v>2860.5603520000004</v>
      </c>
      <c r="L429" s="124">
        <f>Corrientes!L429*Constantes!$BA$15</f>
        <v>1563.2269760000001</v>
      </c>
      <c r="M429" s="124">
        <f>Corrientes!M429*Constantes!$BA$15</f>
        <v>1053.65184</v>
      </c>
      <c r="N429" s="124">
        <f>Corrientes!N429*Constantes!$BA$15</f>
        <v>407.78628587471349</v>
      </c>
      <c r="O429" s="125">
        <v>3245.1217380699591</v>
      </c>
      <c r="P429" s="125">
        <v>51.578592046942283</v>
      </c>
      <c r="Q429" s="125">
        <v>10676.261120000001</v>
      </c>
      <c r="R429" s="125">
        <v>2317.7549760000002</v>
      </c>
      <c r="S429" s="125">
        <v>2870.5656000000004</v>
      </c>
      <c r="T429" s="125">
        <v>0</v>
      </c>
      <c r="U429" s="126" t="s">
        <v>260</v>
      </c>
      <c r="V429" s="127">
        <v>15864.581696000001</v>
      </c>
      <c r="W429" s="125">
        <v>5587.4555520000004</v>
      </c>
      <c r="X429" s="124">
        <f>Corrientes!X429*Constantes!$BA$15</f>
        <v>3690.1070400000003</v>
      </c>
      <c r="Y429" s="124">
        <f>Corrientes!Y429*Constantes!$BA$15</f>
        <v>4248.0029759999998</v>
      </c>
      <c r="Z429" s="124">
        <f>Corrientes!Z429*Constantes!$BA$15</f>
        <v>14609.38944733521</v>
      </c>
      <c r="AA429" s="125">
        <v>32763.569600000003</v>
      </c>
      <c r="AB429" s="125">
        <v>4071.6088000000004</v>
      </c>
      <c r="AC429" s="123" t="s">
        <v>94</v>
      </c>
      <c r="AD429" s="125">
        <v>14.525166257606953</v>
      </c>
      <c r="AE429" s="125">
        <v>3.7569620452881232</v>
      </c>
      <c r="AF429" s="128" t="s">
        <v>94</v>
      </c>
      <c r="AG429" s="128" t="s">
        <v>94</v>
      </c>
      <c r="AH429" s="125">
        <v>605.13145600000007</v>
      </c>
      <c r="AI429" s="126" t="s">
        <v>260</v>
      </c>
      <c r="AJ429" s="126" t="s">
        <v>260</v>
      </c>
      <c r="AK429" s="126" t="s">
        <v>94</v>
      </c>
      <c r="AL429" s="126" t="s">
        <v>260</v>
      </c>
      <c r="AM429" s="126" t="s">
        <v>260</v>
      </c>
      <c r="AN429" s="128" t="s">
        <v>94</v>
      </c>
      <c r="AO429" s="132">
        <v>872076.14037759998</v>
      </c>
      <c r="AP429" s="132">
        <v>225564.17822597688</v>
      </c>
      <c r="AQ429" s="125">
        <v>88.149708495110602</v>
      </c>
      <c r="AR429" s="125">
        <v>11.850291504889404</v>
      </c>
      <c r="AS429" s="125">
        <v>48.421407953057717</v>
      </c>
      <c r="AT429" s="126" t="s">
        <v>94</v>
      </c>
      <c r="AU429" s="128" t="s">
        <v>94</v>
      </c>
      <c r="AV429" s="125">
        <f t="shared" si="7"/>
        <v>7.7933427151607892</v>
      </c>
      <c r="AW429" s="128" t="s">
        <v>94</v>
      </c>
      <c r="AX429" s="129">
        <v>149.04346624000001</v>
      </c>
      <c r="AZ429" s="149"/>
      <c r="BC429" s="150"/>
      <c r="BE429" s="98"/>
    </row>
    <row r="430" spans="1:57" ht="15" hidden="1" thickBot="1" x14ac:dyDescent="0.35">
      <c r="A430" s="120">
        <v>2015</v>
      </c>
      <c r="B430" s="121" t="s">
        <v>29</v>
      </c>
      <c r="C430" s="132">
        <v>1961.6280960000001</v>
      </c>
      <c r="D430" s="122">
        <v>1722.535744</v>
      </c>
      <c r="E430" s="122">
        <f>Corrientes!E430*Constantes!$BA$15</f>
        <v>456.15380940800003</v>
      </c>
      <c r="F430" s="123" t="s">
        <v>260</v>
      </c>
      <c r="G430" s="123" t="s">
        <v>260</v>
      </c>
      <c r="H430" s="132">
        <v>4140.3121920000003</v>
      </c>
      <c r="I430" s="132">
        <v>1633.13968</v>
      </c>
      <c r="J430" s="122">
        <v>5773.4518720000005</v>
      </c>
      <c r="K430" s="124">
        <f>Corrientes!K430*Constantes!$BA$15</f>
        <v>3934.4087360000003</v>
      </c>
      <c r="L430" s="124">
        <f>Corrientes!L430*Constantes!$BA$15</f>
        <v>1864.0665920000001</v>
      </c>
      <c r="M430" s="124">
        <f>Corrientes!M430*Constantes!$BA$15</f>
        <v>1636.8709760000002</v>
      </c>
      <c r="N430" s="124">
        <f>Corrientes!N430*Constantes!$BA$15</f>
        <v>1551.916177810298</v>
      </c>
      <c r="O430" s="125">
        <v>5486.3246576042811</v>
      </c>
      <c r="P430" s="125">
        <v>45.897033907357475</v>
      </c>
      <c r="Q430" s="125">
        <v>5032.5467200000003</v>
      </c>
      <c r="R430" s="125">
        <v>1135.192544</v>
      </c>
      <c r="S430" s="125">
        <v>268.94272000000001</v>
      </c>
      <c r="T430" s="125">
        <v>369.00553600000001</v>
      </c>
      <c r="U430" s="126" t="s">
        <v>260</v>
      </c>
      <c r="V430" s="127">
        <v>6805.6875200000004</v>
      </c>
      <c r="W430" s="125">
        <v>6381.7668160000012</v>
      </c>
      <c r="X430" s="124">
        <f>Corrientes!X430*Constantes!$BA$15</f>
        <v>4556.987360000001</v>
      </c>
      <c r="Y430" s="124">
        <f>Corrientes!Y430*Constantes!$BA$15</f>
        <v>6445.3952320000008</v>
      </c>
      <c r="Z430" s="124">
        <f>Corrientes!Z430*Constantes!$BA$15</f>
        <v>39267.396639509418</v>
      </c>
      <c r="AA430" s="125">
        <v>12579.139392000001</v>
      </c>
      <c r="AB430" s="125">
        <v>5937.0294080000003</v>
      </c>
      <c r="AC430" s="123" t="s">
        <v>94</v>
      </c>
      <c r="AD430" s="125">
        <v>23.957657016110243</v>
      </c>
      <c r="AE430" s="125">
        <v>4.8498625463415008</v>
      </c>
      <c r="AF430" s="128" t="s">
        <v>94</v>
      </c>
      <c r="AG430" s="128" t="s">
        <v>94</v>
      </c>
      <c r="AH430" s="125">
        <v>682.31036800000004</v>
      </c>
      <c r="AI430" s="126" t="s">
        <v>260</v>
      </c>
      <c r="AJ430" s="126" t="s">
        <v>260</v>
      </c>
      <c r="AK430" s="126" t="s">
        <v>94</v>
      </c>
      <c r="AL430" s="126" t="s">
        <v>260</v>
      </c>
      <c r="AM430" s="126" t="s">
        <v>260</v>
      </c>
      <c r="AN430" s="128" t="s">
        <v>94</v>
      </c>
      <c r="AO430" s="132">
        <v>259371.04962880001</v>
      </c>
      <c r="AP430" s="132">
        <v>52505.727638212709</v>
      </c>
      <c r="AQ430" s="125">
        <v>71.712941993673198</v>
      </c>
      <c r="AR430" s="125">
        <v>28.287058006326788</v>
      </c>
      <c r="AS430" s="125">
        <v>54.102966092642532</v>
      </c>
      <c r="AT430" s="126" t="s">
        <v>94</v>
      </c>
      <c r="AU430" s="128" t="s">
        <v>94</v>
      </c>
      <c r="AV430" s="125">
        <f t="shared" si="7"/>
        <v>12.08655058960224</v>
      </c>
      <c r="AW430" s="128" t="s">
        <v>94</v>
      </c>
      <c r="AX430" s="129">
        <v>41.644880960000002</v>
      </c>
      <c r="AZ430" s="149"/>
      <c r="BC430" s="150"/>
      <c r="BE430" s="98"/>
    </row>
    <row r="431" spans="1:57" ht="15" hidden="1" thickBot="1" x14ac:dyDescent="0.35">
      <c r="A431" s="134">
        <v>2015</v>
      </c>
      <c r="B431" s="135" t="s">
        <v>30</v>
      </c>
      <c r="C431" s="136">
        <v>1222.2216640000001</v>
      </c>
      <c r="D431" s="137">
        <v>1924.6665600000001</v>
      </c>
      <c r="E431" s="137">
        <f>Corrientes!E431*Constantes!$BA$15</f>
        <v>505.82658921600006</v>
      </c>
      <c r="F431" s="138" t="s">
        <v>260</v>
      </c>
      <c r="G431" s="138" t="s">
        <v>260</v>
      </c>
      <c r="H431" s="136">
        <v>3652.7217280000004</v>
      </c>
      <c r="I431" s="136">
        <v>390.24601600000005</v>
      </c>
      <c r="J431" s="137">
        <v>4042.967744</v>
      </c>
      <c r="K431" s="139">
        <f>Corrientes!K431*Constantes!$BA$15</f>
        <v>3728.6499840000001</v>
      </c>
      <c r="L431" s="139">
        <f>Corrientes!L431*Constantes!$BA$15</f>
        <v>1247.6275519999999</v>
      </c>
      <c r="M431" s="139">
        <f>Corrientes!M431*Constantes!$BA$15</f>
        <v>1964.677216</v>
      </c>
      <c r="N431" s="139">
        <f>Corrientes!N431*Constantes!$BA$15</f>
        <v>398.36226036023623</v>
      </c>
      <c r="O431" s="140">
        <v>4127.0154893853323</v>
      </c>
      <c r="P431" s="140">
        <v>59.75986298837509</v>
      </c>
      <c r="Q431" s="140">
        <v>2060.3368960000003</v>
      </c>
      <c r="R431" s="140">
        <v>662.041472</v>
      </c>
      <c r="S431" s="140">
        <v>0</v>
      </c>
      <c r="T431" s="140">
        <v>0</v>
      </c>
      <c r="U431" s="142" t="s">
        <v>260</v>
      </c>
      <c r="V431" s="141">
        <v>2722.3783680000001</v>
      </c>
      <c r="W431" s="140">
        <v>4564.4396160000006</v>
      </c>
      <c r="X431" s="139">
        <f>Corrientes!X431*Constantes!$BA$15</f>
        <v>2957.170944</v>
      </c>
      <c r="Y431" s="139">
        <f>Corrientes!Y431*Constantes!$BA$15</f>
        <v>3873.1989440000002</v>
      </c>
      <c r="Z431" s="139">
        <f>Corrientes!Z431*Constantes!$BA$15</f>
        <v>0</v>
      </c>
      <c r="AA431" s="140">
        <v>6765.3564480000005</v>
      </c>
      <c r="AB431" s="140">
        <v>4292.551136000001</v>
      </c>
      <c r="AC431" s="138" t="s">
        <v>94</v>
      </c>
      <c r="AD431" s="140">
        <v>22.107488259772776</v>
      </c>
      <c r="AE431" s="140">
        <v>3.9026922228096845</v>
      </c>
      <c r="AF431" s="143" t="s">
        <v>94</v>
      </c>
      <c r="AG431" s="143" t="s">
        <v>94</v>
      </c>
      <c r="AH431" s="140">
        <v>70.315808000000004</v>
      </c>
      <c r="AI431" s="142" t="s">
        <v>260</v>
      </c>
      <c r="AJ431" s="142" t="s">
        <v>260</v>
      </c>
      <c r="AK431" s="142" t="s">
        <v>94</v>
      </c>
      <c r="AL431" s="142" t="s">
        <v>260</v>
      </c>
      <c r="AM431" s="142" t="s">
        <v>260</v>
      </c>
      <c r="AN431" s="143" t="s">
        <v>94</v>
      </c>
      <c r="AO431" s="136">
        <v>173351.01160319999</v>
      </c>
      <c r="AP431" s="136">
        <v>30602.090311735556</v>
      </c>
      <c r="AQ431" s="140">
        <v>90.347535753181617</v>
      </c>
      <c r="AR431" s="140">
        <v>9.6524642468183881</v>
      </c>
      <c r="AS431" s="140">
        <v>40.239984233274207</v>
      </c>
      <c r="AT431" s="142" t="s">
        <v>94</v>
      </c>
      <c r="AU431" s="143" t="s">
        <v>94</v>
      </c>
      <c r="AV431" s="140">
        <f t="shared" si="7"/>
        <v>6.2363504235581235</v>
      </c>
      <c r="AW431" s="143" t="s">
        <v>94</v>
      </c>
      <c r="AX431" s="144">
        <v>17.18215296</v>
      </c>
      <c r="AZ431" s="149"/>
      <c r="BC431" s="150"/>
      <c r="BE431" s="98"/>
    </row>
    <row r="432" spans="1:57" x14ac:dyDescent="0.3">
      <c r="A432" s="120">
        <v>2016</v>
      </c>
      <c r="B432" s="130" t="s">
        <v>206</v>
      </c>
      <c r="C432" s="132">
        <v>124340.96</v>
      </c>
      <c r="D432" s="122">
        <v>85647.74</v>
      </c>
      <c r="E432" s="122">
        <v>11746.77</v>
      </c>
      <c r="F432" s="123">
        <v>6391.32</v>
      </c>
      <c r="G432" s="123">
        <v>2200.19</v>
      </c>
      <c r="H432" s="132">
        <v>230326.98</v>
      </c>
      <c r="I432" s="132">
        <v>41213.17</v>
      </c>
      <c r="J432" s="122">
        <v>271540.15000000002</v>
      </c>
      <c r="K432" s="122">
        <f>Corrientes!K432*Constantes!$BA$16</f>
        <v>3439.51</v>
      </c>
      <c r="L432" s="122">
        <f>Corrientes!L432*Constantes!$BA$16</f>
        <v>1856.8</v>
      </c>
      <c r="M432" s="122">
        <f>Corrientes!M432*Constantes!$BA$16</f>
        <v>1278.99</v>
      </c>
      <c r="N432" s="122">
        <f>Corrientes!N432*Constantes!$BA$16</f>
        <v>615.44263269262285</v>
      </c>
      <c r="O432" s="125">
        <v>4054.95</v>
      </c>
      <c r="P432" s="125">
        <v>45.87500569762728</v>
      </c>
      <c r="Q432" s="125">
        <v>229477.81</v>
      </c>
      <c r="R432" s="125">
        <v>52852.73</v>
      </c>
      <c r="S432" s="125">
        <v>13769.1</v>
      </c>
      <c r="T432" s="125">
        <v>21174.03</v>
      </c>
      <c r="U432" s="126">
        <v>3099.24</v>
      </c>
      <c r="V432" s="127">
        <v>320372.90999999992</v>
      </c>
      <c r="W432" s="125">
        <v>5792.48</v>
      </c>
      <c r="X432" s="122">
        <f>Corrientes!X432*Constantes!$BA$16</f>
        <v>3614.94</v>
      </c>
      <c r="Y432" s="122">
        <f>Corrientes!Y432*Constantes!$BA$16</f>
        <v>4032.7</v>
      </c>
      <c r="Z432" s="122">
        <f>Corrientes!Z432*Constantes!$BA$16</f>
        <v>19249.813780521054</v>
      </c>
      <c r="AA432" s="125">
        <v>591913.06000000006</v>
      </c>
      <c r="AB432" s="125">
        <v>4840.8999999999996</v>
      </c>
      <c r="AC432" s="125">
        <v>53.042373939776596</v>
      </c>
      <c r="AD432" s="125">
        <v>14.126002234340953</v>
      </c>
      <c r="AE432" s="125">
        <v>2.9449005221803635</v>
      </c>
      <c r="AF432" s="126">
        <v>438019.23499999999</v>
      </c>
      <c r="AG432" s="117">
        <v>18799.312000000002</v>
      </c>
      <c r="AH432" s="125">
        <v>61356.36</v>
      </c>
      <c r="AI432" s="126">
        <v>524011.84311999998</v>
      </c>
      <c r="AJ432" s="126">
        <v>4285.57</v>
      </c>
      <c r="AK432" s="133">
        <v>2.6070767055431801</v>
      </c>
      <c r="AL432" s="126">
        <v>1115924.9031199999</v>
      </c>
      <c r="AM432" s="126">
        <v>9126.4676990077805</v>
      </c>
      <c r="AN432" s="126">
        <v>5.5519772277235422</v>
      </c>
      <c r="AO432" s="132">
        <v>20099594.385000002</v>
      </c>
      <c r="AP432" s="132">
        <v>4190237.6117500002</v>
      </c>
      <c r="AQ432" s="125">
        <v>84.822439701826781</v>
      </c>
      <c r="AR432" s="125">
        <v>15.177560298173216</v>
      </c>
      <c r="AS432" s="125">
        <v>54.124994302372698</v>
      </c>
      <c r="AT432" s="126">
        <v>46.957626060223419</v>
      </c>
      <c r="AU432" s="126">
        <v>39.774734433206774</v>
      </c>
      <c r="AV432" s="125">
        <f t="shared" si="7"/>
        <v>0.31244050791758848</v>
      </c>
      <c r="AW432" s="125">
        <f>((AI432/AI399)-1)*100</f>
        <v>3.2179682530321108</v>
      </c>
      <c r="AX432" s="129">
        <v>5836.9316899999994</v>
      </c>
      <c r="AZ432" s="149"/>
      <c r="BC432" s="150"/>
      <c r="BE432" s="98"/>
    </row>
    <row r="433" spans="1:57" hidden="1" x14ac:dyDescent="0.3">
      <c r="A433" s="120">
        <v>2016</v>
      </c>
      <c r="B433" s="121" t="s">
        <v>0</v>
      </c>
      <c r="C433" s="132">
        <v>725.87</v>
      </c>
      <c r="D433" s="122">
        <v>1427.15</v>
      </c>
      <c r="E433" s="123">
        <v>0</v>
      </c>
      <c r="F433" s="123" t="s">
        <v>260</v>
      </c>
      <c r="G433" s="123" t="s">
        <v>260</v>
      </c>
      <c r="H433" s="132">
        <v>2153.02</v>
      </c>
      <c r="I433" s="132">
        <v>610.35</v>
      </c>
      <c r="J433" s="122">
        <v>2763.37</v>
      </c>
      <c r="K433" s="122">
        <f>Corrientes!K433*Constantes!$BA$16</f>
        <v>3610.88</v>
      </c>
      <c r="L433" s="122">
        <f>Corrientes!L433*Constantes!$BA$16</f>
        <v>1217.3699999999999</v>
      </c>
      <c r="M433" s="122">
        <f>Corrientes!M433*Constantes!$BA$16</f>
        <v>2393.5100000000002</v>
      </c>
      <c r="N433" s="122">
        <f>Corrientes!N433*Constantes!$BA$16</f>
        <v>1023.6299097709052</v>
      </c>
      <c r="O433" s="125">
        <v>4634.51</v>
      </c>
      <c r="P433" s="125">
        <v>41.00904660425855</v>
      </c>
      <c r="Q433" s="125">
        <v>3439.88</v>
      </c>
      <c r="R433" s="125">
        <v>533.5</v>
      </c>
      <c r="S433" s="125">
        <v>1.68</v>
      </c>
      <c r="T433" s="125">
        <v>0</v>
      </c>
      <c r="U433" s="126" t="s">
        <v>260</v>
      </c>
      <c r="V433" s="127">
        <v>3975.06</v>
      </c>
      <c r="W433" s="125">
        <v>5610.67</v>
      </c>
      <c r="X433" s="122">
        <f>Corrientes!X433*Constantes!$BA$16</f>
        <v>3433.52</v>
      </c>
      <c r="Y433" s="122">
        <f>Corrientes!Y433*Constantes!$BA$16</f>
        <v>3541.89</v>
      </c>
      <c r="Z433" s="122">
        <f>Corrientes!Z433*Constantes!$BA$16</f>
        <v>1335.7903097696583</v>
      </c>
      <c r="AA433" s="125">
        <v>6738.44</v>
      </c>
      <c r="AB433" s="125">
        <v>5164.57</v>
      </c>
      <c r="AC433" s="123" t="s">
        <v>94</v>
      </c>
      <c r="AD433" s="125">
        <v>21.339527260472572</v>
      </c>
      <c r="AE433" s="125">
        <v>2.6318583618352962</v>
      </c>
      <c r="AF433" s="128" t="s">
        <v>94</v>
      </c>
      <c r="AG433" s="128" t="s">
        <v>94</v>
      </c>
      <c r="AH433" s="125">
        <v>480.35</v>
      </c>
      <c r="AI433" s="126" t="s">
        <v>260</v>
      </c>
      <c r="AJ433" s="126" t="s">
        <v>260</v>
      </c>
      <c r="AK433" s="126" t="s">
        <v>94</v>
      </c>
      <c r="AL433" s="126" t="s">
        <v>260</v>
      </c>
      <c r="AM433" s="126" t="s">
        <v>260</v>
      </c>
      <c r="AN433" s="128" t="s">
        <v>94</v>
      </c>
      <c r="AO433" s="132">
        <v>256033.535</v>
      </c>
      <c r="AP433" s="132">
        <v>31577.260910000001</v>
      </c>
      <c r="AQ433" s="125">
        <v>77.912838309744998</v>
      </c>
      <c r="AR433" s="125">
        <v>22.087161690255016</v>
      </c>
      <c r="AS433" s="125">
        <v>58.990804993440626</v>
      </c>
      <c r="AT433" s="126" t="s">
        <v>94</v>
      </c>
      <c r="AU433" s="128" t="s">
        <v>94</v>
      </c>
      <c r="AV433" s="125">
        <f t="shared" si="7"/>
        <v>0.9752857604003351</v>
      </c>
      <c r="AW433" s="128" t="s">
        <v>94</v>
      </c>
      <c r="AX433" s="129">
        <v>186.78100000000001</v>
      </c>
      <c r="AZ433" s="149"/>
      <c r="BC433" s="150"/>
      <c r="BE433" s="98"/>
    </row>
    <row r="434" spans="1:57" hidden="1" x14ac:dyDescent="0.3">
      <c r="A434" s="120">
        <v>2016</v>
      </c>
      <c r="B434" s="121" t="s">
        <v>1</v>
      </c>
      <c r="C434" s="132">
        <v>1899.15</v>
      </c>
      <c r="D434" s="122">
        <v>1998.08</v>
      </c>
      <c r="E434" s="123">
        <v>103.07</v>
      </c>
      <c r="F434" s="123" t="s">
        <v>260</v>
      </c>
      <c r="G434" s="123" t="s">
        <v>260</v>
      </c>
      <c r="H434" s="132">
        <v>4000.3</v>
      </c>
      <c r="I434" s="132">
        <v>168.46</v>
      </c>
      <c r="J434" s="122">
        <v>4168.75</v>
      </c>
      <c r="K434" s="122">
        <f>Corrientes!K434*Constantes!$BA$16</f>
        <v>2967.25</v>
      </c>
      <c r="L434" s="122">
        <f>Corrientes!L434*Constantes!$BA$16</f>
        <v>1408.71</v>
      </c>
      <c r="M434" s="122">
        <f>Corrientes!M434*Constantes!$BA$16</f>
        <v>1482.09</v>
      </c>
      <c r="N434" s="122">
        <f>Corrientes!N434*Constantes!$BA$16</f>
        <v>124.95337314097098</v>
      </c>
      <c r="O434" s="125">
        <v>3092.2</v>
      </c>
      <c r="P434" s="125">
        <v>25.85005202565193</v>
      </c>
      <c r="Q434" s="125">
        <v>8892.5</v>
      </c>
      <c r="R434" s="125">
        <v>999.36</v>
      </c>
      <c r="S434" s="125">
        <v>2.41</v>
      </c>
      <c r="T434" s="125">
        <v>2063.64</v>
      </c>
      <c r="U434" s="126" t="s">
        <v>260</v>
      </c>
      <c r="V434" s="127">
        <v>11957.91</v>
      </c>
      <c r="W434" s="125">
        <v>5468.88</v>
      </c>
      <c r="X434" s="122">
        <f>Corrientes!X434*Constantes!$BA$16</f>
        <v>3598.91</v>
      </c>
      <c r="Y434" s="122">
        <f>Corrientes!Y434*Constantes!$BA$16</f>
        <v>5253.43</v>
      </c>
      <c r="Z434" s="122">
        <f>Corrientes!Z434*Constantes!$BA$16</f>
        <v>797.00894335872806</v>
      </c>
      <c r="AA434" s="125">
        <v>16126.66</v>
      </c>
      <c r="AB434" s="125">
        <v>4562.3999999999996</v>
      </c>
      <c r="AC434" s="123" t="s">
        <v>94</v>
      </c>
      <c r="AD434" s="125">
        <v>21.990234220595013</v>
      </c>
      <c r="AE434" s="125">
        <v>2.5580286893462802</v>
      </c>
      <c r="AF434" s="128" t="s">
        <v>94</v>
      </c>
      <c r="AG434" s="128" t="s">
        <v>94</v>
      </c>
      <c r="AH434" s="125">
        <v>1441.86</v>
      </c>
      <c r="AI434" s="126" t="s">
        <v>260</v>
      </c>
      <c r="AJ434" s="126" t="s">
        <v>260</v>
      </c>
      <c r="AK434" s="126" t="s">
        <v>94</v>
      </c>
      <c r="AL434" s="126" t="s">
        <v>260</v>
      </c>
      <c r="AM434" s="126" t="s">
        <v>260</v>
      </c>
      <c r="AN434" s="128" t="s">
        <v>94</v>
      </c>
      <c r="AO434" s="132">
        <v>630433.11699999997</v>
      </c>
      <c r="AP434" s="132">
        <v>73335.576230000006</v>
      </c>
      <c r="AQ434" s="125">
        <v>95.959220389805097</v>
      </c>
      <c r="AR434" s="125">
        <v>4.0410194902548726</v>
      </c>
      <c r="AS434" s="125">
        <v>74.149947974348066</v>
      </c>
      <c r="AT434" s="126" t="s">
        <v>94</v>
      </c>
      <c r="AU434" s="128" t="s">
        <v>94</v>
      </c>
      <c r="AV434" s="125">
        <f t="shared" si="7"/>
        <v>1.0813295488788732</v>
      </c>
      <c r="AW434" s="128" t="s">
        <v>94</v>
      </c>
      <c r="AX434" s="129">
        <v>390.94016999999997</v>
      </c>
      <c r="AZ434" s="149"/>
      <c r="BC434" s="150"/>
      <c r="BE434" s="98"/>
    </row>
    <row r="435" spans="1:57" hidden="1" x14ac:dyDescent="0.3">
      <c r="A435" s="120">
        <v>2016</v>
      </c>
      <c r="B435" s="121" t="s">
        <v>2</v>
      </c>
      <c r="C435" s="132">
        <v>322.23</v>
      </c>
      <c r="D435" s="122">
        <v>871.29</v>
      </c>
      <c r="E435" s="123">
        <v>4.21</v>
      </c>
      <c r="F435" s="123" t="s">
        <v>260</v>
      </c>
      <c r="G435" s="123" t="s">
        <v>260</v>
      </c>
      <c r="H435" s="132">
        <v>1197.73</v>
      </c>
      <c r="I435" s="132">
        <v>264.93</v>
      </c>
      <c r="J435" s="122">
        <v>1462.66</v>
      </c>
      <c r="K435" s="122">
        <f>Corrientes!K435*Constantes!$BA$16</f>
        <v>3862.34</v>
      </c>
      <c r="L435" s="122">
        <f>Corrientes!L435*Constantes!$BA$16</f>
        <v>1039.08</v>
      </c>
      <c r="M435" s="122">
        <f>Corrientes!M435*Constantes!$BA$16</f>
        <v>2809.67</v>
      </c>
      <c r="N435" s="122">
        <f>Corrientes!N435*Constantes!$BA$16</f>
        <v>854.3093468341367</v>
      </c>
      <c r="O435" s="125">
        <v>4716.6499999999996</v>
      </c>
      <c r="P435" s="125">
        <v>30.917292343073594</v>
      </c>
      <c r="Q435" s="125">
        <v>2435.1799999999998</v>
      </c>
      <c r="R435" s="125">
        <v>833.05</v>
      </c>
      <c r="S435" s="125">
        <v>0</v>
      </c>
      <c r="T435" s="125">
        <v>0</v>
      </c>
      <c r="U435" s="126" t="s">
        <v>260</v>
      </c>
      <c r="V435" s="127">
        <v>3268.2299999999996</v>
      </c>
      <c r="W435" s="125">
        <v>6855.09</v>
      </c>
      <c r="X435" s="122">
        <f>Corrientes!X435*Constantes!$BA$16</f>
        <v>5177.47</v>
      </c>
      <c r="Y435" s="122">
        <f>Corrientes!Y435*Constantes!$BA$16</f>
        <v>5464.61</v>
      </c>
      <c r="Z435" s="122">
        <f>Corrientes!Z435*Constantes!$BA$16</f>
        <v>0</v>
      </c>
      <c r="AA435" s="125">
        <v>4730.88</v>
      </c>
      <c r="AB435" s="125">
        <v>6012.32</v>
      </c>
      <c r="AC435" s="123" t="s">
        <v>94</v>
      </c>
      <c r="AD435" s="125">
        <v>15.945764522717626</v>
      </c>
      <c r="AE435" s="125">
        <v>3.0712889367808311</v>
      </c>
      <c r="AF435" s="128" t="s">
        <v>94</v>
      </c>
      <c r="AG435" s="128" t="s">
        <v>94</v>
      </c>
      <c r="AH435" s="125">
        <v>159.71</v>
      </c>
      <c r="AI435" s="126" t="s">
        <v>260</v>
      </c>
      <c r="AJ435" s="126" t="s">
        <v>260</v>
      </c>
      <c r="AK435" s="126" t="s">
        <v>94</v>
      </c>
      <c r="AL435" s="126" t="s">
        <v>260</v>
      </c>
      <c r="AM435" s="126" t="s">
        <v>260</v>
      </c>
      <c r="AN435" s="128" t="s">
        <v>94</v>
      </c>
      <c r="AO435" s="132">
        <v>154035.65400000001</v>
      </c>
      <c r="AP435" s="132">
        <v>29668.569</v>
      </c>
      <c r="AQ435" s="125">
        <v>81.887109786279794</v>
      </c>
      <c r="AR435" s="125">
        <v>18.11289021372021</v>
      </c>
      <c r="AS435" s="125">
        <v>69.082919034090892</v>
      </c>
      <c r="AT435" s="126" t="s">
        <v>94</v>
      </c>
      <c r="AU435" s="128" t="s">
        <v>94</v>
      </c>
      <c r="AV435" s="125">
        <f t="shared" si="7"/>
        <v>-4.8734556365739863</v>
      </c>
      <c r="AW435" s="128" t="s">
        <v>94</v>
      </c>
      <c r="AX435" s="129">
        <v>40.505989999999997</v>
      </c>
      <c r="AZ435" s="149"/>
      <c r="BC435" s="150"/>
      <c r="BE435" s="98"/>
    </row>
    <row r="436" spans="1:57" hidden="1" x14ac:dyDescent="0.3">
      <c r="A436" s="120">
        <v>2016</v>
      </c>
      <c r="B436" s="121" t="s">
        <v>3</v>
      </c>
      <c r="C436" s="132">
        <v>686.04</v>
      </c>
      <c r="D436" s="122">
        <v>1427.06</v>
      </c>
      <c r="E436" s="123">
        <v>188.94</v>
      </c>
      <c r="F436" s="123" t="s">
        <v>260</v>
      </c>
      <c r="G436" s="123" t="s">
        <v>260</v>
      </c>
      <c r="H436" s="132">
        <v>2302.04</v>
      </c>
      <c r="I436" s="132">
        <v>323.7</v>
      </c>
      <c r="J436" s="122">
        <v>2625.74</v>
      </c>
      <c r="K436" s="122">
        <f>Corrientes!K436*Constantes!$BA$16</f>
        <v>4773.0200000000004</v>
      </c>
      <c r="L436" s="122">
        <f>Corrientes!L436*Constantes!$BA$16</f>
        <v>1422.43</v>
      </c>
      <c r="M436" s="122">
        <f>Corrientes!M436*Constantes!$BA$16</f>
        <v>2958.85</v>
      </c>
      <c r="N436" s="122">
        <f>Corrientes!N436*Constantes!$BA$16</f>
        <v>671.14658212783252</v>
      </c>
      <c r="O436" s="125">
        <v>5444.17</v>
      </c>
      <c r="P436" s="125">
        <v>49.518252470028685</v>
      </c>
      <c r="Q436" s="125">
        <v>1531.28</v>
      </c>
      <c r="R436" s="125">
        <v>398.3</v>
      </c>
      <c r="S436" s="125">
        <v>747.26</v>
      </c>
      <c r="T436" s="125">
        <v>0</v>
      </c>
      <c r="U436" s="126" t="s">
        <v>260</v>
      </c>
      <c r="V436" s="127">
        <v>2676.84</v>
      </c>
      <c r="W436" s="125">
        <v>6094.6</v>
      </c>
      <c r="X436" s="122">
        <f>Corrientes!X436*Constantes!$BA$16</f>
        <v>3675.16</v>
      </c>
      <c r="Y436" s="122">
        <f>Corrientes!Y436*Constantes!$BA$16</f>
        <v>3906.81</v>
      </c>
      <c r="Z436" s="122">
        <f>Corrientes!Z436*Constantes!$BA$16</f>
        <v>27714.242480436151</v>
      </c>
      <c r="AA436" s="125">
        <v>5302.57</v>
      </c>
      <c r="AB436" s="125">
        <v>5754.18</v>
      </c>
      <c r="AC436" s="123" t="s">
        <v>94</v>
      </c>
      <c r="AD436" s="125">
        <v>2.6445048512365066</v>
      </c>
      <c r="AE436" s="125">
        <v>1.29371222365955</v>
      </c>
      <c r="AF436" s="128" t="s">
        <v>94</v>
      </c>
      <c r="AG436" s="128" t="s">
        <v>94</v>
      </c>
      <c r="AH436" s="125">
        <v>96.81</v>
      </c>
      <c r="AI436" s="126" t="s">
        <v>260</v>
      </c>
      <c r="AJ436" s="126" t="s">
        <v>260</v>
      </c>
      <c r="AK436" s="126" t="s">
        <v>94</v>
      </c>
      <c r="AL436" s="126" t="s">
        <v>260</v>
      </c>
      <c r="AM436" s="126" t="s">
        <v>260</v>
      </c>
      <c r="AN436" s="128" t="s">
        <v>94</v>
      </c>
      <c r="AO436" s="132">
        <v>409872.451</v>
      </c>
      <c r="AP436" s="132">
        <v>200512.84941</v>
      </c>
      <c r="AQ436" s="125">
        <v>87.672046737300718</v>
      </c>
      <c r="AR436" s="125">
        <v>12.327953262699278</v>
      </c>
      <c r="AS436" s="125">
        <v>50.481936117769308</v>
      </c>
      <c r="AT436" s="126" t="s">
        <v>94</v>
      </c>
      <c r="AU436" s="128" t="s">
        <v>94</v>
      </c>
      <c r="AV436" s="125">
        <f t="shared" si="7"/>
        <v>-3.0527684006294353</v>
      </c>
      <c r="AW436" s="128" t="s">
        <v>94</v>
      </c>
      <c r="AX436" s="129">
        <v>26.808439999999997</v>
      </c>
      <c r="AZ436" s="149"/>
      <c r="BC436" s="150"/>
      <c r="BE436" s="98"/>
    </row>
    <row r="437" spans="1:57" hidden="1" x14ac:dyDescent="0.3">
      <c r="A437" s="120">
        <v>2016</v>
      </c>
      <c r="B437" s="121" t="s">
        <v>4</v>
      </c>
      <c r="C437" s="132">
        <v>2174.5</v>
      </c>
      <c r="D437" s="122">
        <v>1742.68</v>
      </c>
      <c r="E437" s="123">
        <v>271.99</v>
      </c>
      <c r="F437" s="123" t="s">
        <v>260</v>
      </c>
      <c r="G437" s="123" t="s">
        <v>260</v>
      </c>
      <c r="H437" s="132">
        <v>4189.17</v>
      </c>
      <c r="I437" s="132">
        <v>735.45</v>
      </c>
      <c r="J437" s="122">
        <v>4924.62</v>
      </c>
      <c r="K437" s="122">
        <f>Corrientes!K437*Constantes!$BA$16</f>
        <v>4624.74</v>
      </c>
      <c r="L437" s="122">
        <f>Corrientes!L437*Constantes!$BA$16</f>
        <v>2400.59</v>
      </c>
      <c r="M437" s="122">
        <f>Corrientes!M437*Constantes!$BA$16</f>
        <v>1923.88</v>
      </c>
      <c r="N437" s="122">
        <f>Corrientes!N437*Constantes!$BA$16</f>
        <v>811.91853533167887</v>
      </c>
      <c r="O437" s="125">
        <v>5436.66</v>
      </c>
      <c r="P437" s="125">
        <v>32.927188857515567</v>
      </c>
      <c r="Q437" s="125">
        <v>8286.4</v>
      </c>
      <c r="R437" s="125">
        <v>1304.8699999999999</v>
      </c>
      <c r="S437" s="125">
        <v>2.97</v>
      </c>
      <c r="T437" s="125">
        <v>437.24</v>
      </c>
      <c r="U437" s="126" t="s">
        <v>260</v>
      </c>
      <c r="V437" s="127">
        <v>10031.48</v>
      </c>
      <c r="W437" s="125">
        <v>4800.7700000000004</v>
      </c>
      <c r="X437" s="122">
        <f>Corrientes!X437*Constantes!$BA$16</f>
        <v>3468.31</v>
      </c>
      <c r="Y437" s="122">
        <f>Corrientes!Y437*Constantes!$BA$16</f>
        <v>3787</v>
      </c>
      <c r="Z437" s="122">
        <f>Corrientes!Z437*Constantes!$BA$16</f>
        <v>288.54995150339477</v>
      </c>
      <c r="AA437" s="125">
        <v>14956.09</v>
      </c>
      <c r="AB437" s="125">
        <v>4993.0600000000004</v>
      </c>
      <c r="AC437" s="123" t="s">
        <v>94</v>
      </c>
      <c r="AD437" s="125">
        <v>22.620110273441131</v>
      </c>
      <c r="AE437" s="125">
        <v>2.1680622357451771</v>
      </c>
      <c r="AF437" s="128" t="s">
        <v>94</v>
      </c>
      <c r="AG437" s="128" t="s">
        <v>94</v>
      </c>
      <c r="AH437" s="125">
        <v>207.89</v>
      </c>
      <c r="AI437" s="126" t="s">
        <v>260</v>
      </c>
      <c r="AJ437" s="126" t="s">
        <v>260</v>
      </c>
      <c r="AK437" s="126" t="s">
        <v>94</v>
      </c>
      <c r="AL437" s="126" t="s">
        <v>260</v>
      </c>
      <c r="AM437" s="126" t="s">
        <v>260</v>
      </c>
      <c r="AN437" s="128" t="s">
        <v>94</v>
      </c>
      <c r="AO437" s="132">
        <v>689836.74699999997</v>
      </c>
      <c r="AP437" s="132">
        <v>66118.571479999999</v>
      </c>
      <c r="AQ437" s="125">
        <v>85.06585279676402</v>
      </c>
      <c r="AR437" s="125">
        <v>14.934147203235987</v>
      </c>
      <c r="AS437" s="125">
        <v>67.072878004879612</v>
      </c>
      <c r="AT437" s="126" t="s">
        <v>94</v>
      </c>
      <c r="AU437" s="128" t="s">
        <v>94</v>
      </c>
      <c r="AV437" s="125">
        <f t="shared" si="7"/>
        <v>2.2159272558790244</v>
      </c>
      <c r="AW437" s="128" t="s">
        <v>94</v>
      </c>
      <c r="AX437" s="129">
        <v>25.359779999999997</v>
      </c>
      <c r="AZ437" s="149"/>
      <c r="BC437" s="150"/>
      <c r="BE437" s="98"/>
    </row>
    <row r="438" spans="1:57" hidden="1" x14ac:dyDescent="0.3">
      <c r="A438" s="120">
        <v>2016</v>
      </c>
      <c r="B438" s="121" t="s">
        <v>5</v>
      </c>
      <c r="C438" s="132">
        <v>395.31</v>
      </c>
      <c r="D438" s="122">
        <v>1249.45</v>
      </c>
      <c r="E438" s="123">
        <v>0</v>
      </c>
      <c r="F438" s="123" t="s">
        <v>260</v>
      </c>
      <c r="G438" s="123" t="s">
        <v>260</v>
      </c>
      <c r="H438" s="132">
        <v>1644.76</v>
      </c>
      <c r="I438" s="132">
        <v>127.26</v>
      </c>
      <c r="J438" s="122">
        <v>1772.02</v>
      </c>
      <c r="K438" s="122">
        <f>Corrientes!K438*Constantes!$BA$16</f>
        <v>5118.25</v>
      </c>
      <c r="L438" s="122">
        <f>Corrientes!L438*Constantes!$BA$16</f>
        <v>1230.1300000000001</v>
      </c>
      <c r="M438" s="122">
        <f>Corrientes!M438*Constantes!$BA$16</f>
        <v>3888.11</v>
      </c>
      <c r="N438" s="122">
        <f>Corrientes!N438*Constantes!$BA$16</f>
        <v>396.01595757922775</v>
      </c>
      <c r="O438" s="125">
        <v>5514.26</v>
      </c>
      <c r="P438" s="125">
        <v>45.189490246881782</v>
      </c>
      <c r="Q438" s="125">
        <v>1844.14</v>
      </c>
      <c r="R438" s="125">
        <v>305.14999999999998</v>
      </c>
      <c r="S438" s="125">
        <v>0</v>
      </c>
      <c r="T438" s="125">
        <v>0</v>
      </c>
      <c r="U438" s="126" t="s">
        <v>260</v>
      </c>
      <c r="V438" s="127">
        <v>2149.29</v>
      </c>
      <c r="W438" s="125">
        <v>5186.8599999999997</v>
      </c>
      <c r="X438" s="122">
        <f>Corrientes!X438*Constantes!$BA$16</f>
        <v>4253.04</v>
      </c>
      <c r="Y438" s="122">
        <f>Corrientes!Y438*Constantes!$BA$16</f>
        <v>3657.97</v>
      </c>
      <c r="Z438" s="122">
        <f>Corrientes!Z438*Constantes!$BA$16</f>
        <v>0</v>
      </c>
      <c r="AA438" s="125">
        <v>3921.31</v>
      </c>
      <c r="AB438" s="125">
        <v>5329.86</v>
      </c>
      <c r="AC438" s="123" t="s">
        <v>94</v>
      </c>
      <c r="AD438" s="125">
        <v>12.5677248465791</v>
      </c>
      <c r="AE438" s="125">
        <v>3.4264203853816149</v>
      </c>
      <c r="AF438" s="128" t="s">
        <v>94</v>
      </c>
      <c r="AG438" s="128" t="s">
        <v>94</v>
      </c>
      <c r="AH438" s="125">
        <v>1830.91</v>
      </c>
      <c r="AI438" s="126" t="s">
        <v>260</v>
      </c>
      <c r="AJ438" s="126" t="s">
        <v>260</v>
      </c>
      <c r="AK438" s="126" t="s">
        <v>94</v>
      </c>
      <c r="AL438" s="126" t="s">
        <v>260</v>
      </c>
      <c r="AM438" s="126" t="s">
        <v>260</v>
      </c>
      <c r="AN438" s="128" t="s">
        <v>94</v>
      </c>
      <c r="AO438" s="132">
        <v>114443.342</v>
      </c>
      <c r="AP438" s="132">
        <v>31201.410660000001</v>
      </c>
      <c r="AQ438" s="125">
        <v>92.81836548120225</v>
      </c>
      <c r="AR438" s="125">
        <v>7.1816345187977566</v>
      </c>
      <c r="AS438" s="125">
        <v>54.810509753118218</v>
      </c>
      <c r="AT438" s="126" t="s">
        <v>94</v>
      </c>
      <c r="AU438" s="128" t="s">
        <v>94</v>
      </c>
      <c r="AV438" s="125">
        <f t="shared" si="7"/>
        <v>-1.0792814432666331</v>
      </c>
      <c r="AW438" s="128" t="s">
        <v>94</v>
      </c>
      <c r="AX438" s="129">
        <v>14.63707</v>
      </c>
      <c r="AZ438" s="149"/>
      <c r="BC438" s="150"/>
      <c r="BE438" s="98"/>
    </row>
    <row r="439" spans="1:57" hidden="1" x14ac:dyDescent="0.3">
      <c r="A439" s="120">
        <v>2016</v>
      </c>
      <c r="B439" s="121" t="s">
        <v>6</v>
      </c>
      <c r="C439" s="132">
        <v>6523.49</v>
      </c>
      <c r="D439" s="122">
        <v>3690.14</v>
      </c>
      <c r="E439" s="123">
        <v>1642.94</v>
      </c>
      <c r="F439" s="123" t="s">
        <v>260</v>
      </c>
      <c r="G439" s="123" t="s">
        <v>260</v>
      </c>
      <c r="H439" s="132">
        <v>11856.57</v>
      </c>
      <c r="I439" s="132">
        <v>60.47</v>
      </c>
      <c r="J439" s="122">
        <v>11917.04</v>
      </c>
      <c r="K439" s="122">
        <f>Corrientes!K439*Constantes!$BA$16</f>
        <v>2854.15</v>
      </c>
      <c r="L439" s="122">
        <f>Corrientes!L439*Constantes!$BA$16</f>
        <v>1570.35</v>
      </c>
      <c r="M439" s="122">
        <f>Corrientes!M439*Constantes!$BA$16</f>
        <v>888.3</v>
      </c>
      <c r="N439" s="122">
        <f>Corrientes!N439*Constantes!$BA$16</f>
        <v>14.557674290517737</v>
      </c>
      <c r="O439" s="125">
        <v>2868.7</v>
      </c>
      <c r="P439" s="125">
        <v>69.072997921499208</v>
      </c>
      <c r="Q439" s="125">
        <v>2990.69</v>
      </c>
      <c r="R439" s="125">
        <v>1091.8900000000001</v>
      </c>
      <c r="S439" s="125">
        <v>89.08</v>
      </c>
      <c r="T439" s="125">
        <v>1164.1199999999999</v>
      </c>
      <c r="U439" s="126" t="s">
        <v>260</v>
      </c>
      <c r="V439" s="127">
        <v>5335.78</v>
      </c>
      <c r="W439" s="125">
        <v>4584.7700000000004</v>
      </c>
      <c r="X439" s="122">
        <f>Corrientes!X439*Constantes!$BA$16</f>
        <v>3088.09</v>
      </c>
      <c r="Y439" s="122">
        <f>Corrientes!Y439*Constantes!$BA$16</f>
        <v>3001.07</v>
      </c>
      <c r="Z439" s="122">
        <f>Corrientes!Z439*Constantes!$BA$16</f>
        <v>1271.7110635260526</v>
      </c>
      <c r="AA439" s="125">
        <v>17252.82</v>
      </c>
      <c r="AB439" s="125">
        <v>3244.26</v>
      </c>
      <c r="AC439" s="123" t="s">
        <v>94</v>
      </c>
      <c r="AD439" s="125">
        <v>18.141391255301595</v>
      </c>
      <c r="AE439" s="125">
        <v>5.3835435348754341</v>
      </c>
      <c r="AF439" s="128" t="s">
        <v>94</v>
      </c>
      <c r="AG439" s="128" t="s">
        <v>94</v>
      </c>
      <c r="AH439" s="125">
        <v>1777.68</v>
      </c>
      <c r="AI439" s="126" t="s">
        <v>260</v>
      </c>
      <c r="AJ439" s="126" t="s">
        <v>260</v>
      </c>
      <c r="AK439" s="126" t="s">
        <v>94</v>
      </c>
      <c r="AL439" s="126" t="s">
        <v>260</v>
      </c>
      <c r="AM439" s="126" t="s">
        <v>260</v>
      </c>
      <c r="AN439" s="128" t="s">
        <v>94</v>
      </c>
      <c r="AO439" s="132">
        <v>320473.30699999997</v>
      </c>
      <c r="AP439" s="132">
        <v>95101.96802</v>
      </c>
      <c r="AQ439" s="125">
        <v>99.492575337499915</v>
      </c>
      <c r="AR439" s="125">
        <v>0.50742466250008389</v>
      </c>
      <c r="AS439" s="125">
        <v>30.927002078500788</v>
      </c>
      <c r="AT439" s="126" t="s">
        <v>94</v>
      </c>
      <c r="AU439" s="128" t="s">
        <v>94</v>
      </c>
      <c r="AV439" s="125">
        <f t="shared" si="7"/>
        <v>-1.6189417814271967</v>
      </c>
      <c r="AW439" s="128" t="s">
        <v>94</v>
      </c>
      <c r="AX439" s="129">
        <v>5.4498699999999998</v>
      </c>
      <c r="AZ439" s="149"/>
      <c r="BC439" s="150"/>
      <c r="BE439" s="98"/>
    </row>
    <row r="440" spans="1:57" hidden="1" x14ac:dyDescent="0.3">
      <c r="A440" s="120">
        <v>2016</v>
      </c>
      <c r="B440" s="121" t="s">
        <v>7</v>
      </c>
      <c r="C440" s="132">
        <v>2435.81</v>
      </c>
      <c r="D440" s="122">
        <v>2383.39</v>
      </c>
      <c r="E440" s="123">
        <v>410</v>
      </c>
      <c r="F440" s="123" t="s">
        <v>260</v>
      </c>
      <c r="G440" s="123" t="s">
        <v>260</v>
      </c>
      <c r="H440" s="132">
        <v>5229.2</v>
      </c>
      <c r="I440" s="132">
        <v>926</v>
      </c>
      <c r="J440" s="122">
        <v>6155.2</v>
      </c>
      <c r="K440" s="122">
        <f>Corrientes!K440*Constantes!$BA$16</f>
        <v>3446.88</v>
      </c>
      <c r="L440" s="122">
        <f>Corrientes!L440*Constantes!$BA$16</f>
        <v>1605.59</v>
      </c>
      <c r="M440" s="122">
        <f>Corrientes!M440*Constantes!$BA$16</f>
        <v>1571.04</v>
      </c>
      <c r="N440" s="122">
        <f>Corrientes!N440*Constantes!$BA$16</f>
        <v>610.38034224935916</v>
      </c>
      <c r="O440" s="125">
        <v>4057.26</v>
      </c>
      <c r="P440" s="125">
        <v>36.764714666106009</v>
      </c>
      <c r="Q440" s="125">
        <v>9409.57</v>
      </c>
      <c r="R440" s="125">
        <v>1112.82</v>
      </c>
      <c r="S440" s="125">
        <v>64.55</v>
      </c>
      <c r="T440" s="125">
        <v>0</v>
      </c>
      <c r="U440" s="126" t="s">
        <v>260</v>
      </c>
      <c r="V440" s="127">
        <v>10586.939999999999</v>
      </c>
      <c r="W440" s="125">
        <v>4749.21</v>
      </c>
      <c r="X440" s="122">
        <f>Corrientes!X440*Constantes!$BA$16</f>
        <v>3541.82</v>
      </c>
      <c r="Y440" s="122">
        <f>Corrientes!Y440*Constantes!$BA$16</f>
        <v>3617.51</v>
      </c>
      <c r="Z440" s="122">
        <f>Corrientes!Z440*Constantes!$BA$16</f>
        <v>36304.313835770532</v>
      </c>
      <c r="AA440" s="125">
        <v>16742.14</v>
      </c>
      <c r="AB440" s="125">
        <v>4469</v>
      </c>
      <c r="AC440" s="123" t="s">
        <v>94</v>
      </c>
      <c r="AD440" s="125">
        <v>22.535563671780004</v>
      </c>
      <c r="AE440" s="125">
        <v>2.5987919301159863</v>
      </c>
      <c r="AF440" s="128" t="s">
        <v>94</v>
      </c>
      <c r="AG440" s="128" t="s">
        <v>94</v>
      </c>
      <c r="AH440" s="125">
        <v>157.29</v>
      </c>
      <c r="AI440" s="126" t="s">
        <v>260</v>
      </c>
      <c r="AJ440" s="126" t="s">
        <v>260</v>
      </c>
      <c r="AK440" s="126" t="s">
        <v>94</v>
      </c>
      <c r="AL440" s="126" t="s">
        <v>260</v>
      </c>
      <c r="AM440" s="126" t="s">
        <v>260</v>
      </c>
      <c r="AN440" s="128" t="s">
        <v>94</v>
      </c>
      <c r="AO440" s="132">
        <v>644227.79700000002</v>
      </c>
      <c r="AP440" s="132">
        <v>74292.096900000004</v>
      </c>
      <c r="AQ440" s="125">
        <v>84.955809721861186</v>
      </c>
      <c r="AR440" s="125">
        <v>15.04419027813881</v>
      </c>
      <c r="AS440" s="125">
        <v>63.235285333893984</v>
      </c>
      <c r="AT440" s="126" t="s">
        <v>94</v>
      </c>
      <c r="AU440" s="128" t="s">
        <v>94</v>
      </c>
      <c r="AV440" s="125">
        <f t="shared" si="7"/>
        <v>-6.7958640350155637</v>
      </c>
      <c r="AW440" s="128" t="s">
        <v>94</v>
      </c>
      <c r="AX440" s="129">
        <v>69.752499999999998</v>
      </c>
      <c r="AZ440" s="149"/>
      <c r="BC440" s="150"/>
      <c r="BE440" s="98"/>
    </row>
    <row r="441" spans="1:57" hidden="1" x14ac:dyDescent="0.3">
      <c r="A441" s="120">
        <v>2016</v>
      </c>
      <c r="B441" s="121" t="s">
        <v>272</v>
      </c>
      <c r="C441" s="132">
        <v>16111.66</v>
      </c>
      <c r="D441" s="122">
        <v>4086.33</v>
      </c>
      <c r="E441" s="123">
        <v>754.71</v>
      </c>
      <c r="F441" s="123" t="s">
        <v>260</v>
      </c>
      <c r="G441" s="123" t="s">
        <v>260</v>
      </c>
      <c r="H441" s="132">
        <v>20952.7</v>
      </c>
      <c r="I441" s="132">
        <v>7352.85</v>
      </c>
      <c r="J441" s="122">
        <v>28305.55</v>
      </c>
      <c r="K441" s="122">
        <f>Corrientes!K441*Constantes!$BA$16</f>
        <v>5424.93</v>
      </c>
      <c r="L441" s="122">
        <f>Corrientes!L441*Constantes!$BA$16</f>
        <v>4171.5200000000004</v>
      </c>
      <c r="M441" s="122">
        <f>Corrientes!M441*Constantes!$BA$16</f>
        <v>1058</v>
      </c>
      <c r="N441" s="122">
        <f>Corrientes!N441*Constantes!$BA$16</f>
        <v>1903.7479584703417</v>
      </c>
      <c r="O441" s="125">
        <v>7328.68</v>
      </c>
      <c r="P441" s="125">
        <v>29.489899762335092</v>
      </c>
      <c r="Q441" s="125">
        <v>45685.11</v>
      </c>
      <c r="R441" s="125">
        <v>18858.18</v>
      </c>
      <c r="S441" s="125">
        <v>3135.04</v>
      </c>
      <c r="T441" s="125">
        <v>0</v>
      </c>
      <c r="U441" s="126" t="s">
        <v>260</v>
      </c>
      <c r="V441" s="127">
        <v>67678.33</v>
      </c>
      <c r="W441" s="125">
        <v>13614.31</v>
      </c>
      <c r="X441" s="122">
        <f>Corrientes!X441*Constantes!$BA$16</f>
        <v>4572.43</v>
      </c>
      <c r="Y441" s="122">
        <f>Corrientes!Y441*Constantes!$BA$16</f>
        <v>5632.43</v>
      </c>
      <c r="Z441" s="132">
        <f>Corrientes!Z441*Constantes!$BA$16</f>
        <v>2411566.6615384612</v>
      </c>
      <c r="AA441" s="125">
        <v>95983.88</v>
      </c>
      <c r="AB441" s="125">
        <v>10866</v>
      </c>
      <c r="AC441" s="123" t="s">
        <v>94</v>
      </c>
      <c r="AD441" s="125">
        <v>5.8261355825911947</v>
      </c>
      <c r="AE441" s="125">
        <v>3.0019839162074033</v>
      </c>
      <c r="AF441" s="128" t="s">
        <v>94</v>
      </c>
      <c r="AG441" s="128" t="s">
        <v>94</v>
      </c>
      <c r="AH441" s="125">
        <v>25236.9</v>
      </c>
      <c r="AI441" s="126" t="s">
        <v>260</v>
      </c>
      <c r="AJ441" s="126" t="s">
        <v>260</v>
      </c>
      <c r="AK441" s="126" t="s">
        <v>94</v>
      </c>
      <c r="AL441" s="126" t="s">
        <v>260</v>
      </c>
      <c r="AM441" s="126" t="s">
        <v>260</v>
      </c>
      <c r="AN441" s="128" t="s">
        <v>94</v>
      </c>
      <c r="AO441" s="132">
        <v>3197348.2429999998</v>
      </c>
      <c r="AP441" s="132">
        <v>1647470.6751900001</v>
      </c>
      <c r="AQ441" s="125">
        <v>74.023292251872874</v>
      </c>
      <c r="AR441" s="125">
        <v>25.976707748127136</v>
      </c>
      <c r="AS441" s="125">
        <v>70.510100237664915</v>
      </c>
      <c r="AT441" s="126" t="s">
        <v>94</v>
      </c>
      <c r="AU441" s="128" t="s">
        <v>94</v>
      </c>
      <c r="AV441" s="125">
        <f t="shared" si="7"/>
        <v>-1.3079203374909976</v>
      </c>
      <c r="AW441" s="128" t="s">
        <v>94</v>
      </c>
      <c r="AX441" s="129">
        <v>10.06973</v>
      </c>
      <c r="AZ441" s="149"/>
      <c r="BC441" s="150"/>
      <c r="BE441" s="98"/>
    </row>
    <row r="442" spans="1:57" hidden="1" x14ac:dyDescent="0.3">
      <c r="A442" s="120">
        <v>2016</v>
      </c>
      <c r="B442" s="121" t="s">
        <v>8</v>
      </c>
      <c r="C442" s="132">
        <v>1065</v>
      </c>
      <c r="D442" s="122">
        <v>1962.34</v>
      </c>
      <c r="E442" s="123">
        <v>389.47</v>
      </c>
      <c r="F442" s="123" t="s">
        <v>260</v>
      </c>
      <c r="G442" s="123" t="s">
        <v>260</v>
      </c>
      <c r="H442" s="132">
        <v>3416.81</v>
      </c>
      <c r="I442" s="132">
        <v>326.8</v>
      </c>
      <c r="J442" s="122">
        <v>3743.61</v>
      </c>
      <c r="K442" s="122">
        <f>Corrientes!K442*Constantes!$BA$16</f>
        <v>4156.08</v>
      </c>
      <c r="L442" s="122">
        <f>Corrientes!L442*Constantes!$BA$16</f>
        <v>1295.42</v>
      </c>
      <c r="M442" s="122">
        <f>Corrientes!M442*Constantes!$BA$16</f>
        <v>2386.91</v>
      </c>
      <c r="N442" s="122">
        <f>Corrientes!N442*Constantes!$BA$16</f>
        <v>397.50668998837159</v>
      </c>
      <c r="O442" s="125">
        <v>4553.59</v>
      </c>
      <c r="P442" s="125">
        <v>46.549923279127199</v>
      </c>
      <c r="Q442" s="125">
        <v>3302.81</v>
      </c>
      <c r="R442" s="125">
        <v>993.09</v>
      </c>
      <c r="S442" s="125">
        <v>2.61</v>
      </c>
      <c r="T442" s="125">
        <v>0</v>
      </c>
      <c r="U442" s="126" t="s">
        <v>260</v>
      </c>
      <c r="V442" s="127">
        <v>4298.5099999999993</v>
      </c>
      <c r="W442" s="125">
        <v>4477.25</v>
      </c>
      <c r="X442" s="122">
        <f>Corrientes!X442*Constantes!$BA$16</f>
        <v>3723.04</v>
      </c>
      <c r="Y442" s="122">
        <f>Corrientes!Y442*Constantes!$BA$16</f>
        <v>2794.91</v>
      </c>
      <c r="Z442" s="122">
        <f>Corrientes!Z442*Constantes!$BA$16</f>
        <v>1229.9905926622764</v>
      </c>
      <c r="AA442" s="125">
        <v>8042.14</v>
      </c>
      <c r="AB442" s="125">
        <v>4512.46</v>
      </c>
      <c r="AC442" s="123" t="s">
        <v>94</v>
      </c>
      <c r="AD442" s="125">
        <v>17.76559018934255</v>
      </c>
      <c r="AE442" s="125">
        <v>3.4378098268429449</v>
      </c>
      <c r="AF442" s="128" t="s">
        <v>94</v>
      </c>
      <c r="AG442" s="128" t="s">
        <v>94</v>
      </c>
      <c r="AH442" s="125">
        <v>175.74</v>
      </c>
      <c r="AI442" s="126" t="s">
        <v>260</v>
      </c>
      <c r="AJ442" s="126" t="s">
        <v>260</v>
      </c>
      <c r="AK442" s="126" t="s">
        <v>94</v>
      </c>
      <c r="AL442" s="126" t="s">
        <v>260</v>
      </c>
      <c r="AM442" s="126" t="s">
        <v>260</v>
      </c>
      <c r="AN442" s="128" t="s">
        <v>94</v>
      </c>
      <c r="AO442" s="132">
        <v>233932.079</v>
      </c>
      <c r="AP442" s="132">
        <v>45268.051240000001</v>
      </c>
      <c r="AQ442" s="125">
        <v>91.270458194096065</v>
      </c>
      <c r="AR442" s="125">
        <v>8.7295418059039278</v>
      </c>
      <c r="AS442" s="125">
        <v>53.449828030847499</v>
      </c>
      <c r="AT442" s="126" t="s">
        <v>94</v>
      </c>
      <c r="AU442" s="128" t="s">
        <v>94</v>
      </c>
      <c r="AV442" s="125">
        <f t="shared" si="7"/>
        <v>-0.82989153033889984</v>
      </c>
      <c r="AW442" s="128" t="s">
        <v>94</v>
      </c>
      <c r="AX442" s="129">
        <v>41.353230000000003</v>
      </c>
      <c r="AZ442" s="149"/>
      <c r="BC442" s="150"/>
      <c r="BE442" s="98"/>
    </row>
    <row r="443" spans="1:57" hidden="1" x14ac:dyDescent="0.3">
      <c r="A443" s="120">
        <v>2016</v>
      </c>
      <c r="B443" s="121" t="s">
        <v>9</v>
      </c>
      <c r="C443" s="132">
        <v>7097.25</v>
      </c>
      <c r="D443" s="122">
        <v>2750.39</v>
      </c>
      <c r="E443" s="123">
        <v>6.23</v>
      </c>
      <c r="F443" s="123" t="s">
        <v>260</v>
      </c>
      <c r="G443" s="123" t="s">
        <v>260</v>
      </c>
      <c r="H443" s="132">
        <v>9853.86</v>
      </c>
      <c r="I443" s="132">
        <v>2343.89</v>
      </c>
      <c r="J443" s="122">
        <v>12197.76</v>
      </c>
      <c r="K443" s="122">
        <f>Corrientes!K443*Constantes!$BA$16</f>
        <v>2811.2</v>
      </c>
      <c r="L443" s="122">
        <f>Corrientes!L443*Constantes!$BA$16</f>
        <v>2024.77</v>
      </c>
      <c r="M443" s="122">
        <f>Corrientes!M443*Constantes!$BA$16</f>
        <v>784.65</v>
      </c>
      <c r="N443" s="122">
        <f>Corrientes!N443*Constantes!$BA$16</f>
        <v>668.68635349564352</v>
      </c>
      <c r="O443" s="125">
        <v>3479.88</v>
      </c>
      <c r="P443" s="125">
        <v>54.339082008723473</v>
      </c>
      <c r="Q443" s="125">
        <v>8170.27</v>
      </c>
      <c r="R443" s="125">
        <v>1382.4</v>
      </c>
      <c r="S443" s="125">
        <v>697.06</v>
      </c>
      <c r="T443" s="125">
        <v>0</v>
      </c>
      <c r="U443" s="126" t="s">
        <v>260</v>
      </c>
      <c r="V443" s="127">
        <v>10249.73</v>
      </c>
      <c r="W443" s="125">
        <v>4345.32</v>
      </c>
      <c r="X443" s="122">
        <f>Corrientes!X443*Constantes!$BA$16</f>
        <v>2655.45</v>
      </c>
      <c r="Y443" s="122">
        <f>Corrientes!Y443*Constantes!$BA$16</f>
        <v>2822.72</v>
      </c>
      <c r="Z443" s="122">
        <f>Corrientes!Z443*Constantes!$BA$16</f>
        <v>21060.428122545167</v>
      </c>
      <c r="AA443" s="125">
        <v>22447.49</v>
      </c>
      <c r="AB443" s="125">
        <v>3828.01</v>
      </c>
      <c r="AC443" s="123" t="s">
        <v>94</v>
      </c>
      <c r="AD443" s="125">
        <v>25.339078945686321</v>
      </c>
      <c r="AE443" s="125">
        <v>2.8225290089469617</v>
      </c>
      <c r="AF443" s="128" t="s">
        <v>94</v>
      </c>
      <c r="AG443" s="128" t="s">
        <v>94</v>
      </c>
      <c r="AH443" s="125">
        <v>3908.41</v>
      </c>
      <c r="AI443" s="126" t="s">
        <v>260</v>
      </c>
      <c r="AJ443" s="126" t="s">
        <v>260</v>
      </c>
      <c r="AK443" s="126" t="s">
        <v>94</v>
      </c>
      <c r="AL443" s="126" t="s">
        <v>260</v>
      </c>
      <c r="AM443" s="126" t="s">
        <v>260</v>
      </c>
      <c r="AN443" s="128" t="s">
        <v>94</v>
      </c>
      <c r="AO443" s="132">
        <v>795297.05200000003</v>
      </c>
      <c r="AP443" s="132">
        <v>88588.417629999996</v>
      </c>
      <c r="AQ443" s="125">
        <v>80.784176766881785</v>
      </c>
      <c r="AR443" s="125">
        <v>19.215741250852613</v>
      </c>
      <c r="AS443" s="125">
        <v>45.66091799127652</v>
      </c>
      <c r="AT443" s="126" t="s">
        <v>94</v>
      </c>
      <c r="AU443" s="128" t="s">
        <v>94</v>
      </c>
      <c r="AV443" s="125">
        <f t="shared" si="7"/>
        <v>4.6302316641879671</v>
      </c>
      <c r="AW443" s="128" t="s">
        <v>94</v>
      </c>
      <c r="AX443" s="129">
        <v>37.590230000000005</v>
      </c>
      <c r="AZ443" s="149"/>
      <c r="BC443" s="150"/>
      <c r="BE443" s="98"/>
    </row>
    <row r="444" spans="1:57" hidden="1" x14ac:dyDescent="0.3">
      <c r="A444" s="120">
        <v>2016</v>
      </c>
      <c r="B444" s="121" t="s">
        <v>10</v>
      </c>
      <c r="C444" s="132">
        <v>4605.32</v>
      </c>
      <c r="D444" s="122">
        <v>4372.4399999999996</v>
      </c>
      <c r="E444" s="123">
        <v>159.80000000000001</v>
      </c>
      <c r="F444" s="123" t="s">
        <v>260</v>
      </c>
      <c r="G444" s="123" t="s">
        <v>260</v>
      </c>
      <c r="H444" s="132">
        <v>9137.56</v>
      </c>
      <c r="I444" s="132">
        <v>143.56</v>
      </c>
      <c r="J444" s="122">
        <v>9281.1200000000008</v>
      </c>
      <c r="K444" s="122">
        <f>Corrientes!K444*Constantes!$BA$16</f>
        <v>3308.08</v>
      </c>
      <c r="L444" s="122">
        <f>Corrientes!L444*Constantes!$BA$16</f>
        <v>1667.27</v>
      </c>
      <c r="M444" s="122">
        <f>Corrientes!M444*Constantes!$BA$16</f>
        <v>1582.96</v>
      </c>
      <c r="N444" s="122">
        <f>Corrientes!N444*Constantes!$BA$16</f>
        <v>51.973644148946754</v>
      </c>
      <c r="O444" s="125">
        <v>3360.05</v>
      </c>
      <c r="P444" s="125">
        <v>66.637085668580823</v>
      </c>
      <c r="Q444" s="125">
        <v>3423.23</v>
      </c>
      <c r="R444" s="125">
        <v>1223.51</v>
      </c>
      <c r="S444" s="125">
        <v>0</v>
      </c>
      <c r="T444" s="125">
        <v>0</v>
      </c>
      <c r="U444" s="126" t="s">
        <v>260</v>
      </c>
      <c r="V444" s="127">
        <v>4646.74</v>
      </c>
      <c r="W444" s="125">
        <v>5625.19</v>
      </c>
      <c r="X444" s="122">
        <f>Corrientes!X444*Constantes!$BA$16</f>
        <v>4884.01</v>
      </c>
      <c r="Y444" s="122">
        <f>Corrientes!Y444*Constantes!$BA$16</f>
        <v>2097.1799999999998</v>
      </c>
      <c r="Z444" s="122">
        <f>Corrientes!Z444*Constantes!$BA$16</f>
        <v>0</v>
      </c>
      <c r="AA444" s="125">
        <v>13927.86</v>
      </c>
      <c r="AB444" s="125">
        <v>3881.51</v>
      </c>
      <c r="AC444" s="123" t="s">
        <v>94</v>
      </c>
      <c r="AD444" s="125">
        <v>18.934360523614981</v>
      </c>
      <c r="AE444" s="125">
        <v>5.1563924027850234</v>
      </c>
      <c r="AF444" s="128" t="s">
        <v>94</v>
      </c>
      <c r="AG444" s="128" t="s">
        <v>94</v>
      </c>
      <c r="AH444" s="125">
        <v>1935.4</v>
      </c>
      <c r="AI444" s="126" t="s">
        <v>260</v>
      </c>
      <c r="AJ444" s="126" t="s">
        <v>260</v>
      </c>
      <c r="AK444" s="126" t="s">
        <v>94</v>
      </c>
      <c r="AL444" s="126" t="s">
        <v>260</v>
      </c>
      <c r="AM444" s="126" t="s">
        <v>260</v>
      </c>
      <c r="AN444" s="128" t="s">
        <v>94</v>
      </c>
      <c r="AO444" s="132">
        <v>270108.61300000001</v>
      </c>
      <c r="AP444" s="132">
        <v>73558.676209999991</v>
      </c>
      <c r="AQ444" s="125">
        <v>98.453203923664361</v>
      </c>
      <c r="AR444" s="125">
        <v>1.5467960763356146</v>
      </c>
      <c r="AS444" s="125">
        <v>33.362914331419177</v>
      </c>
      <c r="AT444" s="126" t="s">
        <v>94</v>
      </c>
      <c r="AU444" s="128" t="s">
        <v>94</v>
      </c>
      <c r="AV444" s="125">
        <f t="shared" si="7"/>
        <v>1.6387806241745961</v>
      </c>
      <c r="AW444" s="128" t="s">
        <v>94</v>
      </c>
      <c r="AX444" s="129">
        <v>3.9342100000000002</v>
      </c>
      <c r="AZ444" s="149"/>
      <c r="BC444" s="150"/>
      <c r="BE444" s="98"/>
    </row>
    <row r="445" spans="1:57" hidden="1" x14ac:dyDescent="0.3">
      <c r="A445" s="120">
        <v>2016</v>
      </c>
      <c r="B445" s="121" t="s">
        <v>11</v>
      </c>
      <c r="C445" s="132">
        <v>3108.82</v>
      </c>
      <c r="D445" s="122">
        <v>2772.43</v>
      </c>
      <c r="E445" s="123">
        <v>635.16</v>
      </c>
      <c r="F445" s="123" t="s">
        <v>260</v>
      </c>
      <c r="G445" s="123" t="s">
        <v>260</v>
      </c>
      <c r="H445" s="132">
        <v>6516.41</v>
      </c>
      <c r="I445" s="132">
        <v>471.83</v>
      </c>
      <c r="J445" s="122">
        <v>6988.24</v>
      </c>
      <c r="K445" s="122">
        <f>Corrientes!K445*Constantes!$BA$16</f>
        <v>3372.49</v>
      </c>
      <c r="L445" s="122">
        <f>Corrientes!L445*Constantes!$BA$16</f>
        <v>1608.93</v>
      </c>
      <c r="M445" s="122">
        <f>Corrientes!M445*Constantes!$BA$16</f>
        <v>1434.84</v>
      </c>
      <c r="N445" s="122">
        <f>Corrientes!N445*Constantes!$BA$16</f>
        <v>244.19054632927981</v>
      </c>
      <c r="O445" s="125">
        <v>3616.68</v>
      </c>
      <c r="P445" s="125">
        <v>62.609493416284181</v>
      </c>
      <c r="Q445" s="125">
        <v>2841.43</v>
      </c>
      <c r="R445" s="125">
        <v>862.66</v>
      </c>
      <c r="S445" s="125">
        <v>469.3</v>
      </c>
      <c r="T445" s="125">
        <v>0</v>
      </c>
      <c r="U445" s="126" t="s">
        <v>260</v>
      </c>
      <c r="V445" s="127">
        <v>4173.3899999999994</v>
      </c>
      <c r="W445" s="125">
        <v>4254.53</v>
      </c>
      <c r="X445" s="122">
        <f>Corrientes!X445*Constantes!$BA$16</f>
        <v>3114.06</v>
      </c>
      <c r="Y445" s="122">
        <f>Corrientes!Y445*Constantes!$BA$16</f>
        <v>2669.47</v>
      </c>
      <c r="Z445" s="122">
        <f>Corrientes!Z445*Constantes!$BA$16</f>
        <v>22491.219687529952</v>
      </c>
      <c r="AA445" s="125">
        <v>11161.63</v>
      </c>
      <c r="AB445" s="125">
        <v>3831.46</v>
      </c>
      <c r="AC445" s="123" t="s">
        <v>94</v>
      </c>
      <c r="AD445" s="125">
        <v>16.701569359409092</v>
      </c>
      <c r="AE445" s="125">
        <v>3.7688074732858006</v>
      </c>
      <c r="AF445" s="128" t="s">
        <v>94</v>
      </c>
      <c r="AG445" s="128" t="s">
        <v>94</v>
      </c>
      <c r="AH445" s="125">
        <v>106.19</v>
      </c>
      <c r="AI445" s="126" t="s">
        <v>260</v>
      </c>
      <c r="AJ445" s="126" t="s">
        <v>260</v>
      </c>
      <c r="AK445" s="126" t="s">
        <v>94</v>
      </c>
      <c r="AL445" s="126" t="s">
        <v>260</v>
      </c>
      <c r="AM445" s="126" t="s">
        <v>260</v>
      </c>
      <c r="AN445" s="128" t="s">
        <v>94</v>
      </c>
      <c r="AO445" s="132">
        <v>296158.13699999999</v>
      </c>
      <c r="AP445" s="132">
        <v>66829.834130000003</v>
      </c>
      <c r="AQ445" s="125">
        <v>93.248228452371421</v>
      </c>
      <c r="AR445" s="125">
        <v>6.7517715476285876</v>
      </c>
      <c r="AS445" s="125">
        <v>37.390506583715819</v>
      </c>
      <c r="AT445" s="126" t="s">
        <v>94</v>
      </c>
      <c r="AU445" s="128" t="s">
        <v>94</v>
      </c>
      <c r="AV445" s="125">
        <f t="shared" si="7"/>
        <v>5.5103131728249322</v>
      </c>
      <c r="AW445" s="128" t="s">
        <v>94</v>
      </c>
      <c r="AX445" s="129">
        <v>256.86685999999997</v>
      </c>
      <c r="AZ445" s="149"/>
      <c r="BC445" s="150"/>
      <c r="BE445" s="98"/>
    </row>
    <row r="446" spans="1:57" hidden="1" x14ac:dyDescent="0.3">
      <c r="A446" s="120">
        <v>2016</v>
      </c>
      <c r="B446" s="121" t="s">
        <v>12</v>
      </c>
      <c r="C446" s="132">
        <v>5677.54</v>
      </c>
      <c r="D446" s="122">
        <v>4216.2</v>
      </c>
      <c r="E446" s="123">
        <v>5.29</v>
      </c>
      <c r="F446" s="123" t="s">
        <v>260</v>
      </c>
      <c r="G446" s="123" t="s">
        <v>260</v>
      </c>
      <c r="H446" s="132">
        <v>9899.0300000000007</v>
      </c>
      <c r="I446" s="132">
        <v>3041.83</v>
      </c>
      <c r="J446" s="122">
        <v>12940.86</v>
      </c>
      <c r="K446" s="122">
        <f>Corrientes!K446*Constantes!$BA$16</f>
        <v>2519.4299999999998</v>
      </c>
      <c r="L446" s="122">
        <f>Corrientes!L446*Constantes!$BA$16</f>
        <v>1445.01</v>
      </c>
      <c r="M446" s="122">
        <f>Corrientes!M446*Constantes!$BA$16</f>
        <v>1073.08</v>
      </c>
      <c r="N446" s="122">
        <f>Corrientes!N446*Constantes!$BA$16</f>
        <v>774.18356163965188</v>
      </c>
      <c r="O446" s="125">
        <v>3293.61</v>
      </c>
      <c r="P446" s="125">
        <v>39.026607199779725</v>
      </c>
      <c r="Q446" s="125">
        <v>18121.73</v>
      </c>
      <c r="R446" s="125">
        <v>1920.97</v>
      </c>
      <c r="S446" s="125">
        <v>175.51</v>
      </c>
      <c r="T446" s="125">
        <v>0</v>
      </c>
      <c r="U446" s="126" t="s">
        <v>260</v>
      </c>
      <c r="V446" s="127">
        <v>20218.21</v>
      </c>
      <c r="W446" s="125">
        <v>4939.58</v>
      </c>
      <c r="X446" s="122">
        <f>Corrientes!X446*Constantes!$BA$16</f>
        <v>3431.69</v>
      </c>
      <c r="Y446" s="122">
        <f>Corrientes!Y446*Constantes!$BA$16</f>
        <v>4796.12</v>
      </c>
      <c r="Z446" s="122">
        <f>Corrientes!Z446*Constantes!$BA$16</f>
        <v>31397.783542039353</v>
      </c>
      <c r="AA446" s="125">
        <v>33159.07</v>
      </c>
      <c r="AB446" s="125">
        <v>4133.42</v>
      </c>
      <c r="AC446" s="123" t="s">
        <v>94</v>
      </c>
      <c r="AD446" s="125">
        <v>26.46988103880102</v>
      </c>
      <c r="AE446" s="125">
        <v>2.466069430221725</v>
      </c>
      <c r="AF446" s="128" t="s">
        <v>94</v>
      </c>
      <c r="AG446" s="128" t="s">
        <v>94</v>
      </c>
      <c r="AH446" s="125">
        <v>205.42</v>
      </c>
      <c r="AI446" s="126" t="s">
        <v>260</v>
      </c>
      <c r="AJ446" s="126" t="s">
        <v>260</v>
      </c>
      <c r="AK446" s="126" t="s">
        <v>94</v>
      </c>
      <c r="AL446" s="126" t="s">
        <v>260</v>
      </c>
      <c r="AM446" s="126" t="s">
        <v>260</v>
      </c>
      <c r="AN446" s="128" t="s">
        <v>94</v>
      </c>
      <c r="AO446" s="132">
        <v>1344612.183</v>
      </c>
      <c r="AP446" s="132">
        <v>125270.94992</v>
      </c>
      <c r="AQ446" s="125">
        <v>76.494375180629419</v>
      </c>
      <c r="AR446" s="125">
        <v>23.505624819370581</v>
      </c>
      <c r="AS446" s="125">
        <v>60.973392800220275</v>
      </c>
      <c r="AT446" s="126" t="s">
        <v>94</v>
      </c>
      <c r="AU446" s="128" t="s">
        <v>94</v>
      </c>
      <c r="AV446" s="125">
        <f t="shared" si="7"/>
        <v>-0.82090781541911406</v>
      </c>
      <c r="AW446" s="128" t="s">
        <v>94</v>
      </c>
      <c r="AX446" s="129">
        <v>57.550260000000002</v>
      </c>
      <c r="AZ446" s="149"/>
      <c r="BC446" s="150"/>
      <c r="BE446" s="98"/>
    </row>
    <row r="447" spans="1:57" hidden="1" x14ac:dyDescent="0.3">
      <c r="A447" s="120">
        <v>2016</v>
      </c>
      <c r="B447" s="121" t="s">
        <v>13</v>
      </c>
      <c r="C447" s="132">
        <v>22450.76</v>
      </c>
      <c r="D447" s="122">
        <v>9155.23</v>
      </c>
      <c r="E447" s="123">
        <v>288.17</v>
      </c>
      <c r="F447" s="123" t="s">
        <v>260</v>
      </c>
      <c r="G447" s="123" t="s">
        <v>260</v>
      </c>
      <c r="H447" s="132">
        <v>31894.17</v>
      </c>
      <c r="I447" s="132">
        <v>8287.6299999999992</v>
      </c>
      <c r="J447" s="122">
        <v>40181.800000000003</v>
      </c>
      <c r="K447" s="122">
        <f>Corrientes!K447*Constantes!$BA$16</f>
        <v>3332.79</v>
      </c>
      <c r="L447" s="122">
        <f>Corrientes!L447*Constantes!$BA$16</f>
        <v>2346</v>
      </c>
      <c r="M447" s="122">
        <f>Corrientes!M447*Constantes!$BA$16</f>
        <v>956.68</v>
      </c>
      <c r="N447" s="122">
        <f>Corrientes!N447*Constantes!$BA$16</f>
        <v>866.0189730153246</v>
      </c>
      <c r="O447" s="125">
        <v>4198.8100000000004</v>
      </c>
      <c r="P447" s="125">
        <v>55.845720391419547</v>
      </c>
      <c r="Q447" s="125">
        <v>19609.54</v>
      </c>
      <c r="R447" s="125">
        <v>2482.5300000000002</v>
      </c>
      <c r="S447" s="125">
        <v>63.63</v>
      </c>
      <c r="T447" s="125">
        <v>9613.9500000000007</v>
      </c>
      <c r="U447" s="126" t="s">
        <v>260</v>
      </c>
      <c r="V447" s="127">
        <v>31769.65</v>
      </c>
      <c r="W447" s="125">
        <v>4208.6099999999997</v>
      </c>
      <c r="X447" s="122">
        <f>Corrientes!X447*Constantes!$BA$16</f>
        <v>3436.18</v>
      </c>
      <c r="Y447" s="122">
        <f>Corrientes!Y447*Constantes!$BA$16</f>
        <v>2411.5500000000002</v>
      </c>
      <c r="Z447" s="122">
        <f>Corrientes!Z447*Constantes!$BA$16</f>
        <v>3467.2101133391452</v>
      </c>
      <c r="AA447" s="125">
        <v>71951.44</v>
      </c>
      <c r="AB447" s="125">
        <v>4203.13</v>
      </c>
      <c r="AC447" s="123" t="s">
        <v>94</v>
      </c>
      <c r="AD447" s="125">
        <v>27.322619036717839</v>
      </c>
      <c r="AE447" s="125">
        <v>4.2837284309748984</v>
      </c>
      <c r="AF447" s="128" t="s">
        <v>94</v>
      </c>
      <c r="AG447" s="128" t="s">
        <v>94</v>
      </c>
      <c r="AH447" s="125">
        <v>3924.27</v>
      </c>
      <c r="AI447" s="126" t="s">
        <v>260</v>
      </c>
      <c r="AJ447" s="126" t="s">
        <v>260</v>
      </c>
      <c r="AK447" s="126" t="s">
        <v>94</v>
      </c>
      <c r="AL447" s="126" t="s">
        <v>260</v>
      </c>
      <c r="AM447" s="126" t="s">
        <v>260</v>
      </c>
      <c r="AN447" s="128" t="s">
        <v>94</v>
      </c>
      <c r="AO447" s="132">
        <v>1679645.2239999999</v>
      </c>
      <c r="AP447" s="132">
        <v>263340.18690999999</v>
      </c>
      <c r="AQ447" s="125">
        <v>79.374667137858424</v>
      </c>
      <c r="AR447" s="125">
        <v>20.625332862141562</v>
      </c>
      <c r="AS447" s="125">
        <v>44.154293506842954</v>
      </c>
      <c r="AT447" s="126" t="s">
        <v>94</v>
      </c>
      <c r="AU447" s="128" t="s">
        <v>94</v>
      </c>
      <c r="AV447" s="125">
        <f t="shared" si="7"/>
        <v>1.0729107610597977</v>
      </c>
      <c r="AW447" s="128" t="s">
        <v>94</v>
      </c>
      <c r="AX447" s="129">
        <v>135.23614999999998</v>
      </c>
      <c r="AZ447" s="149"/>
      <c r="BC447" s="150"/>
      <c r="BE447" s="98"/>
    </row>
    <row r="448" spans="1:57" hidden="1" x14ac:dyDescent="0.3">
      <c r="A448" s="120">
        <v>2016</v>
      </c>
      <c r="B448" s="121" t="s">
        <v>14</v>
      </c>
      <c r="C448" s="132">
        <v>4902.12</v>
      </c>
      <c r="D448" s="122">
        <v>3086.2</v>
      </c>
      <c r="E448" s="123">
        <v>903.4</v>
      </c>
      <c r="F448" s="123" t="s">
        <v>260</v>
      </c>
      <c r="G448" s="123" t="s">
        <v>260</v>
      </c>
      <c r="H448" s="132">
        <v>8891.7099999999991</v>
      </c>
      <c r="I448" s="132">
        <v>256</v>
      </c>
      <c r="J448" s="122">
        <v>9147.7099999999991</v>
      </c>
      <c r="K448" s="122">
        <f>Corrientes!K448*Constantes!$BA$16</f>
        <v>2843.16</v>
      </c>
      <c r="L448" s="122">
        <f>Corrientes!L448*Constantes!$BA$16</f>
        <v>1567.47</v>
      </c>
      <c r="M448" s="122">
        <f>Corrientes!M448*Constantes!$BA$16</f>
        <v>986.82</v>
      </c>
      <c r="N448" s="122">
        <f>Corrientes!N448*Constantes!$BA$16</f>
        <v>81.855680849471852</v>
      </c>
      <c r="O448" s="125">
        <v>2925.02</v>
      </c>
      <c r="P448" s="125">
        <v>55.640195780869931</v>
      </c>
      <c r="Q448" s="125">
        <v>5328.18</v>
      </c>
      <c r="R448" s="125">
        <v>1962.57</v>
      </c>
      <c r="S448" s="125">
        <v>2.38</v>
      </c>
      <c r="T448" s="125">
        <v>0</v>
      </c>
      <c r="U448" s="126" t="s">
        <v>260</v>
      </c>
      <c r="V448" s="127">
        <v>7293.13</v>
      </c>
      <c r="W448" s="125">
        <v>4860.46</v>
      </c>
      <c r="X448" s="122">
        <f>Corrientes!X448*Constantes!$BA$16</f>
        <v>3295.07</v>
      </c>
      <c r="Y448" s="122">
        <f>Corrientes!Y448*Constantes!$BA$16</f>
        <v>4546.54</v>
      </c>
      <c r="Z448" s="122">
        <f>Corrientes!Z448*Constantes!$BA$16</f>
        <v>829.08742598397794</v>
      </c>
      <c r="AA448" s="125">
        <v>16440.830000000002</v>
      </c>
      <c r="AB448" s="125">
        <v>3552.55</v>
      </c>
      <c r="AC448" s="123" t="s">
        <v>94</v>
      </c>
      <c r="AD448" s="125">
        <v>22.661211770462391</v>
      </c>
      <c r="AE448" s="125">
        <v>3.5572469059675345</v>
      </c>
      <c r="AF448" s="128" t="s">
        <v>94</v>
      </c>
      <c r="AG448" s="128" t="s">
        <v>94</v>
      </c>
      <c r="AH448" s="125">
        <v>386.91</v>
      </c>
      <c r="AI448" s="126" t="s">
        <v>260</v>
      </c>
      <c r="AJ448" s="126" t="s">
        <v>260</v>
      </c>
      <c r="AK448" s="126" t="s">
        <v>94</v>
      </c>
      <c r="AL448" s="126" t="s">
        <v>260</v>
      </c>
      <c r="AM448" s="126" t="s">
        <v>260</v>
      </c>
      <c r="AN448" s="128" t="s">
        <v>94</v>
      </c>
      <c r="AO448" s="132">
        <v>462178.489</v>
      </c>
      <c r="AP448" s="132">
        <v>72550.547590000002</v>
      </c>
      <c r="AQ448" s="125">
        <v>97.201485399078024</v>
      </c>
      <c r="AR448" s="125">
        <v>2.7985146009219797</v>
      </c>
      <c r="AS448" s="125">
        <v>44.359865043309853</v>
      </c>
      <c r="AT448" s="126" t="s">
        <v>94</v>
      </c>
      <c r="AU448" s="128" t="s">
        <v>94</v>
      </c>
      <c r="AV448" s="125">
        <f t="shared" si="7"/>
        <v>1.7665462634262497</v>
      </c>
      <c r="AW448" s="128" t="s">
        <v>94</v>
      </c>
      <c r="AX448" s="129">
        <v>104.98242999999999</v>
      </c>
      <c r="AZ448" s="149"/>
      <c r="BC448" s="150"/>
      <c r="BE448" s="98"/>
    </row>
    <row r="449" spans="1:57" hidden="1" x14ac:dyDescent="0.3">
      <c r="A449" s="120">
        <v>2016</v>
      </c>
      <c r="B449" s="121" t="s">
        <v>15</v>
      </c>
      <c r="C449" s="132">
        <v>2041.4</v>
      </c>
      <c r="D449" s="122">
        <v>1518.21</v>
      </c>
      <c r="E449" s="123">
        <v>2.85</v>
      </c>
      <c r="F449" s="123" t="s">
        <v>260</v>
      </c>
      <c r="G449" s="123" t="s">
        <v>260</v>
      </c>
      <c r="H449" s="132">
        <v>3562.46</v>
      </c>
      <c r="I449" s="132">
        <v>212.34</v>
      </c>
      <c r="J449" s="122">
        <v>3774.8</v>
      </c>
      <c r="K449" s="122">
        <f>Corrientes!K449*Constantes!$BA$16</f>
        <v>3093.91</v>
      </c>
      <c r="L449" s="122">
        <f>Corrientes!L449*Constantes!$BA$16</f>
        <v>1772.9</v>
      </c>
      <c r="M449" s="122">
        <f>Corrientes!M449*Constantes!$BA$16</f>
        <v>1318.53</v>
      </c>
      <c r="N449" s="122">
        <f>Corrientes!N449*Constantes!$BA$16</f>
        <v>184.41423602516838</v>
      </c>
      <c r="O449" s="125">
        <v>3278.32</v>
      </c>
      <c r="P449" s="125">
        <v>46.27335702491294</v>
      </c>
      <c r="Q449" s="125">
        <v>3014.83</v>
      </c>
      <c r="R449" s="125">
        <v>1366.11</v>
      </c>
      <c r="S449" s="125">
        <v>1.86</v>
      </c>
      <c r="T449" s="125">
        <v>0</v>
      </c>
      <c r="U449" s="126" t="s">
        <v>260</v>
      </c>
      <c r="V449" s="127">
        <v>4382.7999999999993</v>
      </c>
      <c r="W449" s="125">
        <v>5536.65</v>
      </c>
      <c r="X449" s="122">
        <f>Corrientes!X449*Constantes!$BA$16</f>
        <v>3841.9</v>
      </c>
      <c r="Y449" s="122">
        <f>Corrientes!Y449*Constantes!$BA$16</f>
        <v>5923.84</v>
      </c>
      <c r="Z449" s="122">
        <f>Corrientes!Z449*Constantes!$BA$16</f>
        <v>1119.2672672672672</v>
      </c>
      <c r="AA449" s="125">
        <v>8157.61</v>
      </c>
      <c r="AB449" s="125">
        <v>4198.37</v>
      </c>
      <c r="AC449" s="123" t="s">
        <v>94</v>
      </c>
      <c r="AD449" s="125">
        <v>22.17608719858703</v>
      </c>
      <c r="AE449" s="125">
        <v>3.7587067834432926</v>
      </c>
      <c r="AF449" s="128" t="s">
        <v>94</v>
      </c>
      <c r="AG449" s="128" t="s">
        <v>94</v>
      </c>
      <c r="AH449" s="125">
        <v>417.07</v>
      </c>
      <c r="AI449" s="126" t="s">
        <v>260</v>
      </c>
      <c r="AJ449" s="126" t="s">
        <v>260</v>
      </c>
      <c r="AK449" s="126" t="s">
        <v>94</v>
      </c>
      <c r="AL449" s="126" t="s">
        <v>260</v>
      </c>
      <c r="AM449" s="126" t="s">
        <v>260</v>
      </c>
      <c r="AN449" s="128" t="s">
        <v>94</v>
      </c>
      <c r="AO449" s="132">
        <v>217032.359</v>
      </c>
      <c r="AP449" s="132">
        <v>36785.619920000005</v>
      </c>
      <c r="AQ449" s="125">
        <v>94.374801313976903</v>
      </c>
      <c r="AR449" s="125">
        <v>5.6251986860230998</v>
      </c>
      <c r="AS449" s="125">
        <v>53.726520390163287</v>
      </c>
      <c r="AT449" s="126" t="s">
        <v>94</v>
      </c>
      <c r="AU449" s="128" t="s">
        <v>94</v>
      </c>
      <c r="AV449" s="125">
        <f t="shared" si="7"/>
        <v>-1.0263693654251282</v>
      </c>
      <c r="AW449" s="128" t="s">
        <v>94</v>
      </c>
      <c r="AX449" s="129">
        <v>23.780740000000002</v>
      </c>
      <c r="AZ449" s="149"/>
      <c r="BC449" s="150"/>
      <c r="BE449" s="98"/>
    </row>
    <row r="450" spans="1:57" hidden="1" x14ac:dyDescent="0.3">
      <c r="A450" s="120">
        <v>2016</v>
      </c>
      <c r="B450" s="121" t="s">
        <v>16</v>
      </c>
      <c r="C450" s="132">
        <v>838.63</v>
      </c>
      <c r="D450" s="122">
        <v>1505.49</v>
      </c>
      <c r="E450" s="123">
        <v>203.14</v>
      </c>
      <c r="F450" s="123" t="s">
        <v>260</v>
      </c>
      <c r="G450" s="123" t="s">
        <v>260</v>
      </c>
      <c r="H450" s="132">
        <v>2547.27</v>
      </c>
      <c r="I450" s="132">
        <v>260.2</v>
      </c>
      <c r="J450" s="122">
        <v>2807.47</v>
      </c>
      <c r="K450" s="122">
        <f>Corrientes!K450*Constantes!$BA$16</f>
        <v>3854.77</v>
      </c>
      <c r="L450" s="122">
        <f>Corrientes!L450*Constantes!$BA$16</f>
        <v>1269.0999999999999</v>
      </c>
      <c r="M450" s="122">
        <f>Corrientes!M450*Constantes!$BA$16</f>
        <v>2278.2600000000002</v>
      </c>
      <c r="N450" s="122">
        <f>Corrientes!N450*Constantes!$BA$16</f>
        <v>393.75386836438366</v>
      </c>
      <c r="O450" s="125">
        <v>4248.53</v>
      </c>
      <c r="P450" s="125">
        <v>51.843200112274268</v>
      </c>
      <c r="Q450" s="125">
        <v>2109.04</v>
      </c>
      <c r="R450" s="125">
        <v>498.81</v>
      </c>
      <c r="S450" s="125">
        <v>0</v>
      </c>
      <c r="T450" s="125">
        <v>0</v>
      </c>
      <c r="U450" s="126" t="s">
        <v>260</v>
      </c>
      <c r="V450" s="127">
        <v>2607.85</v>
      </c>
      <c r="W450" s="125">
        <v>4454.8599999999997</v>
      </c>
      <c r="X450" s="122">
        <f>Corrientes!X450*Constantes!$BA$16</f>
        <v>4163.4399999999996</v>
      </c>
      <c r="Y450" s="122">
        <f>Corrientes!Y450*Constantes!$BA$16</f>
        <v>2539.2600000000002</v>
      </c>
      <c r="Z450" s="122">
        <f>Corrientes!Z450*Constantes!$BA$16</f>
        <v>0</v>
      </c>
      <c r="AA450" s="125">
        <v>5415.31</v>
      </c>
      <c r="AB450" s="125">
        <v>4345.45</v>
      </c>
      <c r="AC450" s="123" t="s">
        <v>94</v>
      </c>
      <c r="AD450" s="125">
        <v>20.340046338403251</v>
      </c>
      <c r="AE450" s="125">
        <v>4.0058188826110905</v>
      </c>
      <c r="AF450" s="128" t="s">
        <v>94</v>
      </c>
      <c r="AG450" s="128" t="s">
        <v>94</v>
      </c>
      <c r="AH450" s="125">
        <v>98.56</v>
      </c>
      <c r="AI450" s="126" t="s">
        <v>260</v>
      </c>
      <c r="AJ450" s="126" t="s">
        <v>260</v>
      </c>
      <c r="AK450" s="126" t="s">
        <v>94</v>
      </c>
      <c r="AL450" s="126" t="s">
        <v>260</v>
      </c>
      <c r="AM450" s="126" t="s">
        <v>260</v>
      </c>
      <c r="AN450" s="128" t="s">
        <v>94</v>
      </c>
      <c r="AO450" s="132">
        <v>135186.092</v>
      </c>
      <c r="AP450" s="132">
        <v>26623.886739999998</v>
      </c>
      <c r="AQ450" s="125">
        <v>90.731868906880578</v>
      </c>
      <c r="AR450" s="125">
        <v>9.2681310931194272</v>
      </c>
      <c r="AS450" s="125">
        <v>48.156984549360971</v>
      </c>
      <c r="AT450" s="126" t="s">
        <v>94</v>
      </c>
      <c r="AU450" s="128" t="s">
        <v>94</v>
      </c>
      <c r="AV450" s="125">
        <f t="shared" si="7"/>
        <v>-1.0930268268544707</v>
      </c>
      <c r="AW450" s="128" t="s">
        <v>94</v>
      </c>
      <c r="AX450" s="129">
        <v>21.06353</v>
      </c>
      <c r="AZ450" s="149"/>
      <c r="BC450" s="150"/>
      <c r="BE450" s="98"/>
    </row>
    <row r="451" spans="1:57" hidden="1" x14ac:dyDescent="0.3">
      <c r="A451" s="120">
        <v>2016</v>
      </c>
      <c r="B451" s="121" t="s">
        <v>17</v>
      </c>
      <c r="C451" s="132">
        <v>2085.19</v>
      </c>
      <c r="D451" s="122">
        <v>2427.77</v>
      </c>
      <c r="E451" s="123">
        <v>4.7300000000000004</v>
      </c>
      <c r="F451" s="123" t="s">
        <v>260</v>
      </c>
      <c r="G451" s="123" t="s">
        <v>260</v>
      </c>
      <c r="H451" s="132">
        <v>4517.6899999999996</v>
      </c>
      <c r="I451" s="132">
        <v>372.61</v>
      </c>
      <c r="J451" s="122">
        <v>4890.29</v>
      </c>
      <c r="K451" s="122">
        <f>Corrientes!K451*Constantes!$BA$16</f>
        <v>2843.49</v>
      </c>
      <c r="L451" s="122">
        <f>Corrientes!L451*Constantes!$BA$16</f>
        <v>1312.45</v>
      </c>
      <c r="M451" s="122">
        <f>Corrientes!M451*Constantes!$BA$16</f>
        <v>1528.07</v>
      </c>
      <c r="N451" s="122">
        <f>Corrientes!N451*Constantes!$BA$16</f>
        <v>234.52344970962051</v>
      </c>
      <c r="O451" s="125">
        <v>3078.01</v>
      </c>
      <c r="P451" s="125">
        <v>20.809337349141252</v>
      </c>
      <c r="Q451" s="125">
        <v>14984.18</v>
      </c>
      <c r="R451" s="125">
        <v>1448.84</v>
      </c>
      <c r="S451" s="125">
        <v>478.64</v>
      </c>
      <c r="T451" s="125">
        <v>1698.5</v>
      </c>
      <c r="U451" s="126" t="s">
        <v>260</v>
      </c>
      <c r="V451" s="127">
        <v>18610.16</v>
      </c>
      <c r="W451" s="125">
        <v>5214.3999999999996</v>
      </c>
      <c r="X451" s="122">
        <f>Corrientes!X451*Constantes!$BA$16</f>
        <v>3283.7</v>
      </c>
      <c r="Y451" s="122">
        <f>Corrientes!Y451*Constantes!$BA$16</f>
        <v>5347.38</v>
      </c>
      <c r="Z451" s="122">
        <f>Corrientes!Z451*Constantes!$BA$16</f>
        <v>19666.2515408004</v>
      </c>
      <c r="AA451" s="125">
        <v>23500.46</v>
      </c>
      <c r="AB451" s="125">
        <v>4556.3100000000004</v>
      </c>
      <c r="AC451" s="123" t="s">
        <v>94</v>
      </c>
      <c r="AD451" s="125">
        <v>22.585426756340716</v>
      </c>
      <c r="AE451" s="125">
        <v>1.7012483545748456</v>
      </c>
      <c r="AF451" s="128" t="s">
        <v>94</v>
      </c>
      <c r="AG451" s="128" t="s">
        <v>94</v>
      </c>
      <c r="AH451" s="125">
        <v>8757.93</v>
      </c>
      <c r="AI451" s="126" t="s">
        <v>260</v>
      </c>
      <c r="AJ451" s="126" t="s">
        <v>260</v>
      </c>
      <c r="AK451" s="126" t="s">
        <v>94</v>
      </c>
      <c r="AL451" s="126" t="s">
        <v>260</v>
      </c>
      <c r="AM451" s="126" t="s">
        <v>260</v>
      </c>
      <c r="AN451" s="128" t="s">
        <v>94</v>
      </c>
      <c r="AO451" s="132">
        <v>1381365.6270000001</v>
      </c>
      <c r="AP451" s="132">
        <v>104051.43079000001</v>
      </c>
      <c r="AQ451" s="125">
        <v>92.380819951373013</v>
      </c>
      <c r="AR451" s="125">
        <v>7.6193845354774474</v>
      </c>
      <c r="AS451" s="125">
        <v>79.190620098500204</v>
      </c>
      <c r="AT451" s="126" t="s">
        <v>94</v>
      </c>
      <c r="AU451" s="128" t="s">
        <v>94</v>
      </c>
      <c r="AV451" s="125">
        <f t="shared" si="7"/>
        <v>0.31777974220787986</v>
      </c>
      <c r="AW451" s="128" t="s">
        <v>94</v>
      </c>
      <c r="AX451" s="129">
        <v>46.951059999999998</v>
      </c>
      <c r="AZ451" s="149"/>
      <c r="BC451" s="150"/>
      <c r="BE451" s="98"/>
    </row>
    <row r="452" spans="1:57" hidden="1" x14ac:dyDescent="0.3">
      <c r="A452" s="120">
        <v>2016</v>
      </c>
      <c r="B452" s="121" t="s">
        <v>18</v>
      </c>
      <c r="C452" s="132">
        <v>5491.92</v>
      </c>
      <c r="D452" s="122">
        <v>3873.17</v>
      </c>
      <c r="E452" s="123">
        <v>1349.09</v>
      </c>
      <c r="F452" s="123" t="s">
        <v>260</v>
      </c>
      <c r="G452" s="123" t="s">
        <v>260</v>
      </c>
      <c r="H452" s="132">
        <v>10714.18</v>
      </c>
      <c r="I452" s="132">
        <v>419.97</v>
      </c>
      <c r="J452" s="122">
        <v>11134.15</v>
      </c>
      <c r="K452" s="122">
        <f>Corrientes!K452*Constantes!$BA$16</f>
        <v>3619.23</v>
      </c>
      <c r="L452" s="122">
        <f>Corrientes!L452*Constantes!$BA$16</f>
        <v>1855.16</v>
      </c>
      <c r="M452" s="122">
        <f>Corrientes!M452*Constantes!$BA$16</f>
        <v>1308.3499999999999</v>
      </c>
      <c r="N452" s="122">
        <f>Corrientes!N452*Constantes!$BA$16</f>
        <v>141.86656073299613</v>
      </c>
      <c r="O452" s="125">
        <v>3761.1</v>
      </c>
      <c r="P452" s="125">
        <v>73.374419994688438</v>
      </c>
      <c r="Q452" s="125">
        <v>2395.25</v>
      </c>
      <c r="R452" s="125">
        <v>1200.81</v>
      </c>
      <c r="S452" s="125">
        <v>444.23</v>
      </c>
      <c r="T452" s="125">
        <v>0</v>
      </c>
      <c r="U452" s="126" t="s">
        <v>260</v>
      </c>
      <c r="V452" s="127">
        <v>4040.29</v>
      </c>
      <c r="W452" s="125">
        <v>3751.37</v>
      </c>
      <c r="X452" s="122">
        <f>Corrientes!X452*Constantes!$BA$16</f>
        <v>2957.35</v>
      </c>
      <c r="Y452" s="122">
        <f>Corrientes!Y452*Constantes!$BA$16</f>
        <v>2698.34</v>
      </c>
      <c r="Z452" s="122">
        <f>Corrientes!Z452*Constantes!$BA$16</f>
        <v>16949.362051203785</v>
      </c>
      <c r="AA452" s="125">
        <v>15174.43</v>
      </c>
      <c r="AB452" s="125">
        <v>3758.51</v>
      </c>
      <c r="AC452" s="123" t="s">
        <v>94</v>
      </c>
      <c r="AD452" s="125">
        <v>18.073678648291423</v>
      </c>
      <c r="AE452" s="125">
        <v>5.2896582387097322</v>
      </c>
      <c r="AF452" s="128" t="s">
        <v>94</v>
      </c>
      <c r="AG452" s="128" t="s">
        <v>94</v>
      </c>
      <c r="AH452" s="125">
        <v>114.84</v>
      </c>
      <c r="AI452" s="126" t="s">
        <v>260</v>
      </c>
      <c r="AJ452" s="126" t="s">
        <v>260</v>
      </c>
      <c r="AK452" s="126" t="s">
        <v>94</v>
      </c>
      <c r="AL452" s="126" t="s">
        <v>260</v>
      </c>
      <c r="AM452" s="126" t="s">
        <v>260</v>
      </c>
      <c r="AN452" s="128" t="s">
        <v>94</v>
      </c>
      <c r="AO452" s="132">
        <v>286869.76199999999</v>
      </c>
      <c r="AP452" s="132">
        <v>83958.735990000001</v>
      </c>
      <c r="AQ452" s="125">
        <v>96.228091053201197</v>
      </c>
      <c r="AR452" s="125">
        <v>3.7719089467988134</v>
      </c>
      <c r="AS452" s="125">
        <v>26.625645905645218</v>
      </c>
      <c r="AT452" s="126" t="s">
        <v>94</v>
      </c>
      <c r="AU452" s="128" t="s">
        <v>94</v>
      </c>
      <c r="AV452" s="125">
        <f t="shared" si="7"/>
        <v>-5.7331146624224676</v>
      </c>
      <c r="AW452" s="128" t="s">
        <v>94</v>
      </c>
      <c r="AX452" s="129">
        <v>57.497080000000004</v>
      </c>
      <c r="AZ452" s="149"/>
      <c r="BC452" s="150"/>
      <c r="BE452" s="98"/>
    </row>
    <row r="453" spans="1:57" hidden="1" x14ac:dyDescent="0.3">
      <c r="A453" s="120">
        <v>2016</v>
      </c>
      <c r="B453" s="121" t="s">
        <v>19</v>
      </c>
      <c r="C453" s="132">
        <v>7249.03</v>
      </c>
      <c r="D453" s="122">
        <v>3368.96</v>
      </c>
      <c r="E453" s="123">
        <v>882.34</v>
      </c>
      <c r="F453" s="123" t="s">
        <v>260</v>
      </c>
      <c r="G453" s="123" t="s">
        <v>260</v>
      </c>
      <c r="H453" s="132">
        <v>11500.32</v>
      </c>
      <c r="I453" s="132">
        <v>1274</v>
      </c>
      <c r="J453" s="122">
        <v>12774.31</v>
      </c>
      <c r="K453" s="122">
        <f>Corrientes!K453*Constantes!$BA$16</f>
        <v>2591.61</v>
      </c>
      <c r="L453" s="122">
        <f>Corrientes!L453*Constantes!$BA$16</f>
        <v>1633.57</v>
      </c>
      <c r="M453" s="122">
        <f>Corrientes!M453*Constantes!$BA$16</f>
        <v>759.2</v>
      </c>
      <c r="N453" s="122">
        <f>Corrientes!N453*Constantes!$BA$16</f>
        <v>287.09579617110973</v>
      </c>
      <c r="O453" s="125">
        <v>2878.7</v>
      </c>
      <c r="P453" s="125">
        <v>58.638799453195212</v>
      </c>
      <c r="Q453" s="125">
        <v>7211.7</v>
      </c>
      <c r="R453" s="125">
        <v>1380.4</v>
      </c>
      <c r="S453" s="125">
        <v>418.32</v>
      </c>
      <c r="T453" s="125">
        <v>0</v>
      </c>
      <c r="U453" s="126" t="s">
        <v>260</v>
      </c>
      <c r="V453" s="127">
        <v>9010.42</v>
      </c>
      <c r="W453" s="125">
        <v>4958.76</v>
      </c>
      <c r="X453" s="122">
        <f>Corrientes!X453*Constantes!$BA$16</f>
        <v>3219.62</v>
      </c>
      <c r="Y453" s="122">
        <f>Corrientes!Y453*Constantes!$BA$16</f>
        <v>3708.81</v>
      </c>
      <c r="Z453" s="122">
        <f>Corrientes!Z453*Constantes!$BA$16</f>
        <v>26985.199329118823</v>
      </c>
      <c r="AA453" s="125">
        <v>21784.74</v>
      </c>
      <c r="AB453" s="125">
        <v>3483</v>
      </c>
      <c r="AC453" s="123" t="s">
        <v>94</v>
      </c>
      <c r="AD453" s="125">
        <v>24.220850650269821</v>
      </c>
      <c r="AE453" s="125">
        <v>3.4384949602592445</v>
      </c>
      <c r="AF453" s="128" t="s">
        <v>94</v>
      </c>
      <c r="AG453" s="128" t="s">
        <v>94</v>
      </c>
      <c r="AH453" s="125">
        <v>1295.8</v>
      </c>
      <c r="AI453" s="126" t="s">
        <v>260</v>
      </c>
      <c r="AJ453" s="126" t="s">
        <v>260</v>
      </c>
      <c r="AK453" s="126" t="s">
        <v>94</v>
      </c>
      <c r="AL453" s="126" t="s">
        <v>260</v>
      </c>
      <c r="AM453" s="126" t="s">
        <v>260</v>
      </c>
      <c r="AN453" s="128" t="s">
        <v>94</v>
      </c>
      <c r="AO453" s="132">
        <v>633554.51300000004</v>
      </c>
      <c r="AP453" s="132">
        <v>89942.097139999998</v>
      </c>
      <c r="AQ453" s="125">
        <v>90.026936875651202</v>
      </c>
      <c r="AR453" s="125">
        <v>9.9731414064634407</v>
      </c>
      <c r="AS453" s="125">
        <v>41.361154643112563</v>
      </c>
      <c r="AT453" s="126" t="s">
        <v>94</v>
      </c>
      <c r="AU453" s="128" t="s">
        <v>94</v>
      </c>
      <c r="AV453" s="125">
        <f t="shared" si="7"/>
        <v>0.59338446610623929</v>
      </c>
      <c r="AW453" s="128" t="s">
        <v>94</v>
      </c>
      <c r="AX453" s="129">
        <v>50.143989999999995</v>
      </c>
      <c r="AZ453" s="149"/>
      <c r="BC453" s="150"/>
      <c r="BE453" s="98"/>
    </row>
    <row r="454" spans="1:57" hidden="1" x14ac:dyDescent="0.3">
      <c r="A454" s="120">
        <v>2016</v>
      </c>
      <c r="B454" s="121" t="s">
        <v>20</v>
      </c>
      <c r="C454" s="132">
        <v>1515.21</v>
      </c>
      <c r="D454" s="122">
        <v>1672.81</v>
      </c>
      <c r="E454" s="123">
        <v>16.21</v>
      </c>
      <c r="F454" s="123" t="s">
        <v>260</v>
      </c>
      <c r="G454" s="123" t="s">
        <v>260</v>
      </c>
      <c r="H454" s="132">
        <v>3204.22</v>
      </c>
      <c r="I454" s="132">
        <v>472.8</v>
      </c>
      <c r="J454" s="122">
        <v>3677.02</v>
      </c>
      <c r="K454" s="122">
        <f>Corrientes!K454*Constantes!$BA$16</f>
        <v>3284.86</v>
      </c>
      <c r="L454" s="122">
        <f>Corrientes!L454*Constantes!$BA$16</f>
        <v>1553.34</v>
      </c>
      <c r="M454" s="122">
        <f>Corrientes!M454*Constantes!$BA$16</f>
        <v>1714.91</v>
      </c>
      <c r="N454" s="122">
        <f>Corrientes!N454*Constantes!$BA$16</f>
        <v>484.70122507560615</v>
      </c>
      <c r="O454" s="125">
        <v>3769.56</v>
      </c>
      <c r="P454" s="125">
        <v>47.739370679850644</v>
      </c>
      <c r="Q454" s="125">
        <v>3555.22</v>
      </c>
      <c r="R454" s="125">
        <v>466.42</v>
      </c>
      <c r="S454" s="125">
        <v>3.61</v>
      </c>
      <c r="T454" s="125">
        <v>0</v>
      </c>
      <c r="U454" s="126" t="s">
        <v>260</v>
      </c>
      <c r="V454" s="127">
        <v>4025.25</v>
      </c>
      <c r="W454" s="125">
        <v>3802.51</v>
      </c>
      <c r="X454" s="122">
        <f>Corrientes!X454*Constantes!$BA$16</f>
        <v>2273.7800000000002</v>
      </c>
      <c r="Y454" s="122">
        <f>Corrientes!Y454*Constantes!$BA$16</f>
        <v>3134.51</v>
      </c>
      <c r="Z454" s="122">
        <f>Corrientes!Z454*Constantes!$BA$16</f>
        <v>959.18725099601591</v>
      </c>
      <c r="AA454" s="125">
        <v>7702.28</v>
      </c>
      <c r="AB454" s="125">
        <v>3786.71</v>
      </c>
      <c r="AC454" s="123" t="s">
        <v>94</v>
      </c>
      <c r="AD454" s="125">
        <v>19.347984736947893</v>
      </c>
      <c r="AE454" s="125">
        <v>1.756776490446357</v>
      </c>
      <c r="AF454" s="128" t="s">
        <v>94</v>
      </c>
      <c r="AG454" s="128" t="s">
        <v>94</v>
      </c>
      <c r="AH454" s="125">
        <v>1380.91</v>
      </c>
      <c r="AI454" s="126" t="s">
        <v>260</v>
      </c>
      <c r="AJ454" s="126" t="s">
        <v>260</v>
      </c>
      <c r="AK454" s="126" t="s">
        <v>94</v>
      </c>
      <c r="AL454" s="126" t="s">
        <v>260</v>
      </c>
      <c r="AM454" s="126" t="s">
        <v>260</v>
      </c>
      <c r="AN454" s="128" t="s">
        <v>94</v>
      </c>
      <c r="AO454" s="132">
        <v>438432.55200000003</v>
      </c>
      <c r="AP454" s="132">
        <v>39809.193850000003</v>
      </c>
      <c r="AQ454" s="125">
        <v>87.141761535156178</v>
      </c>
      <c r="AR454" s="125">
        <v>12.858238464843813</v>
      </c>
      <c r="AS454" s="125">
        <v>52.260499488463161</v>
      </c>
      <c r="AT454" s="126" t="s">
        <v>94</v>
      </c>
      <c r="AU454" s="128" t="s">
        <v>94</v>
      </c>
      <c r="AV454" s="125">
        <f t="shared" si="7"/>
        <v>6.7122278969253379</v>
      </c>
      <c r="AW454" s="128" t="s">
        <v>94</v>
      </c>
      <c r="AX454" s="129">
        <v>34.440049999999999</v>
      </c>
      <c r="AZ454" s="149"/>
      <c r="BC454" s="150"/>
      <c r="BE454" s="98"/>
    </row>
    <row r="455" spans="1:57" hidden="1" x14ac:dyDescent="0.3">
      <c r="A455" s="120">
        <v>2016</v>
      </c>
      <c r="B455" s="121" t="s">
        <v>21</v>
      </c>
      <c r="C455" s="132">
        <v>1062.3800000000001</v>
      </c>
      <c r="D455" s="122">
        <v>1391.54</v>
      </c>
      <c r="E455" s="123">
        <v>0</v>
      </c>
      <c r="F455" s="123" t="s">
        <v>260</v>
      </c>
      <c r="G455" s="123" t="s">
        <v>260</v>
      </c>
      <c r="H455" s="132">
        <v>2453.92</v>
      </c>
      <c r="I455" s="132">
        <v>595.72</v>
      </c>
      <c r="J455" s="122">
        <v>3049.64</v>
      </c>
      <c r="K455" s="122">
        <f>Corrientes!K455*Constantes!$BA$16</f>
        <v>3583.91</v>
      </c>
      <c r="L455" s="122">
        <f>Corrientes!L455*Constantes!$BA$16</f>
        <v>1551.59</v>
      </c>
      <c r="M455" s="122">
        <f>Corrientes!M455*Constantes!$BA$16</f>
        <v>2032.32</v>
      </c>
      <c r="N455" s="122">
        <f>Corrientes!N455*Constantes!$BA$16</f>
        <v>870.04283609097649</v>
      </c>
      <c r="O455" s="125">
        <v>4453.96</v>
      </c>
      <c r="P455" s="125">
        <v>44.833076309023099</v>
      </c>
      <c r="Q455" s="125">
        <v>3311.47</v>
      </c>
      <c r="R455" s="125">
        <v>441.1</v>
      </c>
      <c r="S455" s="125">
        <v>0</v>
      </c>
      <c r="T455" s="125">
        <v>0</v>
      </c>
      <c r="U455" s="126" t="s">
        <v>260</v>
      </c>
      <c r="V455" s="127">
        <v>3752.5699999999997</v>
      </c>
      <c r="W455" s="125">
        <v>4013.19</v>
      </c>
      <c r="X455" s="122">
        <f>Corrientes!X455*Constantes!$BA$16</f>
        <v>3160.89</v>
      </c>
      <c r="Y455" s="122">
        <f>Corrientes!Y455*Constantes!$BA$16</f>
        <v>2493.6999999999998</v>
      </c>
      <c r="Z455" s="122">
        <f>Corrientes!Z455*Constantes!$BA$16</f>
        <v>0</v>
      </c>
      <c r="AA455" s="125">
        <v>6802.21</v>
      </c>
      <c r="AB455" s="125">
        <v>4199.51</v>
      </c>
      <c r="AC455" s="123" t="s">
        <v>94</v>
      </c>
      <c r="AD455" s="125">
        <v>25.729866071638437</v>
      </c>
      <c r="AE455" s="125">
        <v>2.2478113793798404</v>
      </c>
      <c r="AF455" s="128" t="s">
        <v>94</v>
      </c>
      <c r="AG455" s="128" t="s">
        <v>94</v>
      </c>
      <c r="AH455" s="125">
        <v>548.80999999999995</v>
      </c>
      <c r="AI455" s="126" t="s">
        <v>260</v>
      </c>
      <c r="AJ455" s="126" t="s">
        <v>260</v>
      </c>
      <c r="AK455" s="126" t="s">
        <v>94</v>
      </c>
      <c r="AL455" s="126" t="s">
        <v>260</v>
      </c>
      <c r="AM455" s="126" t="s">
        <v>260</v>
      </c>
      <c r="AN455" s="128" t="s">
        <v>94</v>
      </c>
      <c r="AO455" s="132">
        <v>302614.804</v>
      </c>
      <c r="AP455" s="132">
        <v>26437.002280000001</v>
      </c>
      <c r="AQ455" s="125">
        <v>80.465891055993495</v>
      </c>
      <c r="AR455" s="125">
        <v>19.534108944006505</v>
      </c>
      <c r="AS455" s="125">
        <v>55.166923690976901</v>
      </c>
      <c r="AT455" s="126" t="s">
        <v>94</v>
      </c>
      <c r="AU455" s="128" t="s">
        <v>94</v>
      </c>
      <c r="AV455" s="125">
        <f t="shared" si="7"/>
        <v>0.10351743941221514</v>
      </c>
      <c r="AW455" s="128" t="s">
        <v>94</v>
      </c>
      <c r="AX455" s="129">
        <v>52.458849999999998</v>
      </c>
      <c r="AZ455" s="149"/>
      <c r="BC455" s="150"/>
      <c r="BE455" s="98"/>
    </row>
    <row r="456" spans="1:57" hidden="1" x14ac:dyDescent="0.3">
      <c r="A456" s="120">
        <v>2016</v>
      </c>
      <c r="B456" s="121" t="s">
        <v>22</v>
      </c>
      <c r="C456" s="132">
        <v>2559.25</v>
      </c>
      <c r="D456" s="122">
        <v>1974</v>
      </c>
      <c r="E456" s="123">
        <v>620.63</v>
      </c>
      <c r="F456" s="123" t="s">
        <v>260</v>
      </c>
      <c r="G456" s="123" t="s">
        <v>260</v>
      </c>
      <c r="H456" s="132">
        <v>5153.8900000000003</v>
      </c>
      <c r="I456" s="132">
        <v>214.03</v>
      </c>
      <c r="J456" s="122">
        <v>5367.92</v>
      </c>
      <c r="K456" s="122">
        <f>Corrientes!K456*Constantes!$BA$16</f>
        <v>3368.04</v>
      </c>
      <c r="L456" s="122">
        <f>Corrientes!L456*Constantes!$BA$16</f>
        <v>1672.46</v>
      </c>
      <c r="M456" s="122">
        <f>Corrientes!M456*Constantes!$BA$16</f>
        <v>1290</v>
      </c>
      <c r="N456" s="122">
        <f>Corrientes!N456*Constantes!$BA$16</f>
        <v>139.86465477524695</v>
      </c>
      <c r="O456" s="125">
        <v>3507.9</v>
      </c>
      <c r="P456" s="125">
        <v>50.389567476841854</v>
      </c>
      <c r="Q456" s="125">
        <v>4156.2700000000004</v>
      </c>
      <c r="R456" s="125">
        <v>1035.3499999999999</v>
      </c>
      <c r="S456" s="125">
        <v>93.3</v>
      </c>
      <c r="T456" s="125">
        <v>0</v>
      </c>
      <c r="U456" s="126" t="s">
        <v>260</v>
      </c>
      <c r="V456" s="127">
        <v>5284.920000000001</v>
      </c>
      <c r="W456" s="125">
        <v>4235.53</v>
      </c>
      <c r="X456" s="122">
        <f>Corrientes!X456*Constantes!$BA$16</f>
        <v>2976.2</v>
      </c>
      <c r="Y456" s="122">
        <f>Corrientes!Y456*Constantes!$BA$16</f>
        <v>3500.32</v>
      </c>
      <c r="Z456" s="122">
        <f>Corrientes!Z456*Constantes!$BA$16</f>
        <v>19071.240801308257</v>
      </c>
      <c r="AA456" s="125">
        <v>10652.84</v>
      </c>
      <c r="AB456" s="125">
        <v>3834.72</v>
      </c>
      <c r="AC456" s="123" t="s">
        <v>94</v>
      </c>
      <c r="AD456" s="125">
        <v>18.862146576872838</v>
      </c>
      <c r="AE456" s="125">
        <v>2.6404395883134693</v>
      </c>
      <c r="AF456" s="128" t="s">
        <v>94</v>
      </c>
      <c r="AG456" s="128" t="s">
        <v>94</v>
      </c>
      <c r="AH456" s="125">
        <v>844.05</v>
      </c>
      <c r="AI456" s="126" t="s">
        <v>260</v>
      </c>
      <c r="AJ456" s="126" t="s">
        <v>260</v>
      </c>
      <c r="AK456" s="126" t="s">
        <v>94</v>
      </c>
      <c r="AL456" s="126" t="s">
        <v>260</v>
      </c>
      <c r="AM456" s="126" t="s">
        <v>260</v>
      </c>
      <c r="AN456" s="128" t="s">
        <v>94</v>
      </c>
      <c r="AO456" s="132">
        <v>403449.48800000001</v>
      </c>
      <c r="AP456" s="132">
        <v>56477.329060000004</v>
      </c>
      <c r="AQ456" s="125">
        <v>96.012794527489248</v>
      </c>
      <c r="AR456" s="125">
        <v>3.9872054725107677</v>
      </c>
      <c r="AS456" s="125">
        <v>49.610432523158153</v>
      </c>
      <c r="AT456" s="126" t="s">
        <v>94</v>
      </c>
      <c r="AU456" s="128" t="s">
        <v>94</v>
      </c>
      <c r="AV456" s="125">
        <f t="shared" si="7"/>
        <v>5.5549151506072647</v>
      </c>
      <c r="AW456" s="128" t="s">
        <v>94</v>
      </c>
      <c r="AX456" s="129">
        <v>25.928709999999999</v>
      </c>
      <c r="AZ456" s="149"/>
      <c r="BC456" s="150"/>
      <c r="BE456" s="98"/>
    </row>
    <row r="457" spans="1:57" hidden="1" x14ac:dyDescent="0.3">
      <c r="A457" s="120">
        <v>2016</v>
      </c>
      <c r="B457" s="121" t="s">
        <v>23</v>
      </c>
      <c r="C457" s="132">
        <v>1697.04</v>
      </c>
      <c r="D457" s="122">
        <v>2414.3000000000002</v>
      </c>
      <c r="E457" s="123">
        <v>275.2</v>
      </c>
      <c r="F457" s="123" t="s">
        <v>260</v>
      </c>
      <c r="G457" s="123" t="s">
        <v>260</v>
      </c>
      <c r="H457" s="132">
        <v>4386.53</v>
      </c>
      <c r="I457" s="132">
        <v>729.88</v>
      </c>
      <c r="J457" s="122">
        <v>5116.41</v>
      </c>
      <c r="K457" s="122">
        <f>Corrientes!K457*Constantes!$BA$16</f>
        <v>3255.48</v>
      </c>
      <c r="L457" s="122">
        <f>Corrientes!L457*Constantes!$BA$16</f>
        <v>1259.46</v>
      </c>
      <c r="M457" s="122">
        <f>Corrientes!M457*Constantes!$BA$16</f>
        <v>1791.78</v>
      </c>
      <c r="N457" s="122">
        <f>Corrientes!N457*Constantes!$BA$16</f>
        <v>541.68026664113654</v>
      </c>
      <c r="O457" s="125">
        <v>3797.17</v>
      </c>
      <c r="P457" s="125">
        <v>38.591958943135729</v>
      </c>
      <c r="Q457" s="125">
        <v>6243.11</v>
      </c>
      <c r="R457" s="125">
        <v>1814.85</v>
      </c>
      <c r="S457" s="125">
        <v>83.34</v>
      </c>
      <c r="T457" s="125">
        <v>0</v>
      </c>
      <c r="U457" s="126" t="s">
        <v>260</v>
      </c>
      <c r="V457" s="127">
        <v>8141.2999999999993</v>
      </c>
      <c r="W457" s="125">
        <v>4896.96</v>
      </c>
      <c r="X457" s="122">
        <f>Corrientes!X457*Constantes!$BA$16</f>
        <v>3237.48</v>
      </c>
      <c r="Y457" s="122">
        <f>Corrientes!Y457*Constantes!$BA$16</f>
        <v>4431.62</v>
      </c>
      <c r="Z457" s="122">
        <f>Corrientes!Z457*Constantes!$BA$16</f>
        <v>19871.94563662375</v>
      </c>
      <c r="AA457" s="125">
        <v>13257.71</v>
      </c>
      <c r="AB457" s="125">
        <v>4404.63</v>
      </c>
      <c r="AC457" s="123" t="s">
        <v>94</v>
      </c>
      <c r="AD457" s="125">
        <v>20.462160278726206</v>
      </c>
      <c r="AE457" s="125">
        <v>3.0715116704682686</v>
      </c>
      <c r="AF457" s="128" t="s">
        <v>94</v>
      </c>
      <c r="AG457" s="128" t="s">
        <v>94</v>
      </c>
      <c r="AH457" s="125">
        <v>649.79</v>
      </c>
      <c r="AI457" s="126" t="s">
        <v>260</v>
      </c>
      <c r="AJ457" s="126" t="s">
        <v>260</v>
      </c>
      <c r="AK457" s="126" t="s">
        <v>94</v>
      </c>
      <c r="AL457" s="126" t="s">
        <v>260</v>
      </c>
      <c r="AM457" s="126" t="s">
        <v>260</v>
      </c>
      <c r="AN457" s="128" t="s">
        <v>94</v>
      </c>
      <c r="AO457" s="132">
        <v>431634.69400000002</v>
      </c>
      <c r="AP457" s="132">
        <v>64791.360439999997</v>
      </c>
      <c r="AQ457" s="125">
        <v>85.734528702742736</v>
      </c>
      <c r="AR457" s="125">
        <v>14.265471297257257</v>
      </c>
      <c r="AS457" s="125">
        <v>61.408041056864271</v>
      </c>
      <c r="AT457" s="126" t="s">
        <v>94</v>
      </c>
      <c r="AU457" s="128" t="s">
        <v>94</v>
      </c>
      <c r="AV457" s="125">
        <f t="shared" si="7"/>
        <v>1.1424343541794668</v>
      </c>
      <c r="AW457" s="128" t="s">
        <v>94</v>
      </c>
      <c r="AX457" s="129">
        <v>100.27303000000001</v>
      </c>
      <c r="AZ457" s="149"/>
      <c r="BC457" s="150"/>
      <c r="BE457" s="98"/>
    </row>
    <row r="458" spans="1:57" hidden="1" x14ac:dyDescent="0.3">
      <c r="A458" s="120">
        <v>2016</v>
      </c>
      <c r="B458" s="121" t="s">
        <v>24</v>
      </c>
      <c r="C458" s="132">
        <v>1439.33</v>
      </c>
      <c r="D458" s="122">
        <v>2236.67</v>
      </c>
      <c r="E458" s="123">
        <v>4.6100000000000003</v>
      </c>
      <c r="F458" s="123" t="s">
        <v>260</v>
      </c>
      <c r="G458" s="123" t="s">
        <v>260</v>
      </c>
      <c r="H458" s="132">
        <v>3680.6</v>
      </c>
      <c r="I458" s="132">
        <v>1196.68</v>
      </c>
      <c r="J458" s="122">
        <v>4877.28</v>
      </c>
      <c r="K458" s="122">
        <f>Corrientes!K458*Constantes!$BA$16</f>
        <v>3122.79</v>
      </c>
      <c r="L458" s="122">
        <f>Corrientes!L458*Constantes!$BA$16</f>
        <v>1221.19</v>
      </c>
      <c r="M458" s="122">
        <f>Corrientes!M458*Constantes!$BA$16</f>
        <v>1897.69</v>
      </c>
      <c r="N458" s="122">
        <f>Corrientes!N458*Constantes!$BA$16</f>
        <v>1015.3178701301347</v>
      </c>
      <c r="O458" s="125">
        <v>4138.1099999999997</v>
      </c>
      <c r="P458" s="125">
        <v>24.184891484154029</v>
      </c>
      <c r="Q458" s="125">
        <v>8386.2199999999993</v>
      </c>
      <c r="R458" s="125">
        <v>1056.8699999999999</v>
      </c>
      <c r="S458" s="125">
        <v>6.21</v>
      </c>
      <c r="T458" s="125">
        <v>5840.07</v>
      </c>
      <c r="U458" s="126" t="s">
        <v>260</v>
      </c>
      <c r="V458" s="127">
        <v>15289.369999999999</v>
      </c>
      <c r="W458" s="125">
        <v>8522.7099999999991</v>
      </c>
      <c r="X458" s="122">
        <f>Corrientes!X458*Constantes!$BA$16</f>
        <v>4566.5200000000004</v>
      </c>
      <c r="Y458" s="122">
        <f>Corrientes!Y458*Constantes!$BA$16</f>
        <v>4351.34</v>
      </c>
      <c r="Z458" s="122">
        <f>Corrientes!Z458*Constantes!$BA$16</f>
        <v>1361.5705198508444</v>
      </c>
      <c r="AA458" s="125">
        <v>20166.64</v>
      </c>
      <c r="AB458" s="125">
        <v>6784.22</v>
      </c>
      <c r="AC458" s="123" t="s">
        <v>94</v>
      </c>
      <c r="AD458" s="125">
        <v>29.664143422657759</v>
      </c>
      <c r="AE458" s="125">
        <v>3.0902326009968353</v>
      </c>
      <c r="AF458" s="128" t="s">
        <v>94</v>
      </c>
      <c r="AG458" s="128" t="s">
        <v>94</v>
      </c>
      <c r="AH458" s="125">
        <v>1194.25</v>
      </c>
      <c r="AI458" s="126" t="s">
        <v>260</v>
      </c>
      <c r="AJ458" s="126" t="s">
        <v>260</v>
      </c>
      <c r="AK458" s="126" t="s">
        <v>94</v>
      </c>
      <c r="AL458" s="126" t="s">
        <v>260</v>
      </c>
      <c r="AM458" s="126" t="s">
        <v>260</v>
      </c>
      <c r="AN458" s="128" t="s">
        <v>94</v>
      </c>
      <c r="AO458" s="132">
        <v>652592.94700000004</v>
      </c>
      <c r="AP458" s="132">
        <v>67983.217659999995</v>
      </c>
      <c r="AQ458" s="125">
        <v>75.464193156841517</v>
      </c>
      <c r="AR458" s="125">
        <v>24.535806843158483</v>
      </c>
      <c r="AS458" s="125">
        <v>75.8151581026884</v>
      </c>
      <c r="AT458" s="126" t="s">
        <v>94</v>
      </c>
      <c r="AU458" s="128" t="s">
        <v>94</v>
      </c>
      <c r="AV458" s="125">
        <f t="shared" si="7"/>
        <v>3.1764994223019594</v>
      </c>
      <c r="AW458" s="128" t="s">
        <v>94</v>
      </c>
      <c r="AX458" s="129">
        <v>268.82330999999999</v>
      </c>
      <c r="AZ458" s="149"/>
      <c r="BC458" s="150"/>
      <c r="BE458" s="98"/>
    </row>
    <row r="459" spans="1:57" hidden="1" x14ac:dyDescent="0.3">
      <c r="A459" s="120">
        <v>2016</v>
      </c>
      <c r="B459" s="121" t="s">
        <v>25</v>
      </c>
      <c r="C459" s="132">
        <v>2704.37</v>
      </c>
      <c r="D459" s="122">
        <v>2531.8000000000002</v>
      </c>
      <c r="E459" s="123">
        <v>0</v>
      </c>
      <c r="F459" s="123" t="s">
        <v>260</v>
      </c>
      <c r="G459" s="123" t="s">
        <v>260</v>
      </c>
      <c r="H459" s="132">
        <v>5236.18</v>
      </c>
      <c r="I459" s="132">
        <v>2810.91</v>
      </c>
      <c r="J459" s="122">
        <v>8047.09</v>
      </c>
      <c r="K459" s="122">
        <f>Corrientes!K459*Constantes!$BA$16</f>
        <v>3405.21</v>
      </c>
      <c r="L459" s="122">
        <f>Corrientes!L459*Constantes!$BA$16</f>
        <v>1758.72</v>
      </c>
      <c r="M459" s="122">
        <f>Corrientes!M459*Constantes!$BA$16</f>
        <v>1646.49</v>
      </c>
      <c r="N459" s="122">
        <f>Corrientes!N459*Constantes!$BA$16</f>
        <v>1828.0044417130837</v>
      </c>
      <c r="O459" s="125">
        <v>5233.22</v>
      </c>
      <c r="P459" s="125">
        <v>63.295580842741309</v>
      </c>
      <c r="Q459" s="125">
        <v>2339.04</v>
      </c>
      <c r="R459" s="125">
        <v>473.62</v>
      </c>
      <c r="S459" s="125">
        <v>1853.75</v>
      </c>
      <c r="T459" s="125">
        <v>0</v>
      </c>
      <c r="U459" s="126" t="s">
        <v>260</v>
      </c>
      <c r="V459" s="127">
        <v>4666.41</v>
      </c>
      <c r="W459" s="125">
        <v>5362.68</v>
      </c>
      <c r="X459" s="122">
        <f>Corrientes!X459*Constantes!$BA$16</f>
        <v>3236.5</v>
      </c>
      <c r="Y459" s="122">
        <f>Corrientes!Y459*Constantes!$BA$16</f>
        <v>2560.83</v>
      </c>
      <c r="Z459" s="122">
        <f>Corrientes!Z459*Constantes!$BA$16</f>
        <v>16675.094585720839</v>
      </c>
      <c r="AA459" s="125">
        <v>12713.51</v>
      </c>
      <c r="AB459" s="125">
        <v>5280</v>
      </c>
      <c r="AC459" s="123" t="s">
        <v>94</v>
      </c>
      <c r="AD459" s="125">
        <v>12.123473899033964</v>
      </c>
      <c r="AE459" s="125">
        <v>2.8737135584486073</v>
      </c>
      <c r="AF459" s="128" t="s">
        <v>94</v>
      </c>
      <c r="AG459" s="128" t="s">
        <v>94</v>
      </c>
      <c r="AH459" s="125">
        <v>282.92</v>
      </c>
      <c r="AI459" s="126" t="s">
        <v>260</v>
      </c>
      <c r="AJ459" s="126" t="s">
        <v>260</v>
      </c>
      <c r="AK459" s="126" t="s">
        <v>94</v>
      </c>
      <c r="AL459" s="126" t="s">
        <v>260</v>
      </c>
      <c r="AM459" s="126" t="s">
        <v>260</v>
      </c>
      <c r="AN459" s="128" t="s">
        <v>94</v>
      </c>
      <c r="AO459" s="132">
        <v>442407.00199999998</v>
      </c>
      <c r="AP459" s="132">
        <v>104866.86321</v>
      </c>
      <c r="AQ459" s="125">
        <v>65.069236208368494</v>
      </c>
      <c r="AR459" s="125">
        <v>34.930763791631506</v>
      </c>
      <c r="AS459" s="125">
        <v>36.704340500774371</v>
      </c>
      <c r="AT459" s="126" t="s">
        <v>94</v>
      </c>
      <c r="AU459" s="128" t="s">
        <v>94</v>
      </c>
      <c r="AV459" s="125">
        <f t="shared" si="7"/>
        <v>2.668948073154187</v>
      </c>
      <c r="AW459" s="128" t="s">
        <v>94</v>
      </c>
      <c r="AX459" s="129">
        <v>32.618389999999998</v>
      </c>
      <c r="AZ459" s="149"/>
      <c r="BC459" s="150"/>
      <c r="BE459" s="98"/>
    </row>
    <row r="460" spans="1:57" hidden="1" x14ac:dyDescent="0.3">
      <c r="A460" s="120">
        <v>2016</v>
      </c>
      <c r="B460" s="121" t="s">
        <v>26</v>
      </c>
      <c r="C460" s="132">
        <v>2665.35</v>
      </c>
      <c r="D460" s="122">
        <v>2715.77</v>
      </c>
      <c r="E460" s="123">
        <v>365.02</v>
      </c>
      <c r="F460" s="123" t="s">
        <v>260</v>
      </c>
      <c r="G460" s="123" t="s">
        <v>260</v>
      </c>
      <c r="H460" s="132">
        <v>5746.14</v>
      </c>
      <c r="I460" s="132">
        <v>2982.08</v>
      </c>
      <c r="J460" s="122">
        <v>8728.2199999999993</v>
      </c>
      <c r="K460" s="122">
        <f>Corrientes!K460*Constantes!$BA$16</f>
        <v>3647.17</v>
      </c>
      <c r="L460" s="122">
        <f>Corrientes!L460*Constantes!$BA$16</f>
        <v>1691.74</v>
      </c>
      <c r="M460" s="122">
        <f>Corrientes!M460*Constantes!$BA$16</f>
        <v>1723.75</v>
      </c>
      <c r="N460" s="122">
        <f>Corrientes!N460*Constantes!$BA$16</f>
        <v>1892.7749289593762</v>
      </c>
      <c r="O460" s="125">
        <v>5539.94</v>
      </c>
      <c r="P460" s="125">
        <v>46.438731735295249</v>
      </c>
      <c r="Q460" s="125">
        <v>7005.79</v>
      </c>
      <c r="R460" s="125">
        <v>1348.93</v>
      </c>
      <c r="S460" s="125">
        <v>1712.19</v>
      </c>
      <c r="T460" s="125">
        <v>0</v>
      </c>
      <c r="U460" s="126" t="s">
        <v>260</v>
      </c>
      <c r="V460" s="127">
        <v>10066.91</v>
      </c>
      <c r="W460" s="125">
        <v>5013.93</v>
      </c>
      <c r="X460" s="122">
        <f>Corrientes!X460*Constantes!$BA$16</f>
        <v>3376.1</v>
      </c>
      <c r="Y460" s="122">
        <f>Corrientes!Y460*Constantes!$BA$16</f>
        <v>3241.36</v>
      </c>
      <c r="Z460" s="122">
        <f>Corrientes!Z460*Constantes!$BA$16</f>
        <v>19583.719589609856</v>
      </c>
      <c r="AA460" s="125">
        <v>18795.13</v>
      </c>
      <c r="AB460" s="125">
        <v>5245.21</v>
      </c>
      <c r="AC460" s="123" t="s">
        <v>94</v>
      </c>
      <c r="AD460" s="125">
        <v>16.301366811905485</v>
      </c>
      <c r="AE460" s="125">
        <v>3.3697368534664456</v>
      </c>
      <c r="AF460" s="128" t="s">
        <v>94</v>
      </c>
      <c r="AG460" s="128" t="s">
        <v>94</v>
      </c>
      <c r="AH460" s="125">
        <v>1405.7</v>
      </c>
      <c r="AI460" s="126" t="s">
        <v>260</v>
      </c>
      <c r="AJ460" s="126" t="s">
        <v>260</v>
      </c>
      <c r="AK460" s="126" t="s">
        <v>94</v>
      </c>
      <c r="AL460" s="126" t="s">
        <v>260</v>
      </c>
      <c r="AM460" s="126" t="s">
        <v>260</v>
      </c>
      <c r="AN460" s="128" t="s">
        <v>94</v>
      </c>
      <c r="AO460" s="132">
        <v>557762.54399999999</v>
      </c>
      <c r="AP460" s="132">
        <v>115297.87776</v>
      </c>
      <c r="AQ460" s="125">
        <v>65.83404176338361</v>
      </c>
      <c r="AR460" s="125">
        <v>34.165958236616397</v>
      </c>
      <c r="AS460" s="125">
        <v>53.561268264704729</v>
      </c>
      <c r="AT460" s="126" t="s">
        <v>94</v>
      </c>
      <c r="AU460" s="128" t="s">
        <v>94</v>
      </c>
      <c r="AV460" s="125">
        <f t="shared" si="7"/>
        <v>2.1540883328048155</v>
      </c>
      <c r="AW460" s="128" t="s">
        <v>94</v>
      </c>
      <c r="AX460" s="129">
        <v>85.098820000000003</v>
      </c>
      <c r="AZ460" s="149"/>
      <c r="BC460" s="150"/>
      <c r="BE460" s="98"/>
    </row>
    <row r="461" spans="1:57" hidden="1" x14ac:dyDescent="0.3">
      <c r="A461" s="120">
        <v>2016</v>
      </c>
      <c r="B461" s="121" t="s">
        <v>27</v>
      </c>
      <c r="C461" s="132">
        <v>1623.66</v>
      </c>
      <c r="D461" s="122">
        <v>1407.43</v>
      </c>
      <c r="E461" s="123">
        <v>3.32</v>
      </c>
      <c r="F461" s="123" t="s">
        <v>260</v>
      </c>
      <c r="G461" s="123" t="s">
        <v>260</v>
      </c>
      <c r="H461" s="132">
        <v>3034.41</v>
      </c>
      <c r="I461" s="132">
        <v>303.95</v>
      </c>
      <c r="J461" s="122">
        <v>3338.36</v>
      </c>
      <c r="K461" s="122">
        <f>Corrientes!K461*Constantes!$BA$16</f>
        <v>3373.38</v>
      </c>
      <c r="L461" s="122">
        <f>Corrientes!L461*Constantes!$BA$16</f>
        <v>1805.03</v>
      </c>
      <c r="M461" s="122">
        <f>Corrientes!M461*Constantes!$BA$16</f>
        <v>1564.65</v>
      </c>
      <c r="N461" s="122">
        <f>Corrientes!N461*Constantes!$BA$16</f>
        <v>337.90314368361726</v>
      </c>
      <c r="O461" s="125">
        <v>3711.28</v>
      </c>
      <c r="P461" s="125">
        <v>64.221461275056754</v>
      </c>
      <c r="Q461" s="125">
        <v>1456.36</v>
      </c>
      <c r="R461" s="125">
        <v>403.48</v>
      </c>
      <c r="S461" s="125">
        <v>0</v>
      </c>
      <c r="T461" s="125">
        <v>0</v>
      </c>
      <c r="U461" s="126" t="s">
        <v>260</v>
      </c>
      <c r="V461" s="127">
        <v>1859.84</v>
      </c>
      <c r="W461" s="125">
        <v>4693.45</v>
      </c>
      <c r="X461" s="122">
        <f>Corrientes!X461*Constantes!$BA$16</f>
        <v>3558.87</v>
      </c>
      <c r="Y461" s="122">
        <f>Corrientes!Y461*Constantes!$BA$16</f>
        <v>2896.01</v>
      </c>
      <c r="Z461" s="122">
        <f>Corrientes!Z461*Constantes!$BA$16</f>
        <v>0</v>
      </c>
      <c r="AA461" s="125">
        <v>5198.2</v>
      </c>
      <c r="AB461" s="125">
        <v>4011.64</v>
      </c>
      <c r="AC461" s="123" t="s">
        <v>94</v>
      </c>
      <c r="AD461" s="125">
        <v>25.393295410908962</v>
      </c>
      <c r="AE461" s="125">
        <v>4.7240128492567885</v>
      </c>
      <c r="AF461" s="128" t="s">
        <v>94</v>
      </c>
      <c r="AG461" s="128" t="s">
        <v>94</v>
      </c>
      <c r="AH461" s="125">
        <v>39.89</v>
      </c>
      <c r="AI461" s="126" t="s">
        <v>260</v>
      </c>
      <c r="AJ461" s="126" t="s">
        <v>260</v>
      </c>
      <c r="AK461" s="126" t="s">
        <v>94</v>
      </c>
      <c r="AL461" s="126" t="s">
        <v>260</v>
      </c>
      <c r="AM461" s="126" t="s">
        <v>260</v>
      </c>
      <c r="AN461" s="128" t="s">
        <v>94</v>
      </c>
      <c r="AO461" s="132">
        <v>110037.804</v>
      </c>
      <c r="AP461" s="132">
        <v>20470.772800000002</v>
      </c>
      <c r="AQ461" s="125">
        <v>90.89522999317029</v>
      </c>
      <c r="AR461" s="125">
        <v>9.1047700068296997</v>
      </c>
      <c r="AS461" s="125">
        <v>35.778538724943246</v>
      </c>
      <c r="AT461" s="126" t="s">
        <v>94</v>
      </c>
      <c r="AU461" s="128" t="s">
        <v>94</v>
      </c>
      <c r="AV461" s="125">
        <f t="shared" si="7"/>
        <v>-2.0103993014209842</v>
      </c>
      <c r="AW461" s="128" t="s">
        <v>94</v>
      </c>
      <c r="AX461" s="129">
        <v>9.7720000000000002</v>
      </c>
      <c r="AZ461" s="149"/>
      <c r="BC461" s="150"/>
      <c r="BE461" s="98"/>
    </row>
    <row r="462" spans="1:57" hidden="1" x14ac:dyDescent="0.3">
      <c r="A462" s="120">
        <v>2016</v>
      </c>
      <c r="B462" s="121" t="s">
        <v>28</v>
      </c>
      <c r="C462" s="132">
        <v>8042.03</v>
      </c>
      <c r="D462" s="122">
        <v>5614.75</v>
      </c>
      <c r="E462" s="123">
        <v>1308.67</v>
      </c>
      <c r="F462" s="123" t="s">
        <v>260</v>
      </c>
      <c r="G462" s="123" t="s">
        <v>260</v>
      </c>
      <c r="H462" s="132">
        <v>14965.45</v>
      </c>
      <c r="I462" s="132">
        <v>2054.52</v>
      </c>
      <c r="J462" s="122">
        <v>17019.97</v>
      </c>
      <c r="K462" s="122">
        <f>Corrientes!K462*Constantes!$BA$16</f>
        <v>2855.31</v>
      </c>
      <c r="L462" s="122">
        <f>Corrientes!L462*Constantes!$BA$16</f>
        <v>1534.37</v>
      </c>
      <c r="M462" s="122">
        <f>Corrientes!M462*Constantes!$BA$16</f>
        <v>1071.26</v>
      </c>
      <c r="N462" s="122">
        <f>Corrientes!N462*Constantes!$BA$16</f>
        <v>253.45205571383067</v>
      </c>
      <c r="O462" s="125">
        <v>3247.3</v>
      </c>
      <c r="P462" s="125">
        <v>51.484772640786289</v>
      </c>
      <c r="Q462" s="125">
        <v>10914.29</v>
      </c>
      <c r="R462" s="125">
        <v>1906.48</v>
      </c>
      <c r="S462" s="125">
        <v>3217.52</v>
      </c>
      <c r="T462" s="125">
        <v>0</v>
      </c>
      <c r="U462" s="126" t="s">
        <v>260</v>
      </c>
      <c r="V462" s="127">
        <v>16038.29</v>
      </c>
      <c r="W462" s="125">
        <v>5598.28</v>
      </c>
      <c r="X462" s="122">
        <f>Corrientes!X462*Constantes!$BA$16</f>
        <v>3971.79</v>
      </c>
      <c r="Y462" s="122">
        <f>Corrientes!Y462*Constantes!$BA$16</f>
        <v>3395.86</v>
      </c>
      <c r="Z462" s="122">
        <f>Corrientes!Z462*Constantes!$BA$16</f>
        <v>14754.812442104685</v>
      </c>
      <c r="AA462" s="125">
        <v>33058.26</v>
      </c>
      <c r="AB462" s="125">
        <v>4078.18</v>
      </c>
      <c r="AC462" s="123" t="s">
        <v>94</v>
      </c>
      <c r="AD462" s="125">
        <v>16.11739644687654</v>
      </c>
      <c r="AE462" s="125">
        <v>3.7316382559135901</v>
      </c>
      <c r="AF462" s="128" t="s">
        <v>94</v>
      </c>
      <c r="AG462" s="128" t="s">
        <v>94</v>
      </c>
      <c r="AH462" s="125">
        <v>653.91999999999996</v>
      </c>
      <c r="AI462" s="126" t="s">
        <v>260</v>
      </c>
      <c r="AJ462" s="126" t="s">
        <v>260</v>
      </c>
      <c r="AK462" s="126" t="s">
        <v>94</v>
      </c>
      <c r="AL462" s="126" t="s">
        <v>260</v>
      </c>
      <c r="AM462" s="126" t="s">
        <v>260</v>
      </c>
      <c r="AN462" s="128" t="s">
        <v>94</v>
      </c>
      <c r="AO462" s="132">
        <v>885891.33600000001</v>
      </c>
      <c r="AP462" s="132">
        <v>205109.19266</v>
      </c>
      <c r="AQ462" s="125">
        <v>87.928768382082922</v>
      </c>
      <c r="AR462" s="125">
        <v>12.07123161791707</v>
      </c>
      <c r="AS462" s="125">
        <v>48.515227359213704</v>
      </c>
      <c r="AT462" s="126" t="s">
        <v>94</v>
      </c>
      <c r="AU462" s="128" t="s">
        <v>94</v>
      </c>
      <c r="AV462" s="125">
        <f t="shared" si="7"/>
        <v>0.89944534004622323</v>
      </c>
      <c r="AW462" s="128" t="s">
        <v>94</v>
      </c>
      <c r="AX462" s="129">
        <v>141.01043999999999</v>
      </c>
      <c r="AZ462" s="149"/>
      <c r="BC462" s="150"/>
      <c r="BE462" s="98"/>
    </row>
    <row r="463" spans="1:57" hidden="1" x14ac:dyDescent="0.3">
      <c r="A463" s="120">
        <v>2016</v>
      </c>
      <c r="B463" s="121" t="s">
        <v>29</v>
      </c>
      <c r="C463" s="132">
        <v>1937.89</v>
      </c>
      <c r="D463" s="122">
        <v>1785.86</v>
      </c>
      <c r="E463" s="123">
        <v>472.86</v>
      </c>
      <c r="F463" s="123" t="s">
        <v>260</v>
      </c>
      <c r="G463" s="123" t="s">
        <v>260</v>
      </c>
      <c r="H463" s="132">
        <v>4196.6000000000004</v>
      </c>
      <c r="I463" s="132">
        <v>1472.38</v>
      </c>
      <c r="J463" s="122">
        <v>5668.99</v>
      </c>
      <c r="K463" s="122">
        <f>Corrientes!K463*Constantes!$BA$16</f>
        <v>3943.83</v>
      </c>
      <c r="L463" s="122">
        <f>Corrientes!L463*Constantes!$BA$16</f>
        <v>1821.16</v>
      </c>
      <c r="M463" s="122">
        <f>Corrientes!M463*Constantes!$BA$16</f>
        <v>1678.29</v>
      </c>
      <c r="N463" s="122">
        <f>Corrientes!N463*Constantes!$BA$16</f>
        <v>1383.6960139837138</v>
      </c>
      <c r="O463" s="125">
        <v>5327.52</v>
      </c>
      <c r="P463" s="125">
        <v>46.299163853103408</v>
      </c>
      <c r="Q463" s="125">
        <v>5054.96</v>
      </c>
      <c r="R463" s="125">
        <v>1161.1400000000001</v>
      </c>
      <c r="S463" s="125">
        <v>2.64</v>
      </c>
      <c r="T463" s="125">
        <v>356.53</v>
      </c>
      <c r="U463" s="126" t="s">
        <v>260</v>
      </c>
      <c r="V463" s="127">
        <v>6575.27</v>
      </c>
      <c r="W463" s="125">
        <v>6078.18</v>
      </c>
      <c r="X463" s="122">
        <f>Corrientes!X463*Constantes!$BA$16</f>
        <v>4241.24</v>
      </c>
      <c r="Y463" s="122">
        <f>Corrientes!Y463*Constantes!$BA$16</f>
        <v>6473.36</v>
      </c>
      <c r="Z463" s="122">
        <f>Corrientes!Z463*Constantes!$BA$16</f>
        <v>310.39356203007526</v>
      </c>
      <c r="AA463" s="125">
        <v>12244.26</v>
      </c>
      <c r="AB463" s="125">
        <v>5705.94</v>
      </c>
      <c r="AC463" s="123" t="s">
        <v>94</v>
      </c>
      <c r="AD463" s="125">
        <v>23.330468693235861</v>
      </c>
      <c r="AE463" s="125">
        <v>4.3806057186491358</v>
      </c>
      <c r="AF463" s="128" t="s">
        <v>94</v>
      </c>
      <c r="AG463" s="128" t="s">
        <v>94</v>
      </c>
      <c r="AH463" s="125">
        <v>754.58</v>
      </c>
      <c r="AI463" s="126" t="s">
        <v>260</v>
      </c>
      <c r="AJ463" s="126" t="s">
        <v>260</v>
      </c>
      <c r="AK463" s="126" t="s">
        <v>94</v>
      </c>
      <c r="AL463" s="126" t="s">
        <v>260</v>
      </c>
      <c r="AM463" s="126" t="s">
        <v>260</v>
      </c>
      <c r="AN463" s="128" t="s">
        <v>94</v>
      </c>
      <c r="AO463" s="132">
        <v>279510.66100000002</v>
      </c>
      <c r="AP463" s="132">
        <v>52481.834210000001</v>
      </c>
      <c r="AQ463" s="125">
        <v>74.027295867517864</v>
      </c>
      <c r="AR463" s="125">
        <v>25.972527734217209</v>
      </c>
      <c r="AS463" s="125">
        <v>53.700836146896592</v>
      </c>
      <c r="AT463" s="126" t="s">
        <v>94</v>
      </c>
      <c r="AU463" s="128" t="s">
        <v>94</v>
      </c>
      <c r="AV463" s="125">
        <f t="shared" si="7"/>
        <v>-2.6621804685062589</v>
      </c>
      <c r="AW463" s="128" t="s">
        <v>94</v>
      </c>
      <c r="AX463" s="129">
        <v>43.136189999999999</v>
      </c>
      <c r="AZ463" s="149"/>
      <c r="BC463" s="150"/>
      <c r="BE463" s="98"/>
    </row>
    <row r="464" spans="1:57" ht="15" hidden="1" thickBot="1" x14ac:dyDescent="0.35">
      <c r="A464" s="134">
        <v>2016</v>
      </c>
      <c r="B464" s="135" t="s">
        <v>30</v>
      </c>
      <c r="C464" s="136">
        <v>1207.44</v>
      </c>
      <c r="D464" s="137">
        <v>2018.4</v>
      </c>
      <c r="E464" s="138">
        <v>474.73</v>
      </c>
      <c r="F464" s="138" t="s">
        <v>260</v>
      </c>
      <c r="G464" s="138" t="s">
        <v>260</v>
      </c>
      <c r="H464" s="136">
        <v>3700.56</v>
      </c>
      <c r="I464" s="136">
        <v>400.11</v>
      </c>
      <c r="J464" s="137">
        <v>4100.68</v>
      </c>
      <c r="K464" s="137">
        <f>Corrientes!K464*Constantes!$BA$16</f>
        <v>3752.81</v>
      </c>
      <c r="L464" s="137">
        <f>Corrientes!L464*Constantes!$BA$16</f>
        <v>1224.48</v>
      </c>
      <c r="M464" s="137">
        <f>Corrientes!M464*Constantes!$BA$16</f>
        <v>2046.9</v>
      </c>
      <c r="N464" s="137">
        <f>Corrientes!N464*Constantes!$BA$16</f>
        <v>405.76158859805059</v>
      </c>
      <c r="O464" s="140">
        <v>4158.58</v>
      </c>
      <c r="P464" s="140">
        <v>61.081378184456028</v>
      </c>
      <c r="Q464" s="140">
        <v>2028.14</v>
      </c>
      <c r="R464" s="140">
        <v>584.65</v>
      </c>
      <c r="S464" s="140">
        <v>0</v>
      </c>
      <c r="T464" s="140">
        <v>0</v>
      </c>
      <c r="U464" s="142" t="s">
        <v>260</v>
      </c>
      <c r="V464" s="141">
        <v>2612.79</v>
      </c>
      <c r="W464" s="140">
        <v>4337.72</v>
      </c>
      <c r="X464" s="137">
        <f>Corrientes!X464*Constantes!$BA$16</f>
        <v>3001.64</v>
      </c>
      <c r="Y464" s="137">
        <f>Corrientes!Y464*Constantes!$BA$16</f>
        <v>3254.37</v>
      </c>
      <c r="Z464" s="137">
        <f>Corrientes!Z464*Constantes!$BA$16</f>
        <v>0</v>
      </c>
      <c r="AA464" s="140">
        <v>6713.47</v>
      </c>
      <c r="AB464" s="140">
        <v>4226.51</v>
      </c>
      <c r="AC464" s="138" t="s">
        <v>94</v>
      </c>
      <c r="AD464" s="140">
        <v>21.830196711111554</v>
      </c>
      <c r="AE464" s="140">
        <v>3.6437124834608854</v>
      </c>
      <c r="AF464" s="143" t="s">
        <v>94</v>
      </c>
      <c r="AG464" s="143" t="s">
        <v>94</v>
      </c>
      <c r="AH464" s="140">
        <v>65.66</v>
      </c>
      <c r="AI464" s="142" t="s">
        <v>260</v>
      </c>
      <c r="AJ464" s="142" t="s">
        <v>260</v>
      </c>
      <c r="AK464" s="142" t="s">
        <v>94</v>
      </c>
      <c r="AL464" s="142" t="s">
        <v>260</v>
      </c>
      <c r="AM464" s="142" t="s">
        <v>260</v>
      </c>
      <c r="AN464" s="143" t="s">
        <v>94</v>
      </c>
      <c r="AO464" s="136">
        <v>184248.07199999999</v>
      </c>
      <c r="AP464" s="136">
        <v>30753.114819999999</v>
      </c>
      <c r="AQ464" s="140">
        <v>90.242593911253735</v>
      </c>
      <c r="AR464" s="140">
        <v>9.7571622267526354</v>
      </c>
      <c r="AS464" s="140">
        <v>38.918621815543972</v>
      </c>
      <c r="AT464" s="142" t="s">
        <v>94</v>
      </c>
      <c r="AU464" s="143" t="s">
        <v>94</v>
      </c>
      <c r="AV464" s="140">
        <f t="shared" si="7"/>
        <v>-0.76694330001398914</v>
      </c>
      <c r="AW464" s="143" t="s">
        <v>94</v>
      </c>
      <c r="AX464" s="144">
        <v>34.272649999999999</v>
      </c>
      <c r="AZ464" s="149"/>
      <c r="BC464" s="150"/>
      <c r="BE464" s="98"/>
    </row>
  </sheetData>
  <autoFilter ref="A2:AX464">
    <filterColumn colId="1">
      <filters>
        <filter val="Nacional"/>
      </filters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zoomScale="70" zoomScaleNormal="100" zoomScaleSheetLayoutView="70" workbookViewId="0">
      <selection activeCell="C56" sqref="C56:P59"/>
    </sheetView>
  </sheetViews>
  <sheetFormatPr baseColWidth="10" defaultColWidth="11.44140625" defaultRowHeight="15" x14ac:dyDescent="0.3"/>
  <cols>
    <col min="1" max="1" width="1.6640625" style="3" customWidth="1"/>
    <col min="2" max="2" width="69.109375" style="2" customWidth="1"/>
    <col min="3" max="16" width="13.88671875" style="2" customWidth="1"/>
    <col min="17" max="17" width="3.88671875" style="2" customWidth="1"/>
    <col min="18" max="19" width="11.44140625" style="2"/>
    <col min="20" max="20" width="11.44140625" style="3"/>
    <col min="21" max="16384" width="11.44140625" style="2"/>
  </cols>
  <sheetData>
    <row r="1" spans="2:19" s="3" customFormat="1" ht="8.85" customHeight="1" x14ac:dyDescent="0.3"/>
    <row r="2" spans="2:19" s="3" customFormat="1" ht="15.75" customHeight="1" x14ac:dyDescent="0.3">
      <c r="I2" s="158" t="s">
        <v>107</v>
      </c>
      <c r="J2" s="158"/>
      <c r="K2" s="158"/>
      <c r="L2" s="158"/>
      <c r="M2" s="158"/>
      <c r="N2" s="158"/>
    </row>
    <row r="3" spans="2:19" s="3" customFormat="1" ht="24.75" customHeight="1" x14ac:dyDescent="0.3">
      <c r="C3" s="156" t="str">
        <f>+Gráficos!$E$3</f>
        <v>Nacional</v>
      </c>
      <c r="D3" s="156"/>
      <c r="E3" s="156"/>
      <c r="F3" s="156"/>
      <c r="G3" s="156"/>
      <c r="H3" s="156"/>
      <c r="I3" s="158" t="s">
        <v>231</v>
      </c>
      <c r="J3" s="158"/>
      <c r="K3" s="158"/>
      <c r="L3" s="158"/>
      <c r="M3" s="158"/>
      <c r="N3" s="158"/>
    </row>
    <row r="4" spans="2:19" s="3" customFormat="1" ht="15.75" customHeight="1" x14ac:dyDescent="0.3">
      <c r="I4" s="159" t="s">
        <v>149</v>
      </c>
      <c r="J4" s="159"/>
      <c r="K4" s="159"/>
      <c r="L4" s="159"/>
      <c r="M4" s="159"/>
      <c r="N4" s="159"/>
    </row>
    <row r="5" spans="2:19" s="3" customFormat="1" ht="15.75" customHeight="1" x14ac:dyDescent="0.3">
      <c r="G5" s="47"/>
      <c r="H5" s="47"/>
      <c r="I5" s="159"/>
      <c r="J5" s="159"/>
      <c r="K5" s="159"/>
      <c r="L5" s="159"/>
      <c r="M5" s="159"/>
      <c r="N5" s="159"/>
    </row>
    <row r="6" spans="2:19" s="3" customFormat="1" ht="15.75" customHeight="1" x14ac:dyDescent="0.3"/>
    <row r="7" spans="2:19" s="3" customFormat="1" ht="21.75" customHeight="1" thickBot="1" x14ac:dyDescent="0.45">
      <c r="J7" s="30"/>
      <c r="K7" s="30"/>
      <c r="L7" s="30"/>
      <c r="M7" s="30"/>
      <c r="N7" s="46" t="s">
        <v>132</v>
      </c>
    </row>
    <row r="8" spans="2:19" s="3" customFormat="1" ht="15.75" customHeight="1" thickTop="1" x14ac:dyDescent="0.3"/>
    <row r="9" spans="2:19" ht="17.399999999999999" thickBot="1" x14ac:dyDescent="0.4">
      <c r="B9" s="56" t="s">
        <v>89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</row>
    <row r="10" spans="2:19" s="3" customFormat="1" ht="17.399999999999999" thickBot="1" x14ac:dyDescent="0.35">
      <c r="B10" s="80" t="s">
        <v>91</v>
      </c>
      <c r="C10" s="81">
        <v>2003</v>
      </c>
      <c r="D10" s="81">
        <v>2004</v>
      </c>
      <c r="E10" s="81">
        <v>2005</v>
      </c>
      <c r="F10" s="81">
        <v>2006</v>
      </c>
      <c r="G10" s="81">
        <v>2007</v>
      </c>
      <c r="H10" s="81">
        <v>2008</v>
      </c>
      <c r="I10" s="81">
        <v>2009</v>
      </c>
      <c r="J10" s="81">
        <v>2010</v>
      </c>
      <c r="K10" s="81">
        <v>2011</v>
      </c>
      <c r="L10" s="81">
        <v>2012</v>
      </c>
      <c r="M10" s="81">
        <v>2013</v>
      </c>
      <c r="N10" s="81">
        <v>2014</v>
      </c>
      <c r="O10" s="81">
        <v>2015</v>
      </c>
      <c r="P10" s="81">
        <v>2016</v>
      </c>
    </row>
    <row r="11" spans="2:19" s="3" customFormat="1" x14ac:dyDescent="0.3">
      <c r="B11" s="22" t="s">
        <v>101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9" s="3" customFormat="1" x14ac:dyDescent="0.3">
      <c r="B12" s="20" t="s">
        <v>76</v>
      </c>
      <c r="C12" s="103">
        <f>+VLOOKUP(Gráficos!$E$3,Corrientes!$B$3:$AX$35,40,FALSE)</f>
        <v>7868809.5530000003</v>
      </c>
      <c r="D12" s="103">
        <f>+VLOOKUP(Gráficos!$E$3,Corrientes!$B$36:$AX$68,40,FALSE)</f>
        <v>8828367.4340000004</v>
      </c>
      <c r="E12" s="103">
        <f>+VLOOKUP(Gráficos!$E$3,Corrientes!$B$69:$AX$101,40,FALSE)</f>
        <v>9562648.1129999999</v>
      </c>
      <c r="F12" s="103">
        <f>+VLOOKUP(Gráficos!$E$3,Corrientes!$B$102:$AX$134,40,FALSE)</f>
        <v>10630939.426000001</v>
      </c>
      <c r="G12" s="103">
        <f>+VLOOKUP(Gráficos!$E$3,Corrientes!$B$135:$AX$167,40,FALSE)</f>
        <v>11504075.512</v>
      </c>
      <c r="H12" s="103">
        <f>+VLOOKUP(Gráficos!$E$3,Corrientes!$B$168:$AX$200,40,FALSE)</f>
        <v>12353845.280999999</v>
      </c>
      <c r="I12" s="103">
        <f>+VLOOKUP(Gráficos!$E$3,Corrientes!$B$201:$AX$233,40,FALSE)</f>
        <v>12162762.846000001</v>
      </c>
      <c r="J12" s="103">
        <f>+VLOOKUP(Gráficos!$E$3,Corrientes!$B$234:$AX$266,40,FALSE)</f>
        <v>13366377.171</v>
      </c>
      <c r="K12" s="103">
        <f>+VLOOKUP(Gráficos!$E$3,Corrientes!$B$267:$AX$299,40,FALSE)</f>
        <v>14665576.471999999</v>
      </c>
      <c r="L12" s="103">
        <f>+VLOOKUP(Gráficos!$E$3,Corrientes!$B$300:$AX$332,40,FALSE)</f>
        <v>15817754.584000001</v>
      </c>
      <c r="M12" s="103">
        <f>+VLOOKUP(Gráficos!$E$3,Corrientes!$B$333:$AX$365,40,FALSE)</f>
        <v>16277187.078</v>
      </c>
      <c r="N12" s="103">
        <f>+VLOOKUP(Gráficos!$E$3,Corrientes!$B$365:$AX$398,40,FALSE)</f>
        <v>17471466.758000001</v>
      </c>
      <c r="O12" s="103">
        <f>+VLOOKUP(Gráficos!$E$3,Corrientes!$B$399:$AX$431,40,FALSE)</f>
        <v>18536531.309999999</v>
      </c>
      <c r="P12" s="103">
        <f>+VLOOKUP(Gráficos!$E$3,Corrientes!$B$432:$AX$464,40,FALSE)</f>
        <v>20099594.385000002</v>
      </c>
    </row>
    <row r="13" spans="2:19" s="3" customFormat="1" x14ac:dyDescent="0.3">
      <c r="B13" s="20" t="s">
        <v>169</v>
      </c>
      <c r="C13" s="103">
        <f>+VLOOKUP(Gráficos!$E$3,Corrientes!$B$3:$AX$35,41,FALSE)</f>
        <v>1241853.3</v>
      </c>
      <c r="D13" s="103">
        <f>+VLOOKUP(Gráficos!$E$3,Corrientes!$B$36:$AX$68,41,FALSE)</f>
        <v>1326952.3999999999</v>
      </c>
      <c r="E13" s="103">
        <f>+VLOOKUP(Gráficos!$E$3,Corrientes!$B$69:$AX$101,41,FALSE)</f>
        <v>1477368.1</v>
      </c>
      <c r="F13" s="103">
        <f>+VLOOKUP(Gráficos!$E$3,Corrientes!$B$102:$AX$134,41,FALSE)</f>
        <v>1671174.6</v>
      </c>
      <c r="G13" s="103">
        <f>+VLOOKUP(Gráficos!$E$3,Corrientes!$B$135:$AX$167,41,FALSE)</f>
        <v>1911320.8</v>
      </c>
      <c r="H13" s="103">
        <f>+VLOOKUP(Gráficos!$E$3,Corrientes!$B$168:$AX$200,41,FALSE)</f>
        <v>2229154.5</v>
      </c>
      <c r="I13" s="103">
        <f>+VLOOKUP(Gráficos!$E$3,Corrientes!$B$201:$AX$233,41,FALSE)</f>
        <v>2459609.7000000002</v>
      </c>
      <c r="J13" s="103">
        <f>+VLOOKUP(Gráficos!$E$3,Corrientes!$B$234:$AX$266,41,FALSE)</f>
        <v>2640625.2000000002</v>
      </c>
      <c r="K13" s="103">
        <f>+VLOOKUP(Gráficos!$E$3,Corrientes!$B$267:$AX$299,41,FALSE)</f>
        <v>2884915.8</v>
      </c>
      <c r="L13" s="103">
        <f>+VLOOKUP(Gráficos!$E$3,Corrientes!$B$300:$AX$332,41,FALSE)</f>
        <v>3122058.4</v>
      </c>
      <c r="M13" s="103">
        <f>+VLOOKUP(Gráficos!$E$3,Corrientes!$B$333:$AX$365,41,FALSE)</f>
        <v>3343528.7</v>
      </c>
      <c r="N13" s="103">
        <f>+VLOOKUP(Gráficos!$E$3,Corrientes!$B$366:$AX$398,41,FALSE)</f>
        <v>3612054.6</v>
      </c>
      <c r="O13" s="103">
        <f>+VLOOKUP(Gráficos!$E$3,Corrientes!$B$399:$AX$431,41,FALSE)</f>
        <v>3853981.9462708556</v>
      </c>
      <c r="P13" s="103">
        <f>+VLOOKUP(Gráficos!$E$3,Corrientes!$B$432:$AX$464,41,FALSE)</f>
        <v>4190237.6117500002</v>
      </c>
    </row>
    <row r="14" spans="2:19" s="3" customFormat="1" x14ac:dyDescent="0.3">
      <c r="B14" s="20" t="s">
        <v>77</v>
      </c>
      <c r="C14" s="103">
        <f>+VLOOKUP(Gráficos!$E$3,Corrientes!$B$3:$AX$35,37,FALSE)</f>
        <v>463443.77466000005</v>
      </c>
      <c r="D14" s="103">
        <f>+VLOOKUP(Gráficos!$E$3,Corrientes!$B$36:$AX$68,37,FALSE)</f>
        <v>531012.76020999998</v>
      </c>
      <c r="E14" s="103">
        <f>+VLOOKUP(Gráficos!$E$3,Corrientes!$B$69:$AX$101,37,FALSE)</f>
        <v>569652.22652999999</v>
      </c>
      <c r="F14" s="103">
        <f>+VLOOKUP(Gráficos!$E$3,Corrientes!$B$102:$AX$134,37,FALSE)</f>
        <v>613591.38711999997</v>
      </c>
      <c r="G14" s="103">
        <f>+VLOOKUP(Gráficos!$E$3,Corrientes!$B$135:$AX$167,37,FALSE)</f>
        <v>674351.68160999997</v>
      </c>
      <c r="H14" s="103">
        <f>+VLOOKUP(Gráficos!$E$3,Corrientes!$B$168:$AX$200,37,FALSE)</f>
        <v>683663.06957699999</v>
      </c>
      <c r="I14" s="103">
        <f>+VLOOKUP(Gráficos!$E$3,Corrientes!$B$201:$AX$233,37,FALSE)</f>
        <v>729341.32294600003</v>
      </c>
      <c r="J14" s="103">
        <f>+VLOOKUP(Gráficos!$E$3,Corrientes!$B$234:$AX$266,37,FALSE)</f>
        <v>792901.01118799997</v>
      </c>
      <c r="K14" s="103">
        <f>+VLOOKUP(Gráficos!$E$3,Corrientes!$B$267:$AX$299,37,FALSE)</f>
        <v>826796.84416751168</v>
      </c>
      <c r="L14" s="103">
        <f>+VLOOKUP(Gráficos!$E$3,Corrientes!$B$300:$AX$332,37,FALSE)</f>
        <v>912786.29588134901</v>
      </c>
      <c r="M14" s="103">
        <f>+VLOOKUP(Gráficos!$E$3,Corrientes!$B$333:$AX$365,37,FALSE)</f>
        <v>959919.52753230254</v>
      </c>
      <c r="N14" s="103">
        <f>+VLOOKUP(Gráficos!$E$3,Corrientes!$B$366:$AX$398,37,FALSE)</f>
        <v>983814.53096021584</v>
      </c>
      <c r="O14" s="103">
        <f>+VLOOKUP(Gráficos!$E$3,Corrientes!$B$399:$AX$431,37,FALSE)</f>
        <v>1062059.27449</v>
      </c>
      <c r="P14" s="103">
        <f>+VLOOKUP(Gráficos!$E$3,Corrientes!$B$432:$AX$464,37,FALSE)</f>
        <v>1115924.9031199999</v>
      </c>
    </row>
    <row r="15" spans="2:19" s="3" customFormat="1" x14ac:dyDescent="0.3">
      <c r="B15" s="22" t="s">
        <v>100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9" s="3" customFormat="1" x14ac:dyDescent="0.3">
      <c r="B16" s="11" t="s">
        <v>237</v>
      </c>
      <c r="C16" s="16">
        <f>+VLOOKUP(Gráficos!$E$3,Corrientes!$B$3:$AX$35,39,FALSE)</f>
        <v>5.8896300836676261</v>
      </c>
      <c r="D16" s="16">
        <f>+VLOOKUP(Gráficos!$E$3,Corrientes!$B$36:$AX$68,39,FALSE)</f>
        <v>6.0148466200551658</v>
      </c>
      <c r="E16" s="16">
        <f>+VLOOKUP(Gráficos!$E$3,Corrientes!$B$69:$AX$101,39,FALSE)</f>
        <v>5.9570551985028377</v>
      </c>
      <c r="F16" s="16">
        <f>+VLOOKUP(Gráficos!$E$3,Corrientes!$B$102:$AX$134,39,FALSE)</f>
        <v>5.7717513244346454</v>
      </c>
      <c r="G16" s="16">
        <f>+VLOOKUP(Gráficos!$E$3,Corrientes!$B$135:$AX$167,39,FALSE)</f>
        <v>5.8618502712936644</v>
      </c>
      <c r="H16" s="16">
        <f>+VLOOKUP(Gráficos!$E$3,Corrientes!$B$168:$AX$200,39,FALSE)</f>
        <v>5.5340102941750606</v>
      </c>
      <c r="I16" s="16">
        <f>+VLOOKUP(Gráficos!$E$3,Corrientes!$B$201:$AX$233,39,FALSE)</f>
        <v>5.9965102681078779</v>
      </c>
      <c r="J16" s="16">
        <f>+VLOOKUP(Gráficos!$E$3,Corrientes!$B$234:$AX$266,39,FALSE)</f>
        <v>5.9320562411503417</v>
      </c>
      <c r="K16" s="16">
        <f>+VLOOKUP(Gráficos!$E$3,Corrientes!$B$267:$AX$299,39,FALSE)</f>
        <v>5.6376702664641885</v>
      </c>
      <c r="L16" s="16">
        <f>+VLOOKUP(Gráficos!$E$3,Corrientes!$B$300:$AX$332,39,FALSE)</f>
        <v>5.7706439370645697</v>
      </c>
      <c r="M16" s="16">
        <f>+VLOOKUP(Gráficos!$E$3,Corrientes!$B$333:$AX$365,39,FALSE)</f>
        <v>5.8973305579912836</v>
      </c>
      <c r="N16" s="16">
        <f>+VLOOKUP(Gráficos!$E$3,Corrientes!$B$366:$AX$398,39,FALSE)</f>
        <v>5.6309784667033602</v>
      </c>
      <c r="O16" s="16">
        <f>+VLOOKUP(Gráficos!$E$3,Corrientes!$B$399:$AX$431,39,FALSE)</f>
        <v>5.72954700492991</v>
      </c>
      <c r="P16" s="16">
        <f>+VLOOKUP(Gráficos!$E$3,Corrientes!$B$432:$AX$464,39,FALSE)</f>
        <v>5.5519772277235422</v>
      </c>
    </row>
    <row r="17" spans="2:18" s="3" customFormat="1" x14ac:dyDescent="0.3">
      <c r="B17" s="21" t="s">
        <v>174</v>
      </c>
      <c r="C17" s="83">
        <f>+VLOOKUP(Gráficos!$E$3,Corrientes!$B$3:$AX$35,30,FALSE)</f>
        <v>2.488469098916569</v>
      </c>
      <c r="D17" s="83">
        <f>+VLOOKUP(Gráficos!$E$3,Corrientes!$B$36:$AX$68,30,FALSE)</f>
        <v>2.6483893996136545</v>
      </c>
      <c r="E17" s="83">
        <f>+VLOOKUP(Gráficos!$E$3,Corrientes!$B$69:$AX$101,30,FALSE)</f>
        <v>2.5859095834639341</v>
      </c>
      <c r="F17" s="83">
        <f>+VLOOKUP(Gráficos!$E$3,Corrientes!$B$102:$AX$134,30,FALSE)</f>
        <v>2.5384775855367572</v>
      </c>
      <c r="G17" s="83">
        <f>+VLOOKUP(Gráficos!$E$3,Corrientes!$B$135:$AX$167,30,FALSE)</f>
        <v>2.6221647726524417</v>
      </c>
      <c r="H17" s="83">
        <f>+VLOOKUP(Gráficos!$E$3,Corrientes!$B$168:$AX$200,30,FALSE)</f>
        <v>2.744375766130335</v>
      </c>
      <c r="I17" s="83">
        <f>+VLOOKUP(Gráficos!$E$3,Corrientes!$B$201:$AX$233,30,FALSE)</f>
        <v>3.0818163350054357</v>
      </c>
      <c r="J17" s="83">
        <f>+VLOOKUP(Gráficos!$E$3,Corrientes!$B$234:$AX$266,30,FALSE)</f>
        <v>3.0874178926609304</v>
      </c>
      <c r="K17" s="83">
        <f>+VLOOKUP(Gráficos!$E$3,Corrientes!$B$267:$AX$299,30,FALSE)</f>
        <v>3.0428875930620269</v>
      </c>
      <c r="L17" s="83">
        <f>+VLOOKUP(Gráficos!$E$3,Corrientes!$B$300:$AX$332,30,FALSE)</f>
        <v>3.1217773666234105</v>
      </c>
      <c r="M17" s="83">
        <f>+VLOOKUP(Gráficos!$E$3,Corrientes!$B$333:$AX$365,30,FALSE)</f>
        <v>3.2215186044094604</v>
      </c>
      <c r="N17" s="83">
        <f>+VLOOKUP(Gráficos!$E$3,Corrientes!$B$366:$AX$398,30,FALSE)</f>
        <v>2.9983346275156508</v>
      </c>
      <c r="O17" s="83">
        <f>+VLOOKUP(Gráficos!$E$3,Corrientes!$B$399:$AX$431,30,FALSE)</f>
        <v>3.0797974575319831</v>
      </c>
      <c r="P17" s="83">
        <f>+VLOOKUP(Gráficos!$E$3,Corrientes!$B$432:$AX$464,30,FALSE)</f>
        <v>2.9449005221803635</v>
      </c>
    </row>
    <row r="18" spans="2:18" s="3" customFormat="1" x14ac:dyDescent="0.3">
      <c r="B18" s="21" t="s">
        <v>173</v>
      </c>
      <c r="C18" s="83">
        <f>+VLOOKUP(Gráficos!$E$3,Corrientes!$B$3:$AX$35,36,FALSE)</f>
        <v>3.4011609846112645</v>
      </c>
      <c r="D18" s="83">
        <f>+VLOOKUP(Gráficos!$E$3,Corrientes!$B$36:$AX$68,36,FALSE)</f>
        <v>3.3664572202262959</v>
      </c>
      <c r="E18" s="83">
        <f>+VLOOKUP(Gráficos!$E$3,Corrientes!$B$69:$AX$101,36,FALSE)</f>
        <v>3.3711455556097594</v>
      </c>
      <c r="F18" s="83">
        <f>+VLOOKUP(Gráficos!$E$3,Corrientes!$B$102:$AX$134,36,FALSE)</f>
        <v>3.2332737145444441</v>
      </c>
      <c r="G18" s="83">
        <f>+VLOOKUP(Gráficos!$E$3,Corrientes!$B$135:$AX$167,36,FALSE)</f>
        <v>3.2396854987716113</v>
      </c>
      <c r="H18" s="83">
        <f>+VLOOKUP(Gráficos!$E$3,Corrientes!$B$168:$AX$200,36,FALSE)</f>
        <v>2.7896345280447257</v>
      </c>
      <c r="I18" s="83">
        <f>+VLOOKUP(Gráficos!$E$3,Corrientes!$B$201:$AX$233,36,FALSE)</f>
        <v>2.9146939331024426</v>
      </c>
      <c r="J18" s="83">
        <f>+VLOOKUP(Gráficos!$E$3,Corrientes!$B$234:$AX$266,36,FALSE)</f>
        <v>2.8446383484894104</v>
      </c>
      <c r="K18" s="83">
        <f>+VLOOKUP(Gráficos!$E$3,Corrientes!$B$267:$AX$299,36,FALSE)</f>
        <v>2.5947826734021615</v>
      </c>
      <c r="L18" s="83">
        <f>+VLOOKUP(Gráficos!$E$3,Corrientes!$B$300:$AX$332,36,FALSE)</f>
        <v>2.6488665704411591</v>
      </c>
      <c r="M18" s="83">
        <f>+VLOOKUP(Gráficos!$E$3,Corrientes!$B$333:$AX$365,36,FALSE)</f>
        <v>2.6758119535818237</v>
      </c>
      <c r="N18" s="83">
        <f>+VLOOKUP(Gráficos!$E$3,Corrientes!$B$366:$AX$398,36,FALSE)</f>
        <v>2.6326438691209972</v>
      </c>
      <c r="O18" s="83">
        <f>+VLOOKUP(Gráficos!$E$3,Corrientes!$B$399:$AX$431,36,FALSE)</f>
        <v>2.6497495473979269</v>
      </c>
      <c r="P18" s="83">
        <f>+VLOOKUP(Gráficos!$E$3,Corrientes!$B$432:$AX$464,36,FALSE)</f>
        <v>2.6070767055431801</v>
      </c>
    </row>
    <row r="19" spans="2:18" s="3" customFormat="1" x14ac:dyDescent="0.3">
      <c r="B19" s="11" t="s">
        <v>238</v>
      </c>
      <c r="C19" s="16">
        <f>+VLOOKUP(Gráficos!$E$3,Corrientes!$B$3:$AX$35,29,FALSE)</f>
        <v>15.767795937732743</v>
      </c>
      <c r="D19" s="16">
        <f>+VLOOKUP(Gráficos!$E$3,Corrientes!$B$36:$AX$68,29,FALSE)</f>
        <v>17.620040274240434</v>
      </c>
      <c r="E19" s="16">
        <f>+VLOOKUP(Gráficos!$E$3,Corrientes!$B$69:$AX$101,29,FALSE)</f>
        <v>16.737970312205878</v>
      </c>
      <c r="F19" s="16">
        <f>+VLOOKUP(Gráficos!$E$3,Corrientes!$B$102:$AX$134,29,FALSE)</f>
        <v>16.148163960246883</v>
      </c>
      <c r="G19" s="16">
        <f>+VLOOKUP(Gráficos!$E$3,Corrientes!$B$135:$AX$167,29,FALSE)</f>
        <v>15.782584246454077</v>
      </c>
      <c r="H19" s="16">
        <f>+VLOOKUP(Gráficos!$E$3,Corrientes!$B$168:$AX$200,29,FALSE)</f>
        <v>15.209171726320452</v>
      </c>
      <c r="I19" s="16">
        <f>+VLOOKUP(Gráficos!$E$3,Corrientes!$B$201:$AX$233,29,FALSE)</f>
        <v>15.239572848082361</v>
      </c>
      <c r="J19" s="16">
        <f>+VLOOKUP(Gráficos!$E$3,Corrientes!$B$234:$AX$266,29,FALSE)</f>
        <v>15.627962665811109</v>
      </c>
      <c r="K19" s="16">
        <f>+VLOOKUP(Gráficos!$E$3,Corrientes!$B$267:$AX$299,29,FALSE)</f>
        <v>15.468631941026207</v>
      </c>
      <c r="L19" s="16">
        <f>+VLOOKUP(Gráficos!$E$3,Corrientes!$B$300:$AX$332,29,FALSE)</f>
        <v>15.816330742158732</v>
      </c>
      <c r="M19" s="16">
        <f>+VLOOKUP(Gráficos!$E$3,Corrientes!$B$333:$AX$365,29,FALSE)</f>
        <v>15.683209540067732</v>
      </c>
      <c r="N19" s="16">
        <f>+VLOOKUP(Gráficos!$E$3,Corrientes!$B$366:$AX$398,29,FALSE)</f>
        <v>14.502910275498051</v>
      </c>
      <c r="O19" s="16">
        <f>+VLOOKUP(Gráficos!$E$3,Corrientes!$B$399:$AX$431,29,FALSE)</f>
        <v>14.812929378986725</v>
      </c>
      <c r="P19" s="16">
        <f>+VLOOKUP(Gráficos!$E$3,Corrientes!$B$432:$AX$464,29,FALSE)</f>
        <v>14.126002234340953</v>
      </c>
    </row>
    <row r="20" spans="2:18" s="3" customFormat="1" x14ac:dyDescent="0.3">
      <c r="B20" s="11" t="s">
        <v>239</v>
      </c>
      <c r="C20" s="16">
        <f>+VLOOKUP(Gráficos!$E$3,Corrientes!$B$3:$AX$35,28,FALSE)</f>
        <v>42.251704496981489</v>
      </c>
      <c r="D20" s="16">
        <f>+VLOOKUP(Gráficos!$E$3,Corrientes!$B$36:$AX$68,28,FALSE)</f>
        <v>44.030871723032647</v>
      </c>
      <c r="E20" s="16">
        <f>+VLOOKUP(Gráficos!$E$3,Corrientes!$B$69:$AX$101,28,FALSE)</f>
        <v>43.409192919915199</v>
      </c>
      <c r="F20" s="16">
        <f>+VLOOKUP(Gráficos!$E$3,Corrientes!$B$102:$AX$134,28,FALSE)</f>
        <v>43.981062988457943</v>
      </c>
      <c r="G20" s="16">
        <f>+VLOOKUP(Gráficos!$E$3,Corrientes!$B$135:$AX$167,28,FALSE)</f>
        <v>44.732714949980306</v>
      </c>
      <c r="H20" s="16">
        <f>+VLOOKUP(Gráficos!$E$3,Corrientes!$B$168:$AX$200,28,FALSE)</f>
        <v>49.591085311478103</v>
      </c>
      <c r="I20" s="16">
        <f>+VLOOKUP(Gráficos!$E$3,Corrientes!$B$201:$AX$233,28,FALSE)</f>
        <v>51.393497171111548</v>
      </c>
      <c r="J20" s="16">
        <f>+VLOOKUP(Gráficos!$E$3,Corrientes!$B$234:$AX$266,28,FALSE)</f>
        <v>52.046335488926857</v>
      </c>
      <c r="K20" s="16">
        <f>+VLOOKUP(Gráficos!$E$3,Corrientes!$B$267:$AX$299,28,FALSE)</f>
        <v>53.974202981730123</v>
      </c>
      <c r="L20" s="16">
        <f>+VLOOKUP(Gráficos!$E$3,Corrientes!$B$300:$AX$332,28,FALSE)</f>
        <v>54.097556540828727</v>
      </c>
      <c r="M20" s="16">
        <f>+VLOOKUP(Gráficos!$E$3,Corrientes!$B$333:$AX$365,28,FALSE)</f>
        <v>54.626725986117286</v>
      </c>
      <c r="N20" s="16">
        <f>+VLOOKUP(Gráficos!$E$3,Corrientes!$B$366:$AX$398,28,FALSE)</f>
        <v>53.24713307486202</v>
      </c>
      <c r="O20" s="16">
        <f>+VLOOKUP(Gráficos!$E$3,Corrientes!$B$399:$AX$431,28,FALSE)</f>
        <v>53.752896256580385</v>
      </c>
      <c r="P20" s="16">
        <f>+VLOOKUP(Gráficos!$E$3,Corrientes!$B$432:$AX$464,28,FALSE)</f>
        <v>53.042373939776596</v>
      </c>
    </row>
    <row r="21" spans="2:18" s="3" customFormat="1" x14ac:dyDescent="0.3">
      <c r="B21" s="5" t="s">
        <v>261</v>
      </c>
      <c r="C21" s="18">
        <f>+VLOOKUP(Gráficos!$E$3,Corrientes!$B$3:$AX$35,44,FALSE)</f>
        <v>66.358342296508098</v>
      </c>
      <c r="D21" s="18">
        <f>+VLOOKUP(Gráficos!$E$3,Corrientes!$B$36:$AX$68,44,FALSE)</f>
        <v>66.865522870247844</v>
      </c>
      <c r="E21" s="18">
        <f>+VLOOKUP(Gráficos!$E$3,Corrientes!$B$69:$AX$101,44,FALSE)</f>
        <v>61.537584114786348</v>
      </c>
      <c r="F21" s="18">
        <f>+VLOOKUP(Gráficos!$E$3,Corrientes!$B$102:$AX$134,44,FALSE)</f>
        <v>59.672549969893197</v>
      </c>
      <c r="G21" s="18">
        <f>+VLOOKUP(Gráficos!$E$3,Corrientes!$B$135:$AX$167,44,FALSE)</f>
        <v>58.189892521037613</v>
      </c>
      <c r="H21" s="18">
        <f>+VLOOKUP(Gráficos!$E$3,Corrientes!$B$168:$AX$200,44,FALSE)</f>
        <v>54.665172006399899</v>
      </c>
      <c r="I21" s="18">
        <f>+VLOOKUP(Gráficos!$E$3,Corrientes!$B$201:$AX$233,44,FALSE)</f>
        <v>54.026724451812292</v>
      </c>
      <c r="J21" s="18">
        <f>+VLOOKUP(Gráficos!$E$3,Corrientes!$B$234:$AX$266,44,FALSE)</f>
        <v>54.705554288995828</v>
      </c>
      <c r="K21" s="18">
        <f>+VLOOKUP(Gráficos!$E$3,Corrientes!$B$267:$AX$299,44,FALSE)</f>
        <v>54.967055335523575</v>
      </c>
      <c r="L21" s="18">
        <f>+VLOOKUP(Gráficos!$E$3,Corrientes!$B$300:$AX$332,44,FALSE)</f>
        <v>55.120544349233036</v>
      </c>
      <c r="M21" s="18">
        <f>+VLOOKUP(Gráficos!$E$3,Corrientes!$B$333:$AX$365,44,FALSE)</f>
        <v>55.693465672298736</v>
      </c>
      <c r="N21" s="18">
        <f>+VLOOKUP(Gráficos!$E$3,Corrientes!$B$366:$AX$398,44,FALSE)</f>
        <v>53.426680886960789</v>
      </c>
      <c r="O21" s="18">
        <f>+VLOOKUP(Gráficos!$E$3,Corrientes!$B$399:$AX$431,44,FALSE)</f>
        <v>54.019220105000699</v>
      </c>
      <c r="P21" s="18">
        <f>+VLOOKUP(Gráficos!$E$3,Corrientes!$B$432:$AX$464,44,FALSE)</f>
        <v>54.124994302372698</v>
      </c>
    </row>
    <row r="22" spans="2:18" s="3" customFormat="1" x14ac:dyDescent="0.3">
      <c r="B22" s="5" t="s">
        <v>262</v>
      </c>
      <c r="C22" s="18">
        <f>+VLOOKUP(Gráficos!$E$3,Corrientes!$B$3:$AX$35,15,FALSE)</f>
        <v>33.641657703491902</v>
      </c>
      <c r="D22" s="18">
        <f>+VLOOKUP(Gráficos!$E$3,Corrientes!$B$36:$AX$68,15,FALSE)</f>
        <v>33.134477129752163</v>
      </c>
      <c r="E22" s="18">
        <f>+VLOOKUP(Gráficos!$E$3,Corrientes!$B$69:$AX$101,15,FALSE)</f>
        <v>38.462415885213652</v>
      </c>
      <c r="F22" s="18">
        <f>+VLOOKUP(Gráficos!$E$3,Corrientes!$B$102:$AX$134,15,FALSE)</f>
        <v>40.327450030106803</v>
      </c>
      <c r="G22" s="18">
        <f>+VLOOKUP(Gráficos!$E$3,Corrientes!$B$135:$AX$167,15,FALSE)</f>
        <v>41.810107478962394</v>
      </c>
      <c r="H22" s="18">
        <f>+VLOOKUP(Gráficos!$E$3,Corrientes!$B$168:$AX$200,15,FALSE)</f>
        <v>45.334827993600108</v>
      </c>
      <c r="I22" s="18">
        <f>+VLOOKUP(Gráficos!$E$3,Corrientes!$B$201:$AX$233,15,FALSE)</f>
        <v>45.973275548187715</v>
      </c>
      <c r="J22" s="18">
        <f>+VLOOKUP(Gráficos!$E$3,Corrientes!$B$234:$AX$266,15,FALSE)</f>
        <v>45.294445711004172</v>
      </c>
      <c r="K22" s="18">
        <f>+VLOOKUP(Gráficos!$E$3,Corrientes!$B$267:$AX$299,15,FALSE)</f>
        <v>45.032944664476432</v>
      </c>
      <c r="L22" s="18">
        <f>+VLOOKUP(Gráficos!$E$3,Corrientes!$B$300:$AX$332,15,FALSE)</f>
        <v>44.879455650766971</v>
      </c>
      <c r="M22" s="18">
        <f>+VLOOKUP(Gráficos!$E$3,Corrientes!$B$333:$AX$365,15,FALSE)</f>
        <v>44.306534327701272</v>
      </c>
      <c r="N22" s="18">
        <f>+VLOOKUP(Gráficos!$E$3,Corrientes!$B$366:$AX$398,15,FALSE)</f>
        <v>46.573319113039211</v>
      </c>
      <c r="O22" s="18">
        <f>+VLOOKUP(Gráficos!$E$3,Corrientes!$B$399:$AX$431,15,FALSE)</f>
        <v>45.980779894999301</v>
      </c>
      <c r="P22" s="18">
        <f>+VLOOKUP(Gráficos!$E$3,Corrientes!$B$432:$AX$464,15,FALSE)</f>
        <v>45.87500569762728</v>
      </c>
    </row>
    <row r="23" spans="2:18" s="3" customFormat="1" x14ac:dyDescent="0.3">
      <c r="B23" s="5" t="s">
        <v>202</v>
      </c>
      <c r="C23" s="14">
        <f>+VLOOKUP(Gráficos!$E$3,Corrientes!$B$3:$AX$35,42,FALSE)</f>
        <v>84.463174738056253</v>
      </c>
      <c r="D23" s="14">
        <f>+VLOOKUP(Gráficos!$E$3,Corrientes!$B$36:$AX$68,42,FALSE)</f>
        <v>84.067720229114286</v>
      </c>
      <c r="E23" s="14">
        <f>+VLOOKUP(Gráficos!$E$3,Corrientes!$B$69:$AX$101,42,FALSE)</f>
        <v>84.157317366143147</v>
      </c>
      <c r="F23" s="14">
        <f>+VLOOKUP(Gráficos!$E$3,Corrientes!$B$102:$AX$134,42,FALSE)</f>
        <v>84.493768032628353</v>
      </c>
      <c r="G23" s="14">
        <f>+VLOOKUP(Gráficos!$E$3,Corrientes!$B$135:$AX$167,42,FALSE)</f>
        <v>84.669931217316901</v>
      </c>
      <c r="H23" s="14">
        <f>+VLOOKUP(Gráficos!$E$3,Corrientes!$B$168:$AX$200,42,FALSE)</f>
        <v>83.920067299265682</v>
      </c>
      <c r="I23" s="14">
        <f>+VLOOKUP(Gráficos!$E$3,Corrientes!$B$201:$AX$233,42,FALSE)</f>
        <v>83.757989245727273</v>
      </c>
      <c r="J23" s="14">
        <f>+VLOOKUP(Gráficos!$E$3,Corrientes!$B$234:$AX$266,42,FALSE)</f>
        <v>81.964800932238148</v>
      </c>
      <c r="K23" s="14">
        <f>+VLOOKUP(Gráficos!$E$3,Corrientes!$B$267:$AX$299,42,FALSE)</f>
        <v>86.714182141665603</v>
      </c>
      <c r="L23" s="14">
        <f>+VLOOKUP(Gráficos!$E$3,Corrientes!$B$300:$AX$332,42,FALSE)</f>
        <v>88.483256374189651</v>
      </c>
      <c r="M23" s="14">
        <f>+VLOOKUP(Gráficos!$E$3,Corrientes!$B$333:$AX$365,42,FALSE)</f>
        <v>87.854618734162884</v>
      </c>
      <c r="N23" s="14">
        <f>+VLOOKUP(Gráficos!$E$3,Corrientes!$B$366:$AX$398,42,FALSE)</f>
        <v>86.899236534953445</v>
      </c>
      <c r="O23" s="14">
        <f>+VLOOKUP(Gráficos!$E$3,Corrientes!$B$399:$AX$431,42,FALSE)</f>
        <v>84.23014707355749</v>
      </c>
      <c r="P23" s="14">
        <f>+VLOOKUP(Gráficos!$E$3,Corrientes!$B$432:$AX$464,42,FALSE)</f>
        <v>84.822439701826781</v>
      </c>
    </row>
    <row r="24" spans="2:18" s="3" customFormat="1" x14ac:dyDescent="0.3">
      <c r="B24" s="5" t="s">
        <v>203</v>
      </c>
      <c r="C24" s="82">
        <f>+VLOOKUP(Gráficos!$E$3,Corrientes!$B$3:$AX$35,43,FALSE)</f>
        <v>15.536825261943749</v>
      </c>
      <c r="D24" s="82">
        <f>+VLOOKUP(Gráficos!$E$3,Corrientes!$B$36:$AX$68,43,FALSE)</f>
        <v>15.93227977088571</v>
      </c>
      <c r="E24" s="82">
        <f>+VLOOKUP(Gráficos!$E$3,Corrientes!$B$69:$AX$101,43,FALSE)</f>
        <v>15.842682633856848</v>
      </c>
      <c r="F24" s="82">
        <f>+VLOOKUP(Gráficos!$E$3,Corrientes!$B$102:$AX$134,43,FALSE)</f>
        <v>15.506231967371642</v>
      </c>
      <c r="G24" s="82">
        <f>+VLOOKUP(Gráficos!$E$3,Corrientes!$B$135:$AX$167,43,FALSE)</f>
        <v>15.330068782683098</v>
      </c>
      <c r="H24" s="82">
        <f>+VLOOKUP(Gráficos!$E$3,Corrientes!$B$168:$AX$200,43,FALSE)</f>
        <v>16.079932700734314</v>
      </c>
      <c r="I24" s="82">
        <f>+VLOOKUP(Gráficos!$E$3,Corrientes!$B$201:$AX$233,43,FALSE)</f>
        <v>16.242010754272723</v>
      </c>
      <c r="J24" s="82">
        <f>+VLOOKUP(Gráficos!$E$3,Corrientes!$B$234:$AX$266,43,FALSE)</f>
        <v>18.035199067761862</v>
      </c>
      <c r="K24" s="82">
        <f>+VLOOKUP(Gráficos!$E$3,Corrientes!$B$267:$AX$299,43,FALSE)</f>
        <v>13.285817858334404</v>
      </c>
      <c r="L24" s="82">
        <f>+VLOOKUP(Gráficos!$E$3,Corrientes!$B$300:$AX$332,43,FALSE)</f>
        <v>11.516743625810358</v>
      </c>
      <c r="M24" s="82">
        <f>+VLOOKUP(Gráficos!$E$3,Corrientes!$B$333:$AX$365,43,FALSE)</f>
        <v>12.14538126583712</v>
      </c>
      <c r="N24" s="82">
        <f>+VLOOKUP(Gráficos!$E$3,Corrientes!$B$366:$AX$398,43,FALSE)</f>
        <v>13.100763173325964</v>
      </c>
      <c r="O24" s="82">
        <f>+VLOOKUP(Gráficos!$E$3,Corrientes!$B$399:$AX$431,43,FALSE)</f>
        <v>15.769856735986915</v>
      </c>
      <c r="P24" s="82">
        <f>+VLOOKUP(Gráficos!$E$3,Corrientes!$B$432:$AX$464,43,FALSE)</f>
        <v>15.177560298173216</v>
      </c>
    </row>
    <row r="25" spans="2:18" s="3" customFormat="1" x14ac:dyDescent="0.3">
      <c r="B25" s="11" t="s">
        <v>240</v>
      </c>
      <c r="C25" s="16">
        <f>+VLOOKUP(Gráficos!$E$3,Corrientes!$B$3:$AX$35,45,FALSE)</f>
        <v>57.748295498487202</v>
      </c>
      <c r="D25" s="16">
        <f>+VLOOKUP(Gráficos!$E$3,Corrientes!$B$36:$AX$68,45,FALSE)</f>
        <v>55.969128273389281</v>
      </c>
      <c r="E25" s="16">
        <f>+VLOOKUP(Gráficos!$E$3,Corrientes!$B$69:$AX$101,45,FALSE)</f>
        <v>56.590806085969504</v>
      </c>
      <c r="F25" s="16">
        <f>+VLOOKUP(Gráficos!$E$3,Corrientes!$B$102:$AX$134,45,FALSE)</f>
        <v>56.018936589600024</v>
      </c>
      <c r="G25" s="16">
        <f>+VLOOKUP(Gráficos!$E$3,Corrientes!$B$135:$AX$167,45,FALSE)</f>
        <v>55.267285055209882</v>
      </c>
      <c r="H25" s="16">
        <f>+VLOOKUP(Gráficos!$E$3,Corrientes!$B$168:$AX$200,45,FALSE)</f>
        <v>50.40891468852189</v>
      </c>
      <c r="I25" s="16">
        <f>+VLOOKUP(Gráficos!$E$3,Corrientes!$B$201:$AX$233,45,FALSE)</f>
        <v>48.606502828888452</v>
      </c>
      <c r="J25" s="16">
        <f>+VLOOKUP(Gráficos!$E$3,Corrientes!$B$234:$AX$266,45,FALSE)</f>
        <v>47.953664511073143</v>
      </c>
      <c r="K25" s="16">
        <f>+VLOOKUP(Gráficos!$E$3,Corrientes!$B$267:$AX$299,45,FALSE)</f>
        <v>46.02579701826987</v>
      </c>
      <c r="L25" s="16">
        <f>+VLOOKUP(Gráficos!$E$3,Corrientes!$B$300:$AX$332,45,FALSE)</f>
        <v>45.902443459171273</v>
      </c>
      <c r="M25" s="16">
        <f>+VLOOKUP(Gráficos!$E$3,Corrientes!$B$333:$AX$365,45,FALSE)</f>
        <v>45.373274013882714</v>
      </c>
      <c r="N25" s="16">
        <f>+VLOOKUP(Gráficos!$E$3,Corrientes!$B$366:$AX$398,45,FALSE)</f>
        <v>46.752866925137972</v>
      </c>
      <c r="O25" s="16">
        <f>+VLOOKUP(Gráficos!$E$3,Corrientes!$B$399:$AX$431,45,FALSE)</f>
        <v>46.247103743419615</v>
      </c>
      <c r="P25" s="16">
        <f>+VLOOKUP(Gráficos!$E$3,Corrientes!$B$432:$AX$464,45,FALSE)</f>
        <v>46.957626060223419</v>
      </c>
      <c r="R25" s="17"/>
    </row>
    <row r="26" spans="2:18" s="3" customFormat="1" x14ac:dyDescent="0.3">
      <c r="B26" s="7" t="s">
        <v>263</v>
      </c>
      <c r="C26" s="70">
        <f>+VLOOKUP(Gráficos!$E$3,Corrientes!$B$3:$AX$35,46,FALSE)</f>
        <v>54.956981933059723</v>
      </c>
      <c r="D26" s="70">
        <f>+VLOOKUP(Gráficos!$E$3,Corrientes!$B$36:$AX$68,46,FALSE)</f>
        <v>53.14863907941475</v>
      </c>
      <c r="E26" s="70">
        <f>+VLOOKUP(Gráficos!$E$3,Corrientes!$B$69:$AX$101,46,FALSE)</f>
        <v>53.481378661659072</v>
      </c>
      <c r="F26" s="70">
        <f>+VLOOKUP(Gráficos!$E$3,Corrientes!$B$102:$AX$134,46,FALSE)</f>
        <v>52.678794788038083</v>
      </c>
      <c r="G26" s="70">
        <f>+VLOOKUP(Gráficos!$E$3,Corrientes!$B$135:$AX$167,46,FALSE)</f>
        <v>51.642735970899345</v>
      </c>
      <c r="H26" s="70">
        <f>+VLOOKUP(Gráficos!$E$3,Corrientes!$B$168:$AX$200,46,FALSE)</f>
        <v>44.592716758655286</v>
      </c>
      <c r="I26" s="70">
        <f>+VLOOKUP(Gráficos!$E$3,Corrientes!$B$201:$AX$233,46,FALSE)</f>
        <v>42.602839257598738</v>
      </c>
      <c r="J26" s="70">
        <f>+VLOOKUP(Gráficos!$E$3,Corrientes!$B$234:$AX$266,46,FALSE)</f>
        <v>42.07730614666427</v>
      </c>
      <c r="K26" s="70">
        <f>+VLOOKUP(Gráficos!$E$3,Corrientes!$B$267:$AX$299,46,FALSE)</f>
        <v>39.875592331133205</v>
      </c>
      <c r="L26" s="70">
        <f>+VLOOKUP(Gráficos!$E$3,Corrientes!$B$300:$AX$332,46,FALSE)</f>
        <v>39.898939873267416</v>
      </c>
      <c r="M26" s="70">
        <f>+VLOOKUP(Gráficos!$E$3,Corrientes!$B$333:$AX$365,46,FALSE)</f>
        <v>39.283352167289927</v>
      </c>
      <c r="N26" s="70">
        <f>+VLOOKUP(Gráficos!$E$3,Corrientes!$B$366:$AX$398,46,FALSE)</f>
        <v>39.963282360171419</v>
      </c>
      <c r="O26" s="70">
        <f>+VLOOKUP(Gráficos!$E$3,Corrientes!$B$399:$AX$431,46,FALSE)</f>
        <v>39.650099600346273</v>
      </c>
      <c r="P26" s="70">
        <f>+VLOOKUP(Gráficos!$E$3,Corrientes!$B$432:$AX$464,46,FALSE)</f>
        <v>39.774734433206774</v>
      </c>
      <c r="R26" s="17"/>
    </row>
    <row r="27" spans="2:18" s="3" customFormat="1" x14ac:dyDescent="0.3">
      <c r="B27" s="11" t="s">
        <v>171</v>
      </c>
      <c r="C27" s="23" t="s">
        <v>93</v>
      </c>
      <c r="D27" s="23">
        <f>+VLOOKUP(Gráficos!$E$3,Corrientes!$B$36:$AX$68,47,FALSE)</f>
        <v>19.40457152288748</v>
      </c>
      <c r="E27" s="23">
        <f>+VLOOKUP(Gráficos!$E$3,Corrientes!$B$69:$AX$101,47,FALSE)</f>
        <v>5.7619061593789711</v>
      </c>
      <c r="F27" s="23">
        <f>+VLOOKUP(Gráficos!$E$3,Corrientes!$B$102:$AX$134,47,FALSE)</f>
        <v>9.1323396625025985</v>
      </c>
      <c r="G27" s="23">
        <f>+VLOOKUP(Gráficos!$E$3,Corrientes!$B$135:$AX$167,47,FALSE)</f>
        <v>11.780674462098206</v>
      </c>
      <c r="H27" s="23">
        <f>+VLOOKUP(Gráficos!$E$3,Corrientes!$B$168:$AX$200,47,FALSE)</f>
        <v>12.391645929537699</v>
      </c>
      <c r="I27" s="23">
        <f>+VLOOKUP(Gráficos!$E$3,Corrientes!$B$201:$AX$233,47,FALSE)</f>
        <v>10.558785158063543</v>
      </c>
      <c r="J27" s="23">
        <f>+VLOOKUP(Gráficos!$E$3,Corrientes!$B$234:$AX$266,47,FALSE)</f>
        <v>10.095644197899389</v>
      </c>
      <c r="K27" s="23">
        <f>+VLOOKUP(Gráficos!$E$3,Corrientes!$B$267:$AX$299,47,FALSE)</f>
        <v>8.1373990778895955</v>
      </c>
      <c r="L27" s="23">
        <f>+VLOOKUP(Gráficos!$E$3,Corrientes!$B$300:$AX$332,47,FALSE)</f>
        <v>10.652622783943077</v>
      </c>
      <c r="M27" s="23">
        <f>+VLOOKUP(Gráficos!$E$3,Corrientes!$B$333:$AX$365,47,FALSE)</f>
        <v>6.192351557136222</v>
      </c>
      <c r="N27" s="23">
        <f>+VLOOKUP(Gráficos!$E$3,Corrientes!$B$366:$AX$398,47,FALSE)</f>
        <v>-9.9085549509247972E-2</v>
      </c>
      <c r="O27" s="23">
        <f>+VLOOKUP(Gráficos!$E$3,Corrientes!$B$399:$AX$431,47,FALSE)</f>
        <v>8.9785845591849203</v>
      </c>
      <c r="P27" s="23">
        <f>+VLOOKUP(Gráficos!$E$3,Corrientes!$B$432:$AX$464,47,FALSE)</f>
        <v>3.6829385089836242</v>
      </c>
      <c r="R27" s="17"/>
    </row>
    <row r="28" spans="2:18" s="3" customFormat="1" ht="15.6" thickBot="1" x14ac:dyDescent="0.35">
      <c r="B28" s="13" t="s">
        <v>172</v>
      </c>
      <c r="C28" s="24" t="s">
        <v>93</v>
      </c>
      <c r="D28" s="24">
        <f>+VLOOKUP(Gráficos!$E$3,Corrientes!$B$36:$AX$68,48,FALSE)</f>
        <v>11.04967124838938</v>
      </c>
      <c r="E28" s="24">
        <f>+VLOOKUP(Gráficos!$E$3,Corrientes!$B$69:$AX$101,48,FALSE)</f>
        <v>8.4681365734836191</v>
      </c>
      <c r="F28" s="24">
        <f>+VLOOKUP(Gráficos!$E$3,Corrientes!$B$102:$AX$134,48,FALSE)</f>
        <v>6.6248506561947806</v>
      </c>
      <c r="G28" s="24">
        <f>+VLOOKUP(Gráficos!$E$3,Corrientes!$B$135:$AX$167,48,FALSE)</f>
        <v>8.4277536799296939</v>
      </c>
      <c r="H28" s="24">
        <f>+VLOOKUP(Gráficos!$E$3,Corrientes!$B$168:$AX$200,48,FALSE)</f>
        <v>-7.5312701855145159</v>
      </c>
      <c r="I28" s="24">
        <f>+VLOOKUP(Gráficos!$E$3,Corrientes!$B$201:$AX$233,48,FALSE)</f>
        <v>2.86691798456431</v>
      </c>
      <c r="J28" s="24">
        <f>+VLOOKUP(Gráficos!$E$3,Corrientes!$B$234:$AX$266,48,FALSE)</f>
        <v>7.2545133086650004</v>
      </c>
      <c r="K28" s="24">
        <f>+VLOOKUP(Gráficos!$E$3,Corrientes!$B$267:$AX$299,48,FALSE)</f>
        <v>8.2778976876429766E-2</v>
      </c>
      <c r="L28" s="24">
        <f>+VLOOKUP(Gráficos!$E$3,Corrientes!$B$300:$AX$332,48,FALSE)</f>
        <v>10.104428592252468</v>
      </c>
      <c r="M28" s="24">
        <f>+VLOOKUP(Gráficos!$E$3,Corrientes!$B$333:$AX$365,48,FALSE)</f>
        <v>3.9513249065153966</v>
      </c>
      <c r="N28" s="24">
        <f>+VLOOKUP(Gráficos!$E$3,Corrientes!$B$366:$AX$398,48,FALSE)</f>
        <v>5.60549964350463</v>
      </c>
      <c r="O28" s="24">
        <f>+VLOOKUP(Gráficos!$E$3,Corrientes!$B$399:$AX$431,48,FALSE)</f>
        <v>6.7853844604762292</v>
      </c>
      <c r="P28" s="24">
        <f>+VLOOKUP(Gráficos!$E$3,Corrientes!$B$432:$AX$464,48,FALSE)</f>
        <v>6.6860919863339863</v>
      </c>
      <c r="R28" s="17"/>
    </row>
    <row r="29" spans="2:18" s="3" customFormat="1" x14ac:dyDescent="0.3">
      <c r="B29" s="8" t="s">
        <v>234</v>
      </c>
    </row>
    <row r="30" spans="2:18" s="3" customFormat="1" x14ac:dyDescent="0.3">
      <c r="B30" s="94" t="s">
        <v>90</v>
      </c>
    </row>
    <row r="31" spans="2:18" s="3" customFormat="1" x14ac:dyDescent="0.3">
      <c r="B31" s="9" t="s">
        <v>106</v>
      </c>
    </row>
    <row r="32" spans="2:18" s="3" customFormat="1" x14ac:dyDescent="0.3">
      <c r="B32" s="9" t="s">
        <v>105</v>
      </c>
    </row>
    <row r="33" spans="2:19" s="3" customFormat="1" x14ac:dyDescent="0.3">
      <c r="B33" s="9"/>
    </row>
    <row r="34" spans="2:19" s="3" customFormat="1" ht="17.399999999999999" thickBot="1" x14ac:dyDescent="0.4">
      <c r="B34" s="56" t="s">
        <v>265</v>
      </c>
      <c r="C34" s="4"/>
      <c r="D34" s="4"/>
      <c r="E34" s="4"/>
      <c r="F34" s="4"/>
      <c r="G34" s="4"/>
      <c r="H34" s="4"/>
      <c r="I34" s="4"/>
      <c r="J34" s="4"/>
      <c r="K34" s="4"/>
      <c r="L34" s="27"/>
      <c r="M34" s="4"/>
      <c r="N34" s="4"/>
    </row>
    <row r="35" spans="2:19" s="3" customFormat="1" ht="17.399999999999999" thickBot="1" x14ac:dyDescent="0.35">
      <c r="B35" s="80" t="s">
        <v>91</v>
      </c>
      <c r="C35" s="81">
        <v>2003</v>
      </c>
      <c r="D35" s="81">
        <v>2004</v>
      </c>
      <c r="E35" s="81">
        <v>2005</v>
      </c>
      <c r="F35" s="81">
        <v>2006</v>
      </c>
      <c r="G35" s="81">
        <v>2007</v>
      </c>
      <c r="H35" s="81">
        <v>2008</v>
      </c>
      <c r="I35" s="81">
        <v>2009</v>
      </c>
      <c r="J35" s="81">
        <v>2010</v>
      </c>
      <c r="K35" s="81">
        <v>2011</v>
      </c>
      <c r="L35" s="81">
        <v>2012</v>
      </c>
      <c r="M35" s="81">
        <v>2013</v>
      </c>
      <c r="N35" s="81">
        <v>2014</v>
      </c>
      <c r="O35" s="81">
        <v>2015</v>
      </c>
      <c r="P35" s="81">
        <v>2016</v>
      </c>
    </row>
    <row r="36" spans="2:19" s="3" customFormat="1" x14ac:dyDescent="0.3">
      <c r="B36" s="22" t="s">
        <v>101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9" s="3" customFormat="1" x14ac:dyDescent="0.3">
      <c r="B37" s="20" t="s">
        <v>76</v>
      </c>
      <c r="C37" s="103">
        <f>+VLOOKUP(Gráficos!$E$3,Constantes!$B$3:$AX$35,40,FALSE)</f>
        <v>13064251.404425945</v>
      </c>
      <c r="D37" s="103">
        <f>+VLOOKUP(Gráficos!$E$3,Constantes!$B$36:$AX$68,40,FALSE)</f>
        <v>13934180.753855754</v>
      </c>
      <c r="E37" s="103">
        <f>+VLOOKUP(Gráficos!$E$3,Constantes!$B$69:$AX$101,40,FALSE)</f>
        <v>14606722.726346225</v>
      </c>
      <c r="F37" s="103">
        <f>+VLOOKUP(Gráficos!$E$3,Constantes!$B$102:$AX$134,40,FALSE)</f>
        <v>15606451.58719511</v>
      </c>
      <c r="G37" s="103">
        <f>+VLOOKUP(Gráficos!$E$3,Constantes!$B$135:$AX$167,40,FALSE)</f>
        <v>16276247.549968863</v>
      </c>
      <c r="H37" s="103">
        <f>+VLOOKUP(Gráficos!$E$3,Constantes!$B$168:$AX$200,40,FALSE)</f>
        <v>16407136.594216429</v>
      </c>
      <c r="I37" s="103">
        <f>+VLOOKUP(Gráficos!$E$3,Constantes!$B$201:$AX$233,40,FALSE)</f>
        <v>15596562.802581409</v>
      </c>
      <c r="J37" s="103">
        <f>+VLOOKUP(Gráficos!$E$3,Constantes!$B$234:$AX$266,40,FALSE)</f>
        <v>16417607.65296576</v>
      </c>
      <c r="K37" s="103">
        <f>+VLOOKUP(Gráficos!$E$3,Constantes!$B$267:$AX$299,40,FALSE)</f>
        <v>17350591.109280013</v>
      </c>
      <c r="L37" s="103">
        <f>+VLOOKUP(Gráficos!$E$3,Constantes!$B$300:$AX$332,40,FALSE)</f>
        <v>18068661.970664397</v>
      </c>
      <c r="M37" s="103">
        <f>+VLOOKUP(Gráficos!$E$3,Constantes!$B$333:$AX$365,40,FALSE)</f>
        <v>17883498.025188055</v>
      </c>
      <c r="N37" s="103">
        <f>+VLOOKUP(Gráficos!$E$3,Constantes!$B$366:$AX$398,40,FALSE)</f>
        <v>18443154.262343571</v>
      </c>
      <c r="O37" s="103">
        <f>+VLOOKUP(Gráficos!$E$3,Constantes!$B$399:$AX$431,40,FALSE)</f>
        <v>19159358.762015998</v>
      </c>
      <c r="P37" s="103">
        <f>+VLOOKUP(Gráficos!$E$3,Constantes!$B$432:$AX$464,40,FALSE)</f>
        <v>20099594.385000002</v>
      </c>
      <c r="S37" s="151"/>
    </row>
    <row r="38" spans="2:19" s="3" customFormat="1" x14ac:dyDescent="0.3">
      <c r="B38" s="20" t="s">
        <v>169</v>
      </c>
      <c r="C38" s="103">
        <f>+VLOOKUP(Gráficos!$E$3,Constantes!$B$3:$AX$35,41,FALSE)</f>
        <v>2061796.4648071327</v>
      </c>
      <c r="D38" s="103">
        <f>+VLOOKUP(Gráficos!$E$3,Constantes!$B$36:$AX$68,41,FALSE)</f>
        <v>2094384.3504013701</v>
      </c>
      <c r="E38" s="103">
        <f>+VLOOKUP(Gráficos!$E$3,Constantes!$B$69:$AX$101,41,FALSE)</f>
        <v>2256645.4340312444</v>
      </c>
      <c r="F38" s="103">
        <f>+VLOOKUP(Gráficos!$E$3,Constantes!$B$102:$AX$134,41,FALSE)</f>
        <v>2453320.8631462813</v>
      </c>
      <c r="G38" s="103">
        <f>+VLOOKUP(Gráficos!$E$3,Constantes!$B$135:$AX$167,41,FALSE)</f>
        <v>2704183.4396648672</v>
      </c>
      <c r="H38" s="103">
        <f>+VLOOKUP(Gráficos!$E$3,Constantes!$B$168:$AX$200,41,FALSE)</f>
        <v>2960539.1308698412</v>
      </c>
      <c r="I38" s="103">
        <f>+VLOOKUP(Gráficos!$E$3,Constantes!$B$201:$AX$233,41,FALSE)</f>
        <v>3154008.4799486534</v>
      </c>
      <c r="J38" s="103">
        <f>+VLOOKUP(Gráficos!$E$3,Constantes!$B$234:$AX$266,41,FALSE)</f>
        <v>3243418.0135357371</v>
      </c>
      <c r="K38" s="103">
        <f>+VLOOKUP(Gráficos!$E$3,Constantes!$B$267:$AX$299,41,FALSE)</f>
        <v>3413094.2296109581</v>
      </c>
      <c r="L38" s="103">
        <f>+VLOOKUP(Gráficos!$E$3,Constantes!$B$300:$AX$332,41,FALSE)</f>
        <v>3566335.3848803984</v>
      </c>
      <c r="M38" s="103">
        <f>+VLOOKUP(Gráficos!$E$3,Constantes!$B$333:$AX$365,41,FALSE)</f>
        <v>3673484.1601978173</v>
      </c>
      <c r="N38" s="103">
        <f>+VLOOKUP(Gráficos!$E$3,Constantes!$B$366:$AX$398,41,FALSE)</f>
        <v>3812941.4727761289</v>
      </c>
      <c r="O38" s="103">
        <f>+VLOOKUP(Gráficos!$E$3,Constantes!$B$399:$AX$431,41,FALSE)</f>
        <v>3983475.7396655567</v>
      </c>
      <c r="P38" s="103">
        <f>+VLOOKUP(Gráficos!$E$3,Constantes!$B$432:$AX$464,41,FALSE)</f>
        <v>4190237.6117500002</v>
      </c>
      <c r="S38" s="151"/>
    </row>
    <row r="39" spans="2:19" s="3" customFormat="1" x14ac:dyDescent="0.3">
      <c r="B39" s="20" t="s">
        <v>77</v>
      </c>
      <c r="C39" s="103">
        <f>+VLOOKUP(Gráficos!$E$3,Constantes!$B$3:$AX$35,37,FALSE)</f>
        <v>769436.08092104073</v>
      </c>
      <c r="D39" s="103">
        <f>+VLOOKUP(Gráficos!$E$3,Constantes!$B$36:$AX$68,37,FALSE)</f>
        <v>838119.60010567028</v>
      </c>
      <c r="E39" s="103">
        <f>+VLOOKUP(Gráficos!$E$3,Constantes!$B$69:$AX$101,37,FALSE)</f>
        <v>870130.53550070315</v>
      </c>
      <c r="F39" s="103">
        <f>+VLOOKUP(Gráficos!$E$3,Constantes!$B$102:$AX$134,37,FALSE)</f>
        <v>900765.57618118543</v>
      </c>
      <c r="G39" s="103">
        <f>+VLOOKUP(Gráficos!$E$3,Constantes!$B$135:$AX$167,37,FALSE)</f>
        <v>954089.26116427814</v>
      </c>
      <c r="H39" s="103">
        <f>+VLOOKUP(Gráficos!$E$3,Constantes!$B$168:$AX$200,37,FALSE)</f>
        <v>907972.6281033007</v>
      </c>
      <c r="I39" s="103">
        <f>+VLOOKUP(Gráficos!$E$3,Constantes!$B$201:$AX$233,37,FALSE)</f>
        <v>935249.48992868804</v>
      </c>
      <c r="J39" s="103">
        <f>+VLOOKUP(Gráficos!$E$3,Constantes!$B$234:$AX$266,37,FALSE)</f>
        <v>973901.71942533145</v>
      </c>
      <c r="K39" s="103">
        <f>+VLOOKUP(Gráficos!$E$3,Constantes!$B$267:$AX$299,37,FALSE)</f>
        <v>978169.11602365819</v>
      </c>
      <c r="L39" s="103">
        <f>+VLOOKUP(Gráficos!$E$3,Constantes!$B$300:$AX$332,37,FALSE)</f>
        <v>1042678.1465188365</v>
      </c>
      <c r="M39" s="103">
        <f>+VLOOKUP(Gráficos!$E$3,Constantes!$B$333:$AX$365,37,FALSE)</f>
        <v>1054648.9938771829</v>
      </c>
      <c r="N39" s="103">
        <f>+VLOOKUP(Gráficos!$E$3,Constantes!$B$366:$AX$398,37,FALSE)</f>
        <v>1038530.0450934495</v>
      </c>
      <c r="O39" s="103">
        <f>+VLOOKUP(Gráficos!$E$3,Constantes!$B$399:$AX$431,37,FALSE)</f>
        <v>1097744.466112864</v>
      </c>
      <c r="P39" s="103">
        <f>+VLOOKUP(Gráficos!$E$3,Constantes!$B$432:$AX$464,37,FALSE)</f>
        <v>1115924.9031199999</v>
      </c>
      <c r="S39" s="151"/>
    </row>
    <row r="40" spans="2:19" s="3" customFormat="1" x14ac:dyDescent="0.3">
      <c r="B40" s="22" t="s">
        <v>100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S40" s="151"/>
    </row>
    <row r="41" spans="2:19" s="3" customFormat="1" x14ac:dyDescent="0.3">
      <c r="B41" s="11" t="s">
        <v>237</v>
      </c>
      <c r="C41" s="16">
        <f>+VLOOKUP(Gráficos!$E$3,Constantes!$B$3:$AX$35,39,FALSE)</f>
        <v>5.8896300836676261</v>
      </c>
      <c r="D41" s="16">
        <f>+VLOOKUP(Gráficos!$E$3,Constantes!$B$36:$AX$68,39,FALSE)</f>
        <v>6.0148466200551658</v>
      </c>
      <c r="E41" s="16">
        <f>+VLOOKUP(Gráficos!$E$3,Constantes!$B$69:$AX$101,39,FALSE)</f>
        <v>5.9570551985028377</v>
      </c>
      <c r="F41" s="16">
        <f>+VLOOKUP(Gráficos!$E$3,Constantes!$B$102:$AX$134,39,FALSE)</f>
        <v>5.7717513244346454</v>
      </c>
      <c r="G41" s="16">
        <f>+VLOOKUP(Gráficos!$E$3,Constantes!$B$135:$AX$167,39,FALSE)</f>
        <v>5.8618502712936644</v>
      </c>
      <c r="H41" s="16">
        <f>+VLOOKUP(Gráficos!$E$3,Constantes!$B$168:$AX$200,39,FALSE)</f>
        <v>5.5340102941750606</v>
      </c>
      <c r="I41" s="16">
        <f>+VLOOKUP(Gráficos!$E$3,Constantes!$B$201:$AX$233,39,FALSE)</f>
        <v>5.9965102681078779</v>
      </c>
      <c r="J41" s="16">
        <f>+VLOOKUP(Gráficos!$E$3,Constantes!$B$234:$AX$266,39,FALSE)</f>
        <v>5.9320562411503417</v>
      </c>
      <c r="K41" s="16">
        <f>+VLOOKUP(Gráficos!$E$3,Constantes!$B$267:$AX$299,39,FALSE)</f>
        <v>5.6376702664641885</v>
      </c>
      <c r="L41" s="16">
        <f>+VLOOKUP(Gráficos!$E$3,Constantes!$B$300:$AX$332,39,FALSE)</f>
        <v>5.7706439370645697</v>
      </c>
      <c r="M41" s="16">
        <f>+VLOOKUP(Gráficos!$E$3,Constantes!$B$333:$AX$365,39,FALSE)</f>
        <v>5.8973305579912836</v>
      </c>
      <c r="N41" s="16">
        <f>+VLOOKUP(Gráficos!$E$3,Constantes!$B$366:$AX$398,39,FALSE)</f>
        <v>5.6309784667033602</v>
      </c>
      <c r="O41" s="16">
        <f>+VLOOKUP(Gráficos!$E$3,Constantes!$B$399:$AX$431,39,FALSE)</f>
        <v>5.72954700492991</v>
      </c>
      <c r="P41" s="16">
        <f>+VLOOKUP(Gráficos!$E$3,Constantes!$B$432:$AX$464,39,FALSE)</f>
        <v>5.5519772277235422</v>
      </c>
      <c r="S41" s="151"/>
    </row>
    <row r="42" spans="2:19" s="3" customFormat="1" x14ac:dyDescent="0.3">
      <c r="B42" s="21" t="s">
        <v>174</v>
      </c>
      <c r="C42" s="83">
        <f>+VLOOKUP(Gráficos!$E$3,Constantes!$B$3:$AX$35,30,FALSE)</f>
        <v>2.488469098916569</v>
      </c>
      <c r="D42" s="83">
        <f>+VLOOKUP(Gráficos!$E$3,Constantes!$B$36:$AX$68,30,FALSE)</f>
        <v>2.6483893996136545</v>
      </c>
      <c r="E42" s="83">
        <f>+VLOOKUP(Gráficos!$E$3,Constantes!$B$69:$AX$101,30,FALSE)</f>
        <v>2.5859095834639341</v>
      </c>
      <c r="F42" s="83">
        <f>+VLOOKUP(Gráficos!$E$3,Constantes!$B$102:$AX$134,30,FALSE)</f>
        <v>2.5384775855367572</v>
      </c>
      <c r="G42" s="83">
        <f>+VLOOKUP(Gráficos!$E$3,Constantes!$B$135:$AX$167,30,FALSE)</f>
        <v>2.6221647726524417</v>
      </c>
      <c r="H42" s="83">
        <f>+VLOOKUP(Gráficos!$E$3,Constantes!$B$168:$AX$200,30,FALSE)</f>
        <v>2.744375766130335</v>
      </c>
      <c r="I42" s="83">
        <f>+VLOOKUP(Gráficos!$E$3,Constantes!$B$201:$AX$233,30,FALSE)</f>
        <v>3.0818163350054357</v>
      </c>
      <c r="J42" s="83">
        <f>+VLOOKUP(Gráficos!$E$3,Constantes!$B$234:$AX$266,30,FALSE)</f>
        <v>3.0874178926609304</v>
      </c>
      <c r="K42" s="83">
        <f>+VLOOKUP(Gráficos!$E$3,Constantes!$B$267:$AX$299,30,FALSE)</f>
        <v>3.0428875930620269</v>
      </c>
      <c r="L42" s="83">
        <f>+VLOOKUP(Gráficos!$E$3,Constantes!$B$300:$AX$332,30,FALSE)</f>
        <v>3.1217773666234105</v>
      </c>
      <c r="M42" s="83">
        <f>+VLOOKUP(Gráficos!$E$3,Constantes!$B$333:$AX$365,30,FALSE)</f>
        <v>3.2215186044094604</v>
      </c>
      <c r="N42" s="83">
        <f>+VLOOKUP(Gráficos!$E$3,Constantes!$B$366:$AX$398,30,FALSE)</f>
        <v>2.9983345975823639</v>
      </c>
      <c r="O42" s="83">
        <f>+VLOOKUP(Gráficos!$E$3,Constantes!$B$399:$AX$431,30,FALSE)</f>
        <v>3.0797974575319831</v>
      </c>
      <c r="P42" s="83">
        <f>+VLOOKUP(Gráficos!$E$3,Constantes!$B$432:$AX$464,30,FALSE)</f>
        <v>2.9449005221803635</v>
      </c>
      <c r="S42" s="151"/>
    </row>
    <row r="43" spans="2:19" s="3" customFormat="1" x14ac:dyDescent="0.3">
      <c r="B43" s="21" t="s">
        <v>173</v>
      </c>
      <c r="C43" s="83">
        <f>+VLOOKUP(Gráficos!$E$3,Constantes!$B$3:$AX$35,36,FALSE)</f>
        <v>3.4011609846112645</v>
      </c>
      <c r="D43" s="83">
        <f>+VLOOKUP(Gráficos!$E$3,Constantes!$B$36:$AX$68,36,FALSE)</f>
        <v>3.3664572202262959</v>
      </c>
      <c r="E43" s="83">
        <f>+VLOOKUP(Gráficos!$E$3,Constantes!$B$69:$AX$101,36,FALSE)</f>
        <v>3.3711455556097594</v>
      </c>
      <c r="F43" s="83">
        <f>+VLOOKUP(Gráficos!$E$3,Constantes!$B$102:$AX$134,36,FALSE)</f>
        <v>3.2332737145444441</v>
      </c>
      <c r="G43" s="83">
        <f>+VLOOKUP(Gráficos!$E$3,Constantes!$B$135:$AX$167,36,FALSE)</f>
        <v>3.2396854987716113</v>
      </c>
      <c r="H43" s="83">
        <f>+VLOOKUP(Gráficos!$E$3,Constantes!$B$168:$AX$200,36,FALSE)</f>
        <v>2.7896345280447257</v>
      </c>
      <c r="I43" s="83">
        <f>+VLOOKUP(Gráficos!$E$3,Constantes!$B$201:$AX$233,36,FALSE)</f>
        <v>2.9146939331024426</v>
      </c>
      <c r="J43" s="83">
        <f>+VLOOKUP(Gráficos!$E$3,Constantes!$B$234:$AX$266,36,FALSE)</f>
        <v>2.8446383484894104</v>
      </c>
      <c r="K43" s="83">
        <f>+VLOOKUP(Gráficos!$E$3,Constantes!$B$267:$AX$299,36,FALSE)</f>
        <v>2.5947826734021615</v>
      </c>
      <c r="L43" s="83">
        <f>+VLOOKUP(Gráficos!$E$3,Constantes!$B$300:$AX$332,36,FALSE)</f>
        <v>2.6488665704411591</v>
      </c>
      <c r="M43" s="83">
        <f>+VLOOKUP(Gráficos!$E$3,Constantes!$B$333:$AX$365,36,FALSE)</f>
        <v>2.6758119535818237</v>
      </c>
      <c r="N43" s="83">
        <f>+VLOOKUP(Gráficos!$E$3,Constantes!$B$366:$AX$398,36,FALSE)</f>
        <v>2.6326438691209972</v>
      </c>
      <c r="O43" s="83">
        <f>+VLOOKUP(Gráficos!$E$3,Constantes!$B$399:$AX$431,36,FALSE)</f>
        <v>2.6497495473979269</v>
      </c>
      <c r="P43" s="83">
        <f>+VLOOKUP(Gráficos!$E$3,Constantes!$B$432:$AX$464,36,FALSE)</f>
        <v>2.6070767055431801</v>
      </c>
      <c r="S43" s="151"/>
    </row>
    <row r="44" spans="2:19" s="3" customFormat="1" x14ac:dyDescent="0.3">
      <c r="B44" s="11" t="s">
        <v>238</v>
      </c>
      <c r="C44" s="16">
        <f>+VLOOKUP(Gráficos!$E$3,Constantes!$B$3:$AX$35,29,FALSE)</f>
        <v>15.767795937732743</v>
      </c>
      <c r="D44" s="16">
        <f>+VLOOKUP(Gráficos!$E$3,Constantes!$B$36:$AX$68,29,FALSE)</f>
        <v>17.620040274240434</v>
      </c>
      <c r="E44" s="16">
        <f>+VLOOKUP(Gráficos!$E$3,Constantes!$B$69:$AX$101,29,FALSE)</f>
        <v>16.737970312205878</v>
      </c>
      <c r="F44" s="16">
        <f>+VLOOKUP(Gráficos!$E$3,Constantes!$B$102:$AX$134,29,FALSE)</f>
        <v>16.148163960246883</v>
      </c>
      <c r="G44" s="16">
        <f>+VLOOKUP(Gráficos!$E$3,Constantes!$B$135:$AX$167,29,FALSE)</f>
        <v>15.782584246454077</v>
      </c>
      <c r="H44" s="16">
        <f>+VLOOKUP(Gráficos!$E$3,Constantes!$B$168:$AX$200,29,FALSE)</f>
        <v>15.209171726320452</v>
      </c>
      <c r="I44" s="16">
        <f>+VLOOKUP(Gráficos!$E$3,Constantes!$B$201:$AX$233,29,FALSE)</f>
        <v>15.239572848082361</v>
      </c>
      <c r="J44" s="16">
        <f>+VLOOKUP(Gráficos!$E$3,Constantes!$B$234:$AX$266,29,FALSE)</f>
        <v>15.627962665811109</v>
      </c>
      <c r="K44" s="16">
        <f>+VLOOKUP(Gráficos!$E$3,Constantes!$B$267:$AX$299,29,FALSE)</f>
        <v>15.468631941026207</v>
      </c>
      <c r="L44" s="16">
        <f>+VLOOKUP(Gráficos!$E$3,Constantes!$B$300:$AX$332,29,FALSE)</f>
        <v>15.816330742158732</v>
      </c>
      <c r="M44" s="16">
        <f>+VLOOKUP(Gráficos!$E$3,Constantes!$B$333:$AX$365,29,FALSE)</f>
        <v>15.683209540067732</v>
      </c>
      <c r="N44" s="16">
        <f>+VLOOKUP(Gráficos!$E$3,Constantes!$B$366:$AX$398,29,FALSE)</f>
        <v>14.502910275498051</v>
      </c>
      <c r="O44" s="16">
        <f>+VLOOKUP(Gráficos!$E$3,Constantes!$B$399:$AX$431,29,FALSE)</f>
        <v>14.812929378986725</v>
      </c>
      <c r="P44" s="16">
        <f>+VLOOKUP(Gráficos!$E$3,Constantes!$B$432:$AX$464,29,FALSE)</f>
        <v>14.126002234340953</v>
      </c>
      <c r="S44" s="151"/>
    </row>
    <row r="45" spans="2:19" s="3" customFormat="1" x14ac:dyDescent="0.3">
      <c r="B45" s="11" t="s">
        <v>239</v>
      </c>
      <c r="C45" s="16">
        <f>+VLOOKUP(Gráficos!$E$3,Constantes!$B$3:$AX$35,28,FALSE)</f>
        <v>42.251704496981489</v>
      </c>
      <c r="D45" s="16">
        <f>+VLOOKUP(Gráficos!$E$3,Constantes!$B$36:$AX$68,28,FALSE)</f>
        <v>44.030871723032647</v>
      </c>
      <c r="E45" s="16">
        <f>+VLOOKUP(Gráficos!$E$3,Constantes!$B$69:$AX$101,28,FALSE)</f>
        <v>43.409192919915199</v>
      </c>
      <c r="F45" s="16">
        <f>+VLOOKUP(Gráficos!$E$3,Constantes!$B$102:$AX$134,28,FALSE)</f>
        <v>43.981062988457943</v>
      </c>
      <c r="G45" s="16">
        <f>+VLOOKUP(Gráficos!$E$3,Constantes!$B$135:$AX$167,28,FALSE)</f>
        <v>44.732714949980306</v>
      </c>
      <c r="H45" s="16">
        <f>+VLOOKUP(Gráficos!$E$3,Constantes!$B$168:$AX$200,28,FALSE)</f>
        <v>49.591085311478103</v>
      </c>
      <c r="I45" s="16">
        <f>+VLOOKUP(Gráficos!$E$3,Constantes!$B$201:$AX$233,28,FALSE)</f>
        <v>51.393497171111548</v>
      </c>
      <c r="J45" s="16">
        <f>+VLOOKUP(Gráficos!$E$3,Constantes!$B$234:$AX$266,28,FALSE)</f>
        <v>52.046335488926857</v>
      </c>
      <c r="K45" s="16">
        <f>+VLOOKUP(Gráficos!$E$3,Constantes!$B$267:$AX$299,28,FALSE)</f>
        <v>53.974202981730123</v>
      </c>
      <c r="L45" s="16">
        <f>+VLOOKUP(Gráficos!$E$3,Constantes!$B$300:$AX$332,28,FALSE)</f>
        <v>54.097556540828727</v>
      </c>
      <c r="M45" s="16">
        <f>+VLOOKUP(Gráficos!$E$3,Constantes!$B$333:$AX$365,28,FALSE)</f>
        <v>54.626725986117286</v>
      </c>
      <c r="N45" s="16">
        <f>+VLOOKUP(Gráficos!$E$3,Constantes!$B$366:$AX$398,28,FALSE)</f>
        <v>53.24713307486202</v>
      </c>
      <c r="O45" s="16">
        <f>+VLOOKUP(Gráficos!$E$3,Constantes!$B$399:$AX$431,28,FALSE)</f>
        <v>53.752896256580385</v>
      </c>
      <c r="P45" s="16">
        <f>+VLOOKUP(Gráficos!$E$3,Constantes!$B$432:$AX$464,28,FALSE)</f>
        <v>53.042373939776596</v>
      </c>
      <c r="S45" s="151"/>
    </row>
    <row r="46" spans="2:19" s="3" customFormat="1" x14ac:dyDescent="0.3">
      <c r="B46" s="5" t="s">
        <v>261</v>
      </c>
      <c r="C46" s="18">
        <f>+VLOOKUP(Gráficos!$E$3,Constantes!$B$3:$AX$35,44,FALSE)</f>
        <v>66.358342296508098</v>
      </c>
      <c r="D46" s="18">
        <f>+VLOOKUP(Gráficos!$E$3,Constantes!$B$36:$AX$68,44,FALSE)</f>
        <v>66.865522870247844</v>
      </c>
      <c r="E46" s="18">
        <f>+VLOOKUP(Gráficos!$E$3,Constantes!$B$69:$AX$101,44,FALSE)</f>
        <v>61.537584114786348</v>
      </c>
      <c r="F46" s="18">
        <f>+VLOOKUP(Gráficos!$E$3,Constantes!$B$102:$AX$134,44,FALSE)</f>
        <v>59.672549969893197</v>
      </c>
      <c r="G46" s="18">
        <f>+VLOOKUP(Gráficos!$E$3,Constantes!$B$135:$AX$167,44,FALSE)</f>
        <v>58.189892521037613</v>
      </c>
      <c r="H46" s="18">
        <f>+VLOOKUP(Gráficos!$E$3,Constantes!$B$168:$AX$200,44,FALSE)</f>
        <v>54.665172006399899</v>
      </c>
      <c r="I46" s="18">
        <f>+VLOOKUP(Gráficos!$E$3,Constantes!$B$201:$AX$233,44,FALSE)</f>
        <v>54.026724451812292</v>
      </c>
      <c r="J46" s="18">
        <f>+VLOOKUP(Gráficos!$E$3,Constantes!$B$234:$AX$266,44,FALSE)</f>
        <v>54.705554288995828</v>
      </c>
      <c r="K46" s="18">
        <f>+VLOOKUP(Gráficos!$E$3,Constantes!$B$267:$AX$299,44,FALSE)</f>
        <v>54.967055335523575</v>
      </c>
      <c r="L46" s="18">
        <f>+VLOOKUP(Gráficos!$E$3,Constantes!$B$300:$AX$332,44,FALSE)</f>
        <v>55.120544349233036</v>
      </c>
      <c r="M46" s="18">
        <f>+VLOOKUP(Gráficos!$E$3,Constantes!$B$333:$AX$365,44,FALSE)</f>
        <v>55.693465672298736</v>
      </c>
      <c r="N46" s="18">
        <f>+VLOOKUP(Gráficos!$E$3,Constantes!$B$366:$AX$398,44,FALSE)</f>
        <v>53.426680886960789</v>
      </c>
      <c r="O46" s="18">
        <f>+VLOOKUP(Gráficos!$E$3,Constantes!$B$399:$AX$431,44,FALSE)</f>
        <v>54.019220105000699</v>
      </c>
      <c r="P46" s="18">
        <f>+VLOOKUP(Gráficos!$E$3,Constantes!$B$432:$AX$464,44,FALSE)</f>
        <v>54.124994302372698</v>
      </c>
      <c r="S46" s="151"/>
    </row>
    <row r="47" spans="2:19" s="3" customFormat="1" x14ac:dyDescent="0.3">
      <c r="B47" s="5" t="s">
        <v>262</v>
      </c>
      <c r="C47" s="18">
        <f>+VLOOKUP(Gráficos!$E$3,Constantes!$B$3:$AX$35,15,FALSE)</f>
        <v>33.641657703491902</v>
      </c>
      <c r="D47" s="18">
        <f>+VLOOKUP(Gráficos!$E$3,Constantes!$B$36:$AX$68,15,FALSE)</f>
        <v>33.134477129752163</v>
      </c>
      <c r="E47" s="18">
        <f>+VLOOKUP(Gráficos!$E$3,Constantes!$B$69:$AX$101,15,FALSE)</f>
        <v>38.462415885213652</v>
      </c>
      <c r="F47" s="18">
        <f>+VLOOKUP(Gráficos!$E$3,Constantes!$B$102:$AX$134,15,FALSE)</f>
        <v>40.327450030106803</v>
      </c>
      <c r="G47" s="18">
        <f>+VLOOKUP(Gráficos!$E$3,Constantes!$B$135:$AX$167,15,FALSE)</f>
        <v>41.810107478962394</v>
      </c>
      <c r="H47" s="18">
        <f>+VLOOKUP(Gráficos!$E$3,Constantes!$B$168:$AX$200,15,FALSE)</f>
        <v>45.334827993600108</v>
      </c>
      <c r="I47" s="18">
        <f>+VLOOKUP(Gráficos!$E$3,Constantes!$B$201:$AX$233,15,FALSE)</f>
        <v>45.973275548187715</v>
      </c>
      <c r="J47" s="18">
        <f>+VLOOKUP(Gráficos!$E$3,Constantes!$B$234:$AX$266,15,FALSE)</f>
        <v>45.294445711004172</v>
      </c>
      <c r="K47" s="18">
        <f>+VLOOKUP(Gráficos!$E$3,Constantes!$B$267:$AX$299,15,FALSE)</f>
        <v>45.032944664476432</v>
      </c>
      <c r="L47" s="18">
        <f>+VLOOKUP(Gráficos!$E$3,Constantes!$B$300:$AX$332,15,FALSE)</f>
        <v>44.879455650766971</v>
      </c>
      <c r="M47" s="18">
        <f>+VLOOKUP(Gráficos!$E$3,Constantes!$B$333:$AX$365,15,FALSE)</f>
        <v>44.306534327701272</v>
      </c>
      <c r="N47" s="18">
        <f>+VLOOKUP(Gráficos!$E$3,Constantes!$B$366:$AX$398,15,FALSE)</f>
        <v>46.57331957799483</v>
      </c>
      <c r="O47" s="18">
        <f>+VLOOKUP(Gráficos!$E$3,Constantes!$B$399:$AX$431,15,FALSE)</f>
        <v>45.980779894999301</v>
      </c>
      <c r="P47" s="18">
        <f>+VLOOKUP(Gráficos!$E$3,Constantes!$B$432:$AX$464,15,FALSE)</f>
        <v>45.87500569762728</v>
      </c>
      <c r="S47" s="151"/>
    </row>
    <row r="48" spans="2:19" s="3" customFormat="1" x14ac:dyDescent="0.3">
      <c r="B48" s="5" t="s">
        <v>202</v>
      </c>
      <c r="C48" s="14">
        <f>+VLOOKUP(Gráficos!$E$3,Constantes!$B$3:$AX$35,42,FALSE)</f>
        <v>84.463174738056253</v>
      </c>
      <c r="D48" s="14">
        <f>+VLOOKUP(Gráficos!$E$3,Constantes!$B$36:$AX$68,42,FALSE)</f>
        <v>84.067720229114286</v>
      </c>
      <c r="E48" s="14">
        <f>+VLOOKUP(Gráficos!$E$3,Constantes!$B$69:$AX$101,42,FALSE)</f>
        <v>84.157317366143147</v>
      </c>
      <c r="F48" s="14">
        <f>+VLOOKUP(Gráficos!$E$3,Constantes!$B$102:$AX$134,42,FALSE)</f>
        <v>84.493768032628353</v>
      </c>
      <c r="G48" s="14">
        <f>+VLOOKUP(Gráficos!$E$3,Constantes!$B$135:$AX$167,42,FALSE)</f>
        <v>84.669931217316901</v>
      </c>
      <c r="H48" s="14">
        <f>+VLOOKUP(Gráficos!$E$3,Constantes!$B$168:$AX$200,42,FALSE)</f>
        <v>83.920067299265682</v>
      </c>
      <c r="I48" s="14">
        <f>+VLOOKUP(Gráficos!$E$3,Constantes!$B$201:$AX$233,42,FALSE)</f>
        <v>83.757989245727273</v>
      </c>
      <c r="J48" s="14">
        <f>+VLOOKUP(Gráficos!$E$3,Constantes!$B$234:$AX$266,42,FALSE)</f>
        <v>81.964800932238148</v>
      </c>
      <c r="K48" s="14">
        <f>+VLOOKUP(Gráficos!$E$3,Constantes!$B$267:$AX$299,42,FALSE)</f>
        <v>86.714182141665603</v>
      </c>
      <c r="L48" s="14">
        <f>+VLOOKUP(Gráficos!$E$3,Constantes!$B$300:$AX$332,42,FALSE)</f>
        <v>88.483256374189651</v>
      </c>
      <c r="M48" s="14">
        <f>+VLOOKUP(Gráficos!$E$3,Constantes!$B$333:$AX$365,42,FALSE)</f>
        <v>87.854618734162884</v>
      </c>
      <c r="N48" s="14">
        <f>+VLOOKUP(Gráficos!$E$3,Constantes!$B$366:$AX$398,42,FALSE)</f>
        <v>86.899236534953445</v>
      </c>
      <c r="O48" s="14">
        <f>+VLOOKUP(Gráficos!$E$3,Constantes!$B$399:$AX$431,42,FALSE)</f>
        <v>84.23014707355749</v>
      </c>
      <c r="P48" s="14">
        <f>+VLOOKUP(Gráficos!$E$3,Constantes!$B$432:$AX$464,42,FALSE)</f>
        <v>84.822439701826781</v>
      </c>
      <c r="S48" s="151"/>
    </row>
    <row r="49" spans="2:19" s="3" customFormat="1" x14ac:dyDescent="0.3">
      <c r="B49" s="5" t="s">
        <v>203</v>
      </c>
      <c r="C49" s="82">
        <f>+VLOOKUP(Gráficos!$E$3,Constantes!$B$3:$AX$35,43,FALSE)</f>
        <v>15.536825261943749</v>
      </c>
      <c r="D49" s="82">
        <f>+VLOOKUP(Gráficos!$E$3,Constantes!$B$36:$AX$68,43,FALSE)</f>
        <v>15.93227977088571</v>
      </c>
      <c r="E49" s="82">
        <f>+VLOOKUP(Gráficos!$E$3,Constantes!$B$69:$AX$101,43,FALSE)</f>
        <v>15.842682633856848</v>
      </c>
      <c r="F49" s="82">
        <f>+VLOOKUP(Gráficos!$E$3,Constantes!$B$102:$AX$134,43,FALSE)</f>
        <v>15.506231967371642</v>
      </c>
      <c r="G49" s="82">
        <f>+VLOOKUP(Gráficos!$E$3,Constantes!$B$135:$AX$167,43,FALSE)</f>
        <v>15.330068782683098</v>
      </c>
      <c r="H49" s="82">
        <f>+VLOOKUP(Gráficos!$E$3,Constantes!$B$168:$AX$200,43,FALSE)</f>
        <v>16.079932700734314</v>
      </c>
      <c r="I49" s="82">
        <f>+VLOOKUP(Gráficos!$E$3,Constantes!$B$201:$AX$233,43,FALSE)</f>
        <v>16.242010754272723</v>
      </c>
      <c r="J49" s="82">
        <f>+VLOOKUP(Gráficos!$E$3,Constantes!$B$234:$AX$266,43,FALSE)</f>
        <v>18.035199067761862</v>
      </c>
      <c r="K49" s="82">
        <f>+VLOOKUP(Gráficos!$E$3,Constantes!$B$267:$AX$299,43,FALSE)</f>
        <v>13.285817858334404</v>
      </c>
      <c r="L49" s="82">
        <f>+VLOOKUP(Gráficos!$E$3,Constantes!$B$300:$AX$332,43,FALSE)</f>
        <v>11.516743625810358</v>
      </c>
      <c r="M49" s="82">
        <f>+VLOOKUP(Gráficos!$E$3,Constantes!$B$333:$AX$365,43,FALSE)</f>
        <v>12.14538126583712</v>
      </c>
      <c r="N49" s="82">
        <f>+VLOOKUP(Gráficos!$E$3,Constantes!$B$366:$AX$398,43,FALSE)</f>
        <v>13.100763173325964</v>
      </c>
      <c r="O49" s="82">
        <f>+VLOOKUP(Gráficos!$E$3,Constantes!$B$399:$AX$431,43,FALSE)</f>
        <v>15.769856735986915</v>
      </c>
      <c r="P49" s="82">
        <f>+VLOOKUP(Gráficos!$E$3,Constantes!$B$432:$AX$464,43,FALSE)</f>
        <v>15.177560298173216</v>
      </c>
      <c r="S49" s="151"/>
    </row>
    <row r="50" spans="2:19" s="3" customFormat="1" x14ac:dyDescent="0.3">
      <c r="B50" s="11" t="s">
        <v>240</v>
      </c>
      <c r="C50" s="16">
        <f>+VLOOKUP(Gráficos!$E$3,Constantes!$B$3:$AX$35,45,FALSE)</f>
        <v>57.748295498487202</v>
      </c>
      <c r="D50" s="16">
        <f>+VLOOKUP(Gráficos!$E$3,Constantes!$B$36:$AX$68,45,FALSE)</f>
        <v>55.969128273389281</v>
      </c>
      <c r="E50" s="16">
        <f>+VLOOKUP(Gráficos!$E$3,Constantes!$B$69:$AX$101,45,FALSE)</f>
        <v>56.590806085969504</v>
      </c>
      <c r="F50" s="16">
        <f>+VLOOKUP(Gráficos!$E$3,Constantes!$B$102:$AX$134,45,FALSE)</f>
        <v>56.018936589600024</v>
      </c>
      <c r="G50" s="16">
        <f>+VLOOKUP(Gráficos!$E$3,Constantes!$B$135:$AX$167,45,FALSE)</f>
        <v>55.267285055209882</v>
      </c>
      <c r="H50" s="16">
        <f>+VLOOKUP(Gráficos!$E$3,Constantes!$B$168:$AX$200,45,FALSE)</f>
        <v>50.40891468852189</v>
      </c>
      <c r="I50" s="16">
        <f>+VLOOKUP(Gráficos!$E$3,Constantes!$B$201:$AX$233,45,FALSE)</f>
        <v>48.606502828888452</v>
      </c>
      <c r="J50" s="16">
        <f>+VLOOKUP(Gráficos!$E$3,Constantes!$B$234:$AX$266,45,FALSE)</f>
        <v>47.953664511073143</v>
      </c>
      <c r="K50" s="16">
        <f>+VLOOKUP(Gráficos!$E$3,Constantes!$B$267:$AX$299,45,FALSE)</f>
        <v>46.02579701826987</v>
      </c>
      <c r="L50" s="16">
        <f>+VLOOKUP(Gráficos!$E$3,Constantes!$B$300:$AX$332,45,FALSE)</f>
        <v>45.902443459171273</v>
      </c>
      <c r="M50" s="16">
        <f>+VLOOKUP(Gráficos!$E$3,Constantes!$B$333:$AX$365,45,FALSE)</f>
        <v>45.373274013882714</v>
      </c>
      <c r="N50" s="16">
        <f>+VLOOKUP(Gráficos!$E$3,Constantes!$B$366:$AX$398,45,FALSE)</f>
        <v>46.752866925137972</v>
      </c>
      <c r="O50" s="16">
        <f>+VLOOKUP(Gráficos!$E$3,Constantes!$B$399:$AX$431,45,FALSE)</f>
        <v>46.247103743419615</v>
      </c>
      <c r="P50" s="16">
        <f>+VLOOKUP(Gráficos!$E$3,Constantes!$B$432:$AX$464,45,FALSE)</f>
        <v>46.957626060223419</v>
      </c>
      <c r="S50" s="151"/>
    </row>
    <row r="51" spans="2:19" s="3" customFormat="1" x14ac:dyDescent="0.3">
      <c r="B51" s="7" t="s">
        <v>263</v>
      </c>
      <c r="C51" s="70">
        <f>+VLOOKUP(Gráficos!$E$3,Constantes!$B$3:$AX$35,46,FALSE)</f>
        <v>54.956981933059723</v>
      </c>
      <c r="D51" s="70">
        <f>+VLOOKUP(Gráficos!$E$3,Constantes!$B$36:$AX$68,46,FALSE)</f>
        <v>53.14863907941475</v>
      </c>
      <c r="E51" s="70">
        <f>+VLOOKUP(Gráficos!$E$3,Constantes!$B$69:$AX$101,46,FALSE)</f>
        <v>53.481378661659072</v>
      </c>
      <c r="F51" s="70">
        <f>+VLOOKUP(Gráficos!$E$3,Constantes!$B$102:$AX$134,46,FALSE)</f>
        <v>52.678794788038083</v>
      </c>
      <c r="G51" s="70">
        <f>+VLOOKUP(Gráficos!$E$3,Constantes!$B$135:$AX$167,46,FALSE)</f>
        <v>51.642735970899345</v>
      </c>
      <c r="H51" s="70">
        <f>+VLOOKUP(Gráficos!$E$3,Constantes!$B$168:$AX$200,46,FALSE)</f>
        <v>44.592716758655286</v>
      </c>
      <c r="I51" s="70">
        <f>+VLOOKUP(Gráficos!$E$3,Constantes!$B$201:$AX$233,46,FALSE)</f>
        <v>42.602839257598738</v>
      </c>
      <c r="J51" s="70">
        <f>+VLOOKUP(Gráficos!$E$3,Constantes!$B$234:$AX$266,46,FALSE)</f>
        <v>42.07730614666427</v>
      </c>
      <c r="K51" s="70">
        <f>+VLOOKUP(Gráficos!$E$3,Constantes!$B$267:$AX$299,46,FALSE)</f>
        <v>39.875592331133205</v>
      </c>
      <c r="L51" s="70">
        <f>+VLOOKUP(Gráficos!$E$3,Constantes!$B$300:$AX$332,46,FALSE)</f>
        <v>39.898939873267416</v>
      </c>
      <c r="M51" s="70">
        <f>+VLOOKUP(Gráficos!$E$3,Constantes!$B$333:$AX$365,46,FALSE)</f>
        <v>39.283352167289927</v>
      </c>
      <c r="N51" s="70">
        <f>+VLOOKUP(Gráficos!$E$3,Constantes!$B$366:$AX$398,46,FALSE)</f>
        <v>39.963282360171419</v>
      </c>
      <c r="O51" s="70">
        <f>+VLOOKUP(Gráficos!$E$3,Constantes!$B$399:$AX$431,46,FALSE)</f>
        <v>39.650099600346273</v>
      </c>
      <c r="P51" s="70">
        <f>+VLOOKUP(Gráficos!$E$3,Constantes!$B$432:$AX$464,46,FALSE)</f>
        <v>39.774734433206774</v>
      </c>
      <c r="S51" s="151"/>
    </row>
    <row r="52" spans="2:19" s="3" customFormat="1" x14ac:dyDescent="0.3">
      <c r="B52" s="11" t="s">
        <v>171</v>
      </c>
      <c r="C52" s="23" t="s">
        <v>93</v>
      </c>
      <c r="D52" s="23">
        <f>+VLOOKUP(Gráficos!$E$3,Constantes!$B$36:$AX$68,47,FALSE)</f>
        <v>13.513234644821237</v>
      </c>
      <c r="E52" s="23">
        <f>+VLOOKUP(Gráficos!$E$3,Constantes!$B$69:$AX$101,47,FALSE)</f>
        <v>2.3535334940278263</v>
      </c>
      <c r="F52" s="23">
        <f>+VLOOKUP(Gráficos!$E$3,Constantes!$B$102:$AX$134,47,FALSE)</f>
        <v>4.8845167347454144</v>
      </c>
      <c r="G52" s="23">
        <f>+VLOOKUP(Gráficos!$E$3,Constantes!$B$135:$AX$167,47,FALSE)</f>
        <v>7.7300255031786946</v>
      </c>
      <c r="H52" s="23">
        <f>+VLOOKUP(Gráficos!$E$3,Constantes!$B$168:$AX$200,47,FALSE)</f>
        <v>5.5023429358281417</v>
      </c>
      <c r="I52" s="23">
        <f>+VLOOKUP(Gráficos!$E$3,Constantes!$B$201:$AX$233,47,FALSE)</f>
        <v>6.7478856406908649</v>
      </c>
      <c r="J52" s="23">
        <f>+VLOOKUP(Gráficos!$E$3,Constantes!$B$234:$AX$266,47,FALSE)</f>
        <v>5.4555978907082192</v>
      </c>
      <c r="K52" s="23">
        <f>+VLOOKUP(Gráficos!$E$3,Constantes!$B$267:$AX$299,47,FALSE)</f>
        <v>4.1585427450294477</v>
      </c>
      <c r="L52" s="23">
        <f>+VLOOKUP(Gráficos!$E$3,Constantes!$B$300:$AX$332,47,FALSE)</f>
        <v>6.8384887360655622</v>
      </c>
      <c r="M52" s="23">
        <f>+VLOOKUP(Gráficos!$E$3,Constantes!$B$333:$AX$365,47,FALSE)</f>
        <v>2.137493081789188</v>
      </c>
      <c r="N52" s="23">
        <f>+VLOOKUP(Gráficos!$E$3,Constantes!$B$366:$AX$398,47,FALSE)</f>
        <v>-4.015262826200261</v>
      </c>
      <c r="O52" s="23">
        <f>+VLOOKUP(Gráficos!$E$3,Constantes!$B$399:$AX$431,47,FALSE)</f>
        <v>6.7057520407176163</v>
      </c>
      <c r="P52" s="23">
        <f>+VLOOKUP(Gráficos!$E$3,Constantes!$B$432:$AX$464,47,FALSE)</f>
        <v>0.31244050791758848</v>
      </c>
      <c r="S52" s="151"/>
    </row>
    <row r="53" spans="2:19" s="3" customFormat="1" ht="15.6" thickBot="1" x14ac:dyDescent="0.35">
      <c r="B53" s="13" t="s">
        <v>172</v>
      </c>
      <c r="C53" s="24" t="s">
        <v>93</v>
      </c>
      <c r="D53" s="24">
        <f>+VLOOKUP(Gráficos!$E$3,Constantes!$B$36:$AX$68,48,FALSE)</f>
        <v>5.5705592246310331</v>
      </c>
      <c r="E53" s="24">
        <f>+VLOOKUP(Gráficos!$E$3,Constantes!$B$69:$AX$101,48,FALSE)</f>
        <v>4.9725506372627626</v>
      </c>
      <c r="F53" s="24">
        <f>+VLOOKUP(Gráficos!$E$3,Constantes!$B$102:$AX$134,48,FALSE)</f>
        <v>2.4746282135461817</v>
      </c>
      <c r="G53" s="24">
        <f>+VLOOKUP(Gráficos!$E$3,Constantes!$B$135:$AX$167,48,FALSE)</f>
        <v>4.4986060909114167</v>
      </c>
      <c r="H53" s="24">
        <f>+VLOOKUP(Gráficos!$E$3,Constantes!$B$168:$AX$200,48,FALSE)</f>
        <v>-13.199352469271098</v>
      </c>
      <c r="I53" s="24">
        <f>+VLOOKUP(Gráficos!$E$3,Constantes!$B$201:$AX$233,48,FALSE)</f>
        <v>-0.67884717141613038</v>
      </c>
      <c r="J53" s="24">
        <f>+VLOOKUP(Gráficos!$E$3,Constantes!$B$234:$AX$266,48,FALSE)</f>
        <v>2.734208150062245</v>
      </c>
      <c r="K53" s="24">
        <f>+VLOOKUP(Gráficos!$E$3,Constantes!$B$267:$AX$299,48,FALSE)</f>
        <v>-3.5997120238138947</v>
      </c>
      <c r="L53" s="24">
        <f>+VLOOKUP(Gráficos!$E$3,Constantes!$B$300:$AX$332,48,FALSE)</f>
        <v>6.309190491698824</v>
      </c>
      <c r="M53" s="24">
        <f>+VLOOKUP(Gráficos!$E$3,Constantes!$B$333:$AX$365,48,FALSE)</f>
        <v>-1.7962002004989763E-2</v>
      </c>
      <c r="N53" s="24">
        <f>+VLOOKUP(Gráficos!$E$3,Constantes!$B$366:$AX$398,48,FALSE)</f>
        <v>1.4656991194318181</v>
      </c>
      <c r="O53" s="24">
        <f>+VLOOKUP(Gráficos!$E$3,Constantes!$B$399:$AX$431,48,FALSE)</f>
        <v>4.5582928233390829</v>
      </c>
      <c r="P53" s="24">
        <f>+VLOOKUP(Gráficos!$E$3,Constantes!$B$432:$AX$464,48,FALSE)</f>
        <v>3.2179682530321108</v>
      </c>
      <c r="S53" s="151"/>
    </row>
    <row r="54" spans="2:19" s="3" customFormat="1" x14ac:dyDescent="0.3">
      <c r="B54" s="8" t="s">
        <v>234</v>
      </c>
    </row>
    <row r="55" spans="2:19" s="3" customFormat="1" x14ac:dyDescent="0.3">
      <c r="B55" s="94" t="s">
        <v>90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2:19" s="3" customFormat="1" x14ac:dyDescent="0.3">
      <c r="B56" s="9" t="s">
        <v>106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2:19" s="3" customFormat="1" x14ac:dyDescent="0.3">
      <c r="B57" s="9" t="s">
        <v>105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2:19" s="3" customFormat="1" x14ac:dyDescent="0.3">
      <c r="B58" s="8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2:19" s="3" customFormat="1" x14ac:dyDescent="0.3">
      <c r="B59" s="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2:19" s="3" customFormat="1" x14ac:dyDescent="0.3">
      <c r="B60" s="8"/>
    </row>
    <row r="61" spans="2:19" s="3" customFormat="1" x14ac:dyDescent="0.3">
      <c r="B61" s="10"/>
    </row>
    <row r="62" spans="2:19" s="3" customFormat="1" x14ac:dyDescent="0.3">
      <c r="B62" s="9"/>
    </row>
    <row r="63" spans="2:19" s="3" customFormat="1" x14ac:dyDescent="0.3">
      <c r="B63" s="9"/>
    </row>
    <row r="64" spans="2:19" s="3" customFormat="1" x14ac:dyDescent="0.3">
      <c r="B64" s="9"/>
    </row>
    <row r="65" s="3" customFormat="1" x14ac:dyDescent="0.3"/>
    <row r="66" s="3" customFormat="1" x14ac:dyDescent="0.3"/>
  </sheetData>
  <mergeCells count="4">
    <mergeCell ref="C3:H3"/>
    <mergeCell ref="I2:N2"/>
    <mergeCell ref="I3:N3"/>
    <mergeCell ref="I4:N5"/>
  </mergeCells>
  <pageMargins left="0.25" right="0.25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topLeftCell="B13" zoomScale="80" zoomScaleNormal="100" zoomScaleSheetLayoutView="80" workbookViewId="0">
      <selection activeCell="B39" sqref="B39"/>
    </sheetView>
  </sheetViews>
  <sheetFormatPr baseColWidth="10" defaultColWidth="11.44140625" defaultRowHeight="15" x14ac:dyDescent="0.3"/>
  <cols>
    <col min="1" max="1" width="1.6640625" style="3" customWidth="1"/>
    <col min="2" max="2" width="71.88671875" style="2" customWidth="1"/>
    <col min="3" max="11" width="13.88671875" style="2" customWidth="1"/>
    <col min="12" max="12" width="16.109375" style="2" customWidth="1"/>
    <col min="13" max="16" width="16.33203125" style="2" customWidth="1"/>
    <col min="17" max="17" width="3.44140625" style="2" customWidth="1"/>
    <col min="18" max="20" width="11.44140625" style="2"/>
    <col min="21" max="21" width="11.44140625" style="3"/>
    <col min="22" max="16384" width="11.44140625" style="2"/>
  </cols>
  <sheetData>
    <row r="1" spans="2:20" s="3" customFormat="1" ht="8.25" customHeight="1" x14ac:dyDescent="0.3"/>
    <row r="2" spans="2:20" s="3" customFormat="1" ht="15" customHeight="1" x14ac:dyDescent="0.3">
      <c r="I2" s="158" t="s">
        <v>107</v>
      </c>
      <c r="J2" s="158"/>
      <c r="K2" s="158"/>
      <c r="L2" s="158"/>
      <c r="M2" s="158"/>
      <c r="N2" s="158"/>
      <c r="O2" s="158"/>
    </row>
    <row r="3" spans="2:20" s="3" customFormat="1" ht="24.75" customHeight="1" x14ac:dyDescent="0.3">
      <c r="C3" s="156" t="str">
        <f>+Gráficos!$E$3</f>
        <v>Nacional</v>
      </c>
      <c r="D3" s="156"/>
      <c r="E3" s="156"/>
      <c r="F3" s="156"/>
      <c r="G3" s="156"/>
      <c r="H3" s="156"/>
      <c r="I3" s="158" t="s">
        <v>231</v>
      </c>
      <c r="J3" s="158"/>
      <c r="K3" s="158"/>
      <c r="L3" s="158"/>
      <c r="M3" s="158"/>
      <c r="N3" s="158"/>
      <c r="O3" s="158"/>
    </row>
    <row r="4" spans="2:20" s="3" customFormat="1" ht="15" customHeight="1" x14ac:dyDescent="0.3">
      <c r="I4" s="159" t="s">
        <v>250</v>
      </c>
      <c r="J4" s="159"/>
      <c r="K4" s="159"/>
      <c r="L4" s="159"/>
      <c r="M4" s="159"/>
      <c r="N4" s="159"/>
      <c r="O4" s="159"/>
    </row>
    <row r="5" spans="2:20" s="3" customFormat="1" ht="15" customHeight="1" x14ac:dyDescent="0.3">
      <c r="I5" s="159"/>
      <c r="J5" s="159"/>
      <c r="K5" s="159"/>
      <c r="L5" s="159"/>
      <c r="M5" s="159"/>
      <c r="N5" s="159"/>
      <c r="O5" s="159"/>
    </row>
    <row r="6" spans="2:20" s="3" customFormat="1" ht="15" customHeight="1" x14ac:dyDescent="0.3"/>
    <row r="7" spans="2:20" s="3" customFormat="1" ht="21.75" customHeight="1" thickBot="1" x14ac:dyDescent="0.45">
      <c r="J7" s="30"/>
      <c r="K7" s="30"/>
      <c r="L7" s="30"/>
      <c r="M7" s="30"/>
      <c r="N7" s="30"/>
      <c r="O7" s="46" t="s">
        <v>133</v>
      </c>
    </row>
    <row r="8" spans="2:20" s="3" customFormat="1" ht="15" customHeight="1" thickTop="1" x14ac:dyDescent="0.3"/>
    <row r="9" spans="2:20" ht="17.399999999999999" thickBot="1" x14ac:dyDescent="0.4">
      <c r="B9" s="56" t="s">
        <v>89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3"/>
      <c r="Q9" s="3"/>
      <c r="R9" s="3"/>
      <c r="S9" s="3"/>
      <c r="T9" s="3"/>
    </row>
    <row r="10" spans="2:20" ht="17.399999999999999" thickBot="1" x14ac:dyDescent="0.35">
      <c r="B10" s="80" t="s">
        <v>91</v>
      </c>
      <c r="C10" s="81">
        <v>2003</v>
      </c>
      <c r="D10" s="81">
        <v>2004</v>
      </c>
      <c r="E10" s="81">
        <v>2005</v>
      </c>
      <c r="F10" s="81">
        <v>2006</v>
      </c>
      <c r="G10" s="81">
        <v>2007</v>
      </c>
      <c r="H10" s="81">
        <v>2008</v>
      </c>
      <c r="I10" s="81">
        <v>2009</v>
      </c>
      <c r="J10" s="81">
        <v>2010</v>
      </c>
      <c r="K10" s="81">
        <v>2011</v>
      </c>
      <c r="L10" s="81">
        <v>2012</v>
      </c>
      <c r="M10" s="81">
        <v>2013</v>
      </c>
      <c r="N10" s="81">
        <v>2014</v>
      </c>
      <c r="O10" s="81">
        <v>2015</v>
      </c>
      <c r="P10" s="81">
        <v>2016</v>
      </c>
      <c r="Q10" s="3"/>
      <c r="R10" s="3"/>
      <c r="S10" s="3"/>
      <c r="T10" s="3"/>
    </row>
    <row r="11" spans="2:20" x14ac:dyDescent="0.3">
      <c r="B11" s="67" t="s">
        <v>170</v>
      </c>
      <c r="C11" s="68">
        <f>+VLOOKUP(Gráficos!$E$3,Corrientes!$B$3:$AX$35,37,FALSE)</f>
        <v>463443.77466000005</v>
      </c>
      <c r="D11" s="68">
        <f>+VLOOKUP(Gráficos!$E$3,Corrientes!$B$36:$AX$68,37,FALSE)</f>
        <v>531012.76020999998</v>
      </c>
      <c r="E11" s="68">
        <f>+VLOOKUP(Gráficos!$E$3,Corrientes!$B$69:$AX$101,37,FALSE)</f>
        <v>569652.22652999999</v>
      </c>
      <c r="F11" s="68">
        <f>+VLOOKUP(Gráficos!$E$3,Corrientes!$B$102:$AX$134,37,FALSE)</f>
        <v>613591.38711999997</v>
      </c>
      <c r="G11" s="68">
        <f>+VLOOKUP(Gráficos!$E$3,Corrientes!$B$135:$AX$167,37,FALSE)</f>
        <v>674351.68160999997</v>
      </c>
      <c r="H11" s="68">
        <f>+VLOOKUP(Gráficos!$E$3,Corrientes!$B$168:$AX$200,37,FALSE)</f>
        <v>683663.06957699999</v>
      </c>
      <c r="I11" s="68">
        <f>+VLOOKUP(Gráficos!$E$3,Corrientes!$B$201:$AX$233,37,FALSE)</f>
        <v>729341.32294600003</v>
      </c>
      <c r="J11" s="68">
        <f>+VLOOKUP(Gráficos!$E$3,Corrientes!$B$234:$AX$266,37,FALSE)</f>
        <v>792901.01118799997</v>
      </c>
      <c r="K11" s="68">
        <f>+VLOOKUP(Gráficos!$E$3,Corrientes!$B$267:$AX$299,37,FALSE)</f>
        <v>826796.84416751168</v>
      </c>
      <c r="L11" s="68">
        <f>+VLOOKUP(Gráficos!$E$3,Corrientes!$B$300:$AX$332,37,FALSE)</f>
        <v>912786.29588134901</v>
      </c>
      <c r="M11" s="68">
        <f>+VLOOKUP(Gráficos!$E$3,Corrientes!$B$333:$AX$365,37,FALSE)</f>
        <v>959919.52753230254</v>
      </c>
      <c r="N11" s="68">
        <f>+VLOOKUP(Gráficos!$E$3,Corrientes!$B$366:$AX$398,37,FALSE)</f>
        <v>983814.53096021584</v>
      </c>
      <c r="O11" s="68">
        <f>+VLOOKUP(Gráficos!$E$3,Corrientes!$B$399:$AX$431,37,FALSE)</f>
        <v>1062059.27449</v>
      </c>
      <c r="P11" s="68">
        <f>+VLOOKUP(Gráficos!$E$3,Corrientes!$B$432:$AX$464,37,FALSE)</f>
        <v>1115924.9031199999</v>
      </c>
      <c r="Q11" s="26"/>
      <c r="R11" s="3"/>
      <c r="S11" s="3"/>
      <c r="T11" s="3"/>
    </row>
    <row r="12" spans="2:20" x14ac:dyDescent="0.3">
      <c r="B12" s="74" t="s">
        <v>126</v>
      </c>
      <c r="C12" s="75">
        <f>+C13+C19</f>
        <v>195812.894179</v>
      </c>
      <c r="D12" s="75">
        <f t="shared" ref="C12:M12" si="0">+D13+D19</f>
        <v>233809.54728100001</v>
      </c>
      <c r="E12" s="75">
        <f t="shared" si="0"/>
        <v>247281.43398700003</v>
      </c>
      <c r="F12" s="75">
        <f t="shared" si="0"/>
        <v>269864.01446099998</v>
      </c>
      <c r="G12" s="75">
        <f t="shared" si="0"/>
        <v>301655.81549500005</v>
      </c>
      <c r="H12" s="75">
        <f t="shared" si="0"/>
        <v>339035.93607699999</v>
      </c>
      <c r="I12" s="75">
        <f t="shared" si="0"/>
        <v>374834.01217600005</v>
      </c>
      <c r="J12" s="75">
        <f t="shared" si="0"/>
        <v>412675.92037799989</v>
      </c>
      <c r="K12" s="75">
        <f t="shared" si="0"/>
        <v>446257.0069175117</v>
      </c>
      <c r="L12" s="75">
        <f t="shared" si="0"/>
        <v>493795.082511349</v>
      </c>
      <c r="M12" s="75">
        <f t="shared" si="0"/>
        <v>524372.6099923026</v>
      </c>
      <c r="N12" s="75">
        <f>+N13+N19</f>
        <v>523853.03774</v>
      </c>
      <c r="O12" s="75">
        <f t="shared" ref="O12:P12" si="1">+O13+O19</f>
        <v>570887.63</v>
      </c>
      <c r="P12" s="75">
        <f t="shared" si="1"/>
        <v>591913.05999999994</v>
      </c>
      <c r="Q12" s="26"/>
      <c r="R12" s="3"/>
      <c r="S12" s="3"/>
      <c r="T12" s="3"/>
    </row>
    <row r="13" spans="2:20" x14ac:dyDescent="0.3">
      <c r="B13" s="5" t="s">
        <v>181</v>
      </c>
      <c r="C13" s="69">
        <f>+VLOOKUP(Gráficos!$E$3,Corrientes!$B$3:$AX$35,21,FALSE)</f>
        <v>129938.19057999999</v>
      </c>
      <c r="D13" s="69">
        <f>+VLOOKUP(Gráficos!$E$3,Corrientes!$B$36:$AX$68,21,FALSE)</f>
        <v>156337.97631</v>
      </c>
      <c r="E13" s="69">
        <f>+VLOOKUP(Gráficos!$E$3,Corrientes!$B$69:$AX$101,21,FALSE)</f>
        <v>152171.02044000002</v>
      </c>
      <c r="F13" s="69">
        <f>+VLOOKUP(Gráficos!$E$3,Corrientes!$B$102:$AX$134,21,FALSE)</f>
        <v>161034.73888000002</v>
      </c>
      <c r="G13" s="69">
        <f>+VLOOKUP(Gráficos!$E$3,Corrientes!$B$135:$AX$167,21,FALSE)</f>
        <v>175533.19482000003</v>
      </c>
      <c r="H13" s="69">
        <f>+VLOOKUP(Gráficos!$E$3,Corrientes!$B$168:$AX$200,21,FALSE)</f>
        <v>185334.57762000005</v>
      </c>
      <c r="I13" s="69">
        <f>+VLOOKUP(Gráficos!$E$3,Corrientes!$B$201:$AX$233,21,FALSE)</f>
        <v>202510.53891000006</v>
      </c>
      <c r="J13" s="69">
        <f>+VLOOKUP(Gráficos!$E$3,Corrientes!$B$234:$AX$266,21,FALSE)</f>
        <v>225756.64965999994</v>
      </c>
      <c r="K13" s="69">
        <f>+VLOOKUP(Gráficos!$E$3,Corrientes!$B$267:$AX$299,21,FALSE)</f>
        <v>245294.33593099992</v>
      </c>
      <c r="L13" s="69">
        <f>+VLOOKUP(Gráficos!$E$3,Corrientes!$B$300:$AX$332,21,FALSE)</f>
        <v>272182.53745</v>
      </c>
      <c r="M13" s="69">
        <f>+VLOOKUP(Gráficos!$E$3,Corrientes!$B$333:$AX$365,21,FALSE)</f>
        <v>292041.27954099997</v>
      </c>
      <c r="N13" s="69">
        <f>+VLOOKUP(Gráficos!$E$3,Corrientes!$B$366:$AX$398,21,FALSE)</f>
        <v>279877.29079000006</v>
      </c>
      <c r="O13" s="69">
        <f>+VLOOKUP(Gráficos!$E$3,Corrientes!$B$399:$AX$431,21,FALSE)</f>
        <v>308389.03999999998</v>
      </c>
      <c r="P13" s="69">
        <f>+VLOOKUP(Gráficos!$E$3,Corrientes!$B$432:$AX$464,21,FALSE)</f>
        <v>320372.90999999992</v>
      </c>
      <c r="Q13" s="26"/>
      <c r="R13" s="3"/>
      <c r="S13" s="3"/>
      <c r="T13" s="3"/>
    </row>
    <row r="14" spans="2:20" x14ac:dyDescent="0.3">
      <c r="B14" s="73" t="s">
        <v>95</v>
      </c>
      <c r="C14" s="70">
        <f>+VLOOKUP(Gráficos!$E$3,Corrientes!$B$3:$AX$35,16,FALSE)</f>
        <v>104558.03379999999</v>
      </c>
      <c r="D14" s="70">
        <f>+VLOOKUP(Gráficos!$E$3,Corrientes!$B$36:$AX$68,16,FALSE)</f>
        <v>129643.639</v>
      </c>
      <c r="E14" s="70">
        <f>+VLOOKUP(Gráficos!$E$3,Corrientes!$B$69:$AX$101,16,FALSE)</f>
        <v>122331.8302</v>
      </c>
      <c r="F14" s="70">
        <f>+VLOOKUP(Gráficos!$E$3,Corrientes!$B$102:$AX$134,16,FALSE)</f>
        <v>128716.22675000002</v>
      </c>
      <c r="G14" s="70">
        <f>+VLOOKUP(Gráficos!$E$3,Corrientes!$B$135:$AX$167,16,FALSE)</f>
        <v>135349.63</v>
      </c>
      <c r="H14" s="70">
        <f>+VLOOKUP(Gráficos!$E$3,Corrientes!$B$168:$AX$200,16,FALSE)</f>
        <v>141810.79580000005</v>
      </c>
      <c r="I14" s="70">
        <f>+VLOOKUP(Gráficos!$E$3,Corrientes!$B$201:$AX$233,16,FALSE)</f>
        <v>155180.62618000005</v>
      </c>
      <c r="J14" s="70">
        <f>+VLOOKUP(Gráficos!$E$3,Corrientes!$B$234:$AX$266,16,FALSE)</f>
        <v>173928.59439999994</v>
      </c>
      <c r="K14" s="70">
        <f>+VLOOKUP(Gráficos!$E$3,Corrientes!$B$267:$AX$299,16,FALSE)</f>
        <v>183571.98558999994</v>
      </c>
      <c r="L14" s="70">
        <f>+VLOOKUP(Gráficos!$E$3,Corrientes!$B$300:$AX$332,16,FALSE)</f>
        <v>199554.80405000001</v>
      </c>
      <c r="M14" s="70">
        <f>+VLOOKUP(Gráficos!$E$3,Corrientes!$B$333:$AX$365,16,FALSE)</f>
        <v>208586.38092000003</v>
      </c>
      <c r="N14" s="70">
        <f>+VLOOKUP(Gráficos!$E$3,Corrientes!$B$366:$AX$398,16,FALSE)</f>
        <v>199593.09</v>
      </c>
      <c r="O14" s="70">
        <f>+VLOOKUP(Gráficos!$E$3,Corrientes!$B$399:$AX$431,16,FALSE)</f>
        <v>220226.2</v>
      </c>
      <c r="P14" s="70">
        <f>+VLOOKUP(Gráficos!$E$3,Corrientes!$B$432:$AX$464,16,FALSE)</f>
        <v>229477.81</v>
      </c>
      <c r="Q14" s="26"/>
      <c r="R14" s="3"/>
      <c r="S14" s="3"/>
      <c r="T14" s="3"/>
    </row>
    <row r="15" spans="2:20" x14ac:dyDescent="0.3">
      <c r="B15" s="73" t="s">
        <v>78</v>
      </c>
      <c r="C15" s="70">
        <f>+VLOOKUP(Gráficos!$E$3,Corrientes!$B$3:$AX$35,17,FALSE)</f>
        <v>17863.136890000002</v>
      </c>
      <c r="D15" s="70">
        <f>+VLOOKUP(Gráficos!$E$3,Corrientes!$B$36:$AX$68,17,FALSE)</f>
        <v>18939.832590000002</v>
      </c>
      <c r="E15" s="70">
        <f>+VLOOKUP(Gráficos!$E$3,Corrientes!$B$69:$AX$101,17,FALSE)</f>
        <v>21230.768549999997</v>
      </c>
      <c r="F15" s="70">
        <f>+VLOOKUP(Gráficos!$E$3,Corrientes!$B$102:$AX$134,17,FALSE)</f>
        <v>22947.971410000002</v>
      </c>
      <c r="G15" s="70">
        <f>+VLOOKUP(Gráficos!$E$3,Corrientes!$B$135:$AX$167,17,FALSE)</f>
        <v>29912.803600000003</v>
      </c>
      <c r="H15" s="70">
        <f>+VLOOKUP(Gráficos!$E$3,Corrientes!$B$168:$AX$200,17,FALSE)</f>
        <v>32005.3279</v>
      </c>
      <c r="I15" s="70">
        <f>+VLOOKUP(Gráficos!$E$3,Corrientes!$B$201:$AX$233,17,FALSE)</f>
        <v>35177.679019999996</v>
      </c>
      <c r="J15" s="70">
        <f>+VLOOKUP(Gráficos!$E$3,Corrientes!$B$234:$AX$266,17,FALSE)</f>
        <v>39511.119399999996</v>
      </c>
      <c r="K15" s="70">
        <f>+VLOOKUP(Gráficos!$E$3,Corrientes!$B$267:$AX$299,17,FALSE)</f>
        <v>48089.066220999986</v>
      </c>
      <c r="L15" s="70">
        <f>+VLOOKUP(Gráficos!$E$3,Corrientes!$B$300:$AX$332,17,FALSE)</f>
        <v>46155.538860000001</v>
      </c>
      <c r="M15" s="70">
        <f>+VLOOKUP(Gráficos!$E$3,Corrientes!$B$333:$AX$365,17,FALSE)</f>
        <v>49832.292060999986</v>
      </c>
      <c r="N15" s="70">
        <f>+VLOOKUP(Gráficos!$E$3,Corrientes!$B$366:$AX$398,17,FALSE)</f>
        <v>47308.185469999989</v>
      </c>
      <c r="O15" s="70">
        <f>+VLOOKUP(Gráficos!$E$3,Corrientes!$B$399:$AX$431,17,FALSE)</f>
        <v>52511.35</v>
      </c>
      <c r="P15" s="70">
        <f>+VLOOKUP(Gráficos!$E$3,Corrientes!$B$432:$AX$464,17,FALSE)</f>
        <v>52852.73</v>
      </c>
      <c r="Q15" s="26"/>
      <c r="R15" s="3"/>
      <c r="S15" s="3"/>
      <c r="T15" s="3"/>
    </row>
    <row r="16" spans="2:20" x14ac:dyDescent="0.3">
      <c r="B16" s="73" t="s">
        <v>232</v>
      </c>
      <c r="C16" s="70">
        <f>+VLOOKUP(Gráficos!$E$3,Corrientes!$B$3:$AX$35,18,FALSE)</f>
        <v>6731.2078600000004</v>
      </c>
      <c r="D16" s="70">
        <f>+VLOOKUP(Gráficos!$E$3,Corrientes!$B$36:$AX$68,18,FALSE)</f>
        <v>6990.8247200000014</v>
      </c>
      <c r="E16" s="70">
        <f>+VLOOKUP(Gráficos!$E$3,Corrientes!$B$69:$AX$101,18,FALSE)</f>
        <v>7714.3156199999994</v>
      </c>
      <c r="F16" s="70">
        <f>+VLOOKUP(Gráficos!$E$3,Corrientes!$B$102:$AX$134,18,FALSE)</f>
        <v>8321.7724799999996</v>
      </c>
      <c r="G16" s="70">
        <f>+VLOOKUP(Gráficos!$E$3,Corrientes!$B$135:$AX$167,18,FALSE)</f>
        <v>9133.8468999999986</v>
      </c>
      <c r="H16" s="70">
        <f>+VLOOKUP(Gráficos!$E$3,Corrientes!$B$168:$AX$200,18,FALSE)</f>
        <v>10291.5141</v>
      </c>
      <c r="I16" s="70">
        <f>+VLOOKUP(Gráficos!$E$3,Corrientes!$B$201:$AX$233,18,FALSE)</f>
        <v>10550.814179999999</v>
      </c>
      <c r="J16" s="70">
        <f>+VLOOKUP(Gráficos!$E$3,Corrientes!$B$234:$AX$266,18,FALSE)</f>
        <v>10626.031379999999</v>
      </c>
      <c r="K16" s="70">
        <f>+VLOOKUP(Gráficos!$E$3,Corrientes!$B$267:$AX$299,18,FALSE)</f>
        <v>11600.119979999999</v>
      </c>
      <c r="L16" s="70">
        <f>+VLOOKUP(Gráficos!$E$3,Corrientes!$B$300:$AX$332,18,FALSE)</f>
        <v>12431.147820000002</v>
      </c>
      <c r="M16" s="70">
        <f>+VLOOKUP(Gráficos!$E$3,Corrientes!$B$333:$AX$365,18,FALSE)</f>
        <v>12866.306480000001</v>
      </c>
      <c r="N16" s="70">
        <f>+VLOOKUP(Gráficos!$E$3,Corrientes!$B$366:$AX$398,18,FALSE)</f>
        <v>12903.639799999999</v>
      </c>
      <c r="O16" s="70">
        <f>+VLOOKUP(Gráficos!$E$3,Corrientes!$B$399:$AX$431,18,FALSE)</f>
        <v>13583.6</v>
      </c>
      <c r="P16" s="70">
        <f>+VLOOKUP(Gráficos!$E$3,Corrientes!$B$432:$AX$464,18,FALSE)</f>
        <v>13769.1</v>
      </c>
      <c r="Q16" s="26"/>
      <c r="R16" s="3"/>
      <c r="S16" s="3"/>
      <c r="T16" s="3"/>
    </row>
    <row r="17" spans="2:20" x14ac:dyDescent="0.3">
      <c r="B17" s="73" t="s">
        <v>79</v>
      </c>
      <c r="C17" s="70" t="str">
        <f>+VLOOKUP(Gráficos!$E$3,Corrientes!$B$3:$AX$35,19,FALSE)</f>
        <v>n.d.</v>
      </c>
      <c r="D17" s="70" t="str">
        <f>+VLOOKUP(Gráficos!$E$3,Corrientes!$B$36:$AX$68,19,FALSE)</f>
        <v>n.d.</v>
      </c>
      <c r="E17" s="70" t="str">
        <f>+VLOOKUP(Gráficos!$E$3,Corrientes!$B$69:$AX$101,19,FALSE)</f>
        <v>n.d.</v>
      </c>
      <c r="F17" s="70" t="str">
        <f>+VLOOKUP(Gráficos!$E$3,Corrientes!$B$102:$AX$134,19,FALSE)</f>
        <v>n.d.</v>
      </c>
      <c r="G17" s="70" t="str">
        <f>+VLOOKUP(Gráficos!$E$3,Corrientes!$B$135:$AX$167,19,FALSE)</f>
        <v>n.d.</v>
      </c>
      <c r="H17" s="70" t="str">
        <f>+VLOOKUP(Gráficos!$E$3,Corrientes!$B$168:$AX$200,19,FALSE)</f>
        <v>n.d.</v>
      </c>
      <c r="I17" s="70" t="str">
        <f>+VLOOKUP(Gráficos!$E$3,Corrientes!$B$201:$AX$233,19,FALSE)</f>
        <v>n.d.</v>
      </c>
      <c r="J17" s="70" t="str">
        <f>+VLOOKUP(Gráficos!$E$3,Corrientes!$B$234:$AX$266,19,FALSE)</f>
        <v>n.d.</v>
      </c>
      <c r="K17" s="70" t="str">
        <f>+VLOOKUP(Gráficos!$E$3,Corrientes!$B$267:$AX$299,19,FALSE)</f>
        <v>n.d.</v>
      </c>
      <c r="L17" s="70">
        <f>+VLOOKUP(Gráficos!$E$3,Corrientes!$B$300:$AX$332,19,FALSE)</f>
        <v>11763.521210000001</v>
      </c>
      <c r="M17" s="70">
        <f>+VLOOKUP(Gráficos!$E$3,Corrientes!$B$333:$AX$365,19,FALSE)</f>
        <v>18318.006450000004</v>
      </c>
      <c r="N17" s="70">
        <f>+VLOOKUP(Gráficos!$E$3,Corrientes!$B$366:$AX$398,19,FALSE)</f>
        <v>17443.988410000002</v>
      </c>
      <c r="O17" s="70">
        <f>+VLOOKUP(Gráficos!$E$3,Corrientes!$B$399:$AX$431,19,FALSE)</f>
        <v>19245.5</v>
      </c>
      <c r="P17" s="70">
        <f>+VLOOKUP(Gráficos!$E$3,Corrientes!$B$432:$AX$464,19,FALSE)</f>
        <v>21174.03</v>
      </c>
      <c r="Q17" s="26"/>
      <c r="R17" s="3"/>
      <c r="S17" s="3"/>
      <c r="T17" s="3"/>
    </row>
    <row r="18" spans="2:20" x14ac:dyDescent="0.3">
      <c r="B18" s="73" t="s">
        <v>80</v>
      </c>
      <c r="C18" s="70">
        <f>+VLOOKUP(Gráficos!$E$3,Corrientes!$B$3:$AX$35,20,FALSE)</f>
        <v>785.81202999999994</v>
      </c>
      <c r="D18" s="70">
        <f>+VLOOKUP(Gráficos!$E$3,Corrientes!$B$36:$AX$68,20,FALSE)</f>
        <v>763.68000000000006</v>
      </c>
      <c r="E18" s="70">
        <f>+VLOOKUP(Gráficos!$E$3,Corrientes!$B$69:$AX$101,20,FALSE)</f>
        <v>894.10607000000016</v>
      </c>
      <c r="F18" s="70">
        <f>+VLOOKUP(Gráficos!$E$3,Corrientes!$B$102:$AX$134,20,FALSE)</f>
        <v>1048.7682399999999</v>
      </c>
      <c r="G18" s="70">
        <f>+VLOOKUP(Gráficos!$E$3,Corrientes!$B$135:$AX$167,20,FALSE)</f>
        <v>1136.9143199999999</v>
      </c>
      <c r="H18" s="70">
        <f>+VLOOKUP(Gráficos!$E$3,Corrientes!$B$168:$AX$200,20,FALSE)</f>
        <v>1226.9398199999998</v>
      </c>
      <c r="I18" s="70">
        <f>+VLOOKUP(Gráficos!$E$3,Corrientes!$B$201:$AX$233,20,FALSE)</f>
        <v>1601.4195300000003</v>
      </c>
      <c r="J18" s="70">
        <f>+VLOOKUP(Gráficos!$E$3,Corrientes!$B$234:$AX$266,20,FALSE)</f>
        <v>1690.9044799999999</v>
      </c>
      <c r="K18" s="70">
        <f>+VLOOKUP(Gráficos!$E$3,Corrientes!$B$267:$AX$299,20,FALSE)</f>
        <v>2033.1641400000001</v>
      </c>
      <c r="L18" s="70">
        <f>+VLOOKUP(Gráficos!$E$3,Corrientes!$B$300:$AX$332,20,FALSE)</f>
        <v>2277.5255099999999</v>
      </c>
      <c r="M18" s="70">
        <f>+VLOOKUP(Gráficos!$E$3,Corrientes!$B$333:$AX$365,20,FALSE)</f>
        <v>2438.2936299999992</v>
      </c>
      <c r="N18" s="70">
        <f>+VLOOKUP(Gráficos!$E$3,Corrientes!$B$366:$AX$398,20,FALSE)</f>
        <v>2628.3833500000001</v>
      </c>
      <c r="O18" s="70">
        <f>+VLOOKUP(Gráficos!$E$3,Corrientes!$B$399:$AX$431,20,FALSE)</f>
        <v>2822.39</v>
      </c>
      <c r="P18" s="70">
        <f>+VLOOKUP(Gráficos!$E$3,Corrientes!$B$432:$AX$464,20,FALSE)</f>
        <v>3099.24</v>
      </c>
      <c r="Q18" s="26"/>
      <c r="R18" s="3"/>
      <c r="S18" s="3"/>
      <c r="T18" s="3"/>
    </row>
    <row r="19" spans="2:20" x14ac:dyDescent="0.3">
      <c r="B19" s="5" t="s">
        <v>233</v>
      </c>
      <c r="C19" s="71">
        <f t="shared" ref="C19:M19" si="2">+C20+C26</f>
        <v>65874.703599</v>
      </c>
      <c r="D19" s="71">
        <f t="shared" si="2"/>
        <v>77471.570971000008</v>
      </c>
      <c r="E19" s="71">
        <f t="shared" si="2"/>
        <v>95110.413547000004</v>
      </c>
      <c r="F19" s="71">
        <f t="shared" si="2"/>
        <v>108829.27558099997</v>
      </c>
      <c r="G19" s="71">
        <f t="shared" si="2"/>
        <v>126122.62067500001</v>
      </c>
      <c r="H19" s="71">
        <f t="shared" si="2"/>
        <v>153701.35845699997</v>
      </c>
      <c r="I19" s="71">
        <f t="shared" si="2"/>
        <v>172323.47326599999</v>
      </c>
      <c r="J19" s="71">
        <f t="shared" si="2"/>
        <v>186919.27071799996</v>
      </c>
      <c r="K19" s="71">
        <f t="shared" si="2"/>
        <v>200962.6709865118</v>
      </c>
      <c r="L19" s="71">
        <f t="shared" si="2"/>
        <v>221612.54506134902</v>
      </c>
      <c r="M19" s="71">
        <f t="shared" si="2"/>
        <v>232331.33045130267</v>
      </c>
      <c r="N19" s="71">
        <f t="shared" ref="N19:P19" si="3">+N20+N26</f>
        <v>243975.74694999994</v>
      </c>
      <c r="O19" s="71">
        <f t="shared" si="3"/>
        <v>262498.59000000003</v>
      </c>
      <c r="P19" s="71">
        <f t="shared" si="3"/>
        <v>271540.15000000002</v>
      </c>
      <c r="Q19" s="26"/>
      <c r="R19" s="3"/>
      <c r="S19" s="3"/>
      <c r="T19" s="3"/>
    </row>
    <row r="20" spans="2:20" x14ac:dyDescent="0.3">
      <c r="B20" s="73" t="s">
        <v>81</v>
      </c>
      <c r="C20" s="77">
        <f>+VLOOKUP(Gráficos!$E$3,Corrientes!$B$3:$AX$35,7,FALSE)</f>
        <v>55639.866009000005</v>
      </c>
      <c r="D20" s="77">
        <f>+VLOOKUP(Gráficos!$E$3,Corrientes!$B$36:$AX$68,7,FALSE)</f>
        <v>65128.583541</v>
      </c>
      <c r="E20" s="77">
        <f>+VLOOKUP(Gráficos!$E$3,Corrientes!$B$69:$AX$101,7,FALSE)</f>
        <v>80042.372577000002</v>
      </c>
      <c r="F20" s="77">
        <f>+VLOOKUP(Gráficos!$E$3,Corrientes!$B$102:$AX$134,7,FALSE)</f>
        <v>91953.955660999971</v>
      </c>
      <c r="G20" s="77">
        <f>+VLOOKUP(Gráficos!$E$3,Corrientes!$B$135:$AX$167,7,FALSE)</f>
        <v>106787.93617500001</v>
      </c>
      <c r="H20" s="77">
        <f>+VLOOKUP(Gráficos!$E$3,Corrientes!$B$168:$AX$200,7,FALSE)</f>
        <v>128986.28345699997</v>
      </c>
      <c r="I20" s="77">
        <f>+VLOOKUP(Gráficos!$E$3,Corrientes!$B$201:$AX$233,7,FALSE)</f>
        <v>144334.67620599997</v>
      </c>
      <c r="J20" s="77">
        <f>+VLOOKUP(Gráficos!$E$3,Corrientes!$B$234:$AX$266,7,FALSE)</f>
        <v>153208.00814799996</v>
      </c>
      <c r="K20" s="77">
        <f>+VLOOKUP(Gráficos!$E$3,Corrientes!$B$267:$AX$299,7,FALSE)</f>
        <v>174263.13655600001</v>
      </c>
      <c r="L20" s="77">
        <f>+VLOOKUP(Gráficos!$E$3,Corrientes!$B$300:$AX$332,7,FALSE)</f>
        <v>196089.996404</v>
      </c>
      <c r="M20" s="77">
        <f>+VLOOKUP(Gráficos!$E$3,Corrientes!$B$333:$AX$365,7,FALSE)</f>
        <v>204113.80456800002</v>
      </c>
      <c r="N20" s="77">
        <f>+VLOOKUP(Gráficos!$E$3,Corrientes!$B$366:$AX$398,7,FALSE)</f>
        <v>212013.06142999994</v>
      </c>
      <c r="O20" s="77">
        <f>+VLOOKUP(Gráficos!$E$3,Corrientes!$B$399:$AX$431,7,FALSE)</f>
        <v>221102.94</v>
      </c>
      <c r="P20" s="77">
        <f>+VLOOKUP(Gráficos!$E$3,Corrientes!$B$432:$AX$464,7,FALSE)</f>
        <v>230326.98</v>
      </c>
      <c r="Q20" s="26"/>
      <c r="R20" s="3"/>
      <c r="S20" s="3"/>
      <c r="T20" s="3"/>
    </row>
    <row r="21" spans="2:20" x14ac:dyDescent="0.3">
      <c r="B21" s="6" t="s">
        <v>82</v>
      </c>
      <c r="C21" s="70">
        <f>+VLOOKUP(Gráficos!$E$3,Corrientes!$B$3:$AX$35,5,FALSE)</f>
        <v>2065.9130190000001</v>
      </c>
      <c r="D21" s="70">
        <f>+VLOOKUP(Gráficos!$E$3,Corrientes!$B$36:$AX$68,5,FALSE)</f>
        <v>1997.6640709999997</v>
      </c>
      <c r="E21" s="70">
        <f>+VLOOKUP(Gráficos!$E$3,Corrientes!$B$69:$AX$101,5,FALSE)</f>
        <v>2062.2674159999997</v>
      </c>
      <c r="F21" s="70">
        <f>+VLOOKUP(Gráficos!$E$3,Corrientes!$B$102:$AX$134,5,FALSE)</f>
        <v>2326.0558839999994</v>
      </c>
      <c r="G21" s="70">
        <f>+VLOOKUP(Gráficos!$E$3,Corrientes!$B$135:$AX$167,5,FALSE)</f>
        <v>3011.3079879999996</v>
      </c>
      <c r="H21" s="70">
        <f>+VLOOKUP(Gráficos!$E$3,Corrientes!$B$168:$AX$200,5,FALSE)</f>
        <v>3330.0333760000003</v>
      </c>
      <c r="I21" s="70">
        <f>+VLOOKUP(Gráficos!$E$3,Corrientes!$B$201:$AX$233,5,FALSE)</f>
        <v>3995.4391339999997</v>
      </c>
      <c r="J21" s="70">
        <f>+VLOOKUP(Gráficos!$E$3,Corrientes!$B$234:$AX$266,5,FALSE)</f>
        <v>5099.7575669999987</v>
      </c>
      <c r="K21" s="70">
        <f>+VLOOKUP(Gráficos!$E$3,Corrientes!$B$267:$AX$299,5,FALSE)</f>
        <v>5592.8478339999992</v>
      </c>
      <c r="L21" s="70">
        <f>+VLOOKUP(Gráficos!$E$3,Corrientes!$B$300:$AX$332,5,FALSE)</f>
        <v>7117.5140000000001</v>
      </c>
      <c r="M21" s="70">
        <f>+VLOOKUP(Gráficos!$E$3,Corrientes!$B$333:$AX$365,5,FALSE)</f>
        <v>5870.1438399999997</v>
      </c>
      <c r="N21" s="70">
        <f>+VLOOKUP(Gráficos!$E$3,Corrientes!$B$366:$AX$398,5,FALSE)</f>
        <v>5723.8210300000001</v>
      </c>
      <c r="O21" s="70">
        <f>+VLOOKUP(Gráficos!$E$3,Corrientes!$B$399:$AX$431,5,FALSE)</f>
        <v>5884.6</v>
      </c>
      <c r="P21" s="70">
        <f>+VLOOKUP(Gráficos!$E$3,Corrientes!$B$432:$AX$464,5,FALSE)</f>
        <v>6391.32</v>
      </c>
      <c r="Q21" s="26"/>
      <c r="R21" s="3"/>
      <c r="S21" s="3"/>
      <c r="T21" s="3"/>
    </row>
    <row r="22" spans="2:20" x14ac:dyDescent="0.3">
      <c r="B22" s="6" t="s">
        <v>83</v>
      </c>
      <c r="C22" s="70">
        <f>+VLOOKUP(Gráficos!$E$3,Corrientes!$B$3:$AX$35,2,FALSE)</f>
        <v>21933.599990000002</v>
      </c>
      <c r="D22" s="70">
        <f>+VLOOKUP(Gráficos!$E$3,Corrientes!$B$36:$AX$68,2,FALSE)</f>
        <v>23694.027890000001</v>
      </c>
      <c r="E22" s="70">
        <f>+VLOOKUP(Gráficos!$E$3,Corrientes!$B$69:$AX$101,2,FALSE)</f>
        <v>33705.489119999998</v>
      </c>
      <c r="F22" s="70">
        <f>+VLOOKUP(Gráficos!$E$3,Corrientes!$B$102:$AX$134,2,FALSE)</f>
        <v>41547.711729999995</v>
      </c>
      <c r="G22" s="70">
        <f>+VLOOKUP(Gráficos!$E$3,Corrientes!$B$135:$AX$167,2,FALSE)</f>
        <v>53144.032000000007</v>
      </c>
      <c r="H22" s="70">
        <f>+VLOOKUP(Gráficos!$E$3,Corrientes!$B$168:$AX$200,2,FALSE)</f>
        <v>69743.47027999998</v>
      </c>
      <c r="I22" s="70">
        <f>+VLOOKUP(Gráficos!$E$3,Corrientes!$B$201:$AX$233,2,FALSE)</f>
        <v>80959.255929999999</v>
      </c>
      <c r="J22" s="70">
        <f>+VLOOKUP(Gráficos!$E$3,Corrientes!$B$234:$AX$266,2,FALSE)</f>
        <v>86765.574209999992</v>
      </c>
      <c r="K22" s="70">
        <f>+VLOOKUP(Gráficos!$E$3,Corrientes!$B$267:$AX$299,2,FALSE)</f>
        <v>99806.461620000016</v>
      </c>
      <c r="L22" s="70">
        <f>+VLOOKUP(Gráficos!$E$3,Corrientes!$B$300:$AX$332,2,FALSE)</f>
        <v>112737.33254</v>
      </c>
      <c r="M22" s="70">
        <f>+VLOOKUP(Gráficos!$E$3,Corrientes!$B$333:$AX$365,2,FALSE)</f>
        <v>118893.90999999999</v>
      </c>
      <c r="N22" s="70">
        <f>+VLOOKUP(Gráficos!$E$3,Corrientes!$B$366:$AX$398,2,FALSE)</f>
        <v>120827.79659999997</v>
      </c>
      <c r="O22" s="70">
        <f>+VLOOKUP(Gráficos!$E$3,Corrientes!$B$399:$AX$431,2,FALSE)</f>
        <v>121772.35</v>
      </c>
      <c r="P22" s="70">
        <f>+VLOOKUP(Gráficos!$E$3,Corrientes!$B$432:$AX$464,2,FALSE)</f>
        <v>124340.96</v>
      </c>
      <c r="Q22" s="26"/>
      <c r="R22" s="3"/>
      <c r="S22" s="3"/>
      <c r="T22" s="3"/>
    </row>
    <row r="23" spans="2:20" x14ac:dyDescent="0.3">
      <c r="B23" s="6" t="s">
        <v>84</v>
      </c>
      <c r="C23" s="70" t="str">
        <f>+VLOOKUP(Gráficos!$E$3,Corrientes!$B$3:$AX$35,6,FALSE)</f>
        <v>n.a.</v>
      </c>
      <c r="D23" s="70" t="str">
        <f>+VLOOKUP(Gráficos!$E$3,Corrientes!$B$36:$AX$68,6,FALSE)</f>
        <v>n.a.</v>
      </c>
      <c r="E23" s="70">
        <f>+VLOOKUP(Gráficos!$E$3,Corrientes!$B$69:$AX$101,6,FALSE)</f>
        <v>524.74040100000002</v>
      </c>
      <c r="F23" s="70">
        <f>+VLOOKUP(Gráficos!$E$3,Corrientes!$B$102:$AX$134,6,FALSE)</f>
        <v>612.51264700000002</v>
      </c>
      <c r="G23" s="70">
        <f>+VLOOKUP(Gráficos!$E$3,Corrientes!$B$135:$AX$167,6,FALSE)</f>
        <v>1342.0081620000001</v>
      </c>
      <c r="H23" s="70">
        <f>+VLOOKUP(Gráficos!$E$3,Corrientes!$B$168:$AX$200,6,FALSE)</f>
        <v>1061.635501</v>
      </c>
      <c r="I23" s="70">
        <f>+VLOOKUP(Gráficos!$E$3,Corrientes!$B$201:$AX$233,6,FALSE)</f>
        <v>1338.8767219999997</v>
      </c>
      <c r="J23" s="70">
        <f>+VLOOKUP(Gráficos!$E$3,Corrientes!$B$234:$AX$266,6,FALSE)</f>
        <v>1480.923131</v>
      </c>
      <c r="K23" s="70">
        <f>+VLOOKUP(Gráficos!$E$3,Corrientes!$B$267:$AX$299,6,FALSE)</f>
        <v>1684.0605119999996</v>
      </c>
      <c r="L23" s="70">
        <f>+VLOOKUP(Gráficos!$E$3,Corrientes!$B$300:$AX$332,6,FALSE)</f>
        <v>1727.2205439999998</v>
      </c>
      <c r="M23" s="70">
        <f>+VLOOKUP(Gráficos!$E$3,Corrientes!$B$333:$AX$365,6,FALSE)</f>
        <v>1788.8928780000001</v>
      </c>
      <c r="N23" s="70">
        <f>+VLOOKUP(Gráficos!$E$3,Corrientes!$B$366:$AX$398,6,FALSE)</f>
        <v>1881.34798</v>
      </c>
      <c r="O23" s="70">
        <f>+VLOOKUP(Gráficos!$E$3,Corrientes!$B$399:$AX$431,6,FALSE)</f>
        <v>2104.65</v>
      </c>
      <c r="P23" s="70">
        <f>+VLOOKUP(Gráficos!$E$3,Corrientes!$B$432:$AX$464,6,FALSE)</f>
        <v>2200.19</v>
      </c>
      <c r="Q23" s="26"/>
      <c r="R23" s="3"/>
      <c r="S23" s="3"/>
      <c r="T23" s="3"/>
    </row>
    <row r="24" spans="2:20" x14ac:dyDescent="0.3">
      <c r="B24" s="6" t="s">
        <v>85</v>
      </c>
      <c r="C24" s="70" t="str">
        <f>+VLOOKUP(Gráficos!$E$3,Corrientes!$B$3:$AX$35,4,FALSE)</f>
        <v>n.a.</v>
      </c>
      <c r="D24" s="70">
        <f>+VLOOKUP(Gráficos!$E$3,Corrientes!$B$36:$AX$68,4,FALSE)</f>
        <v>4926.0009999999993</v>
      </c>
      <c r="E24" s="70">
        <f>+VLOOKUP(Gráficos!$E$3,Corrientes!$B$69:$AX$101,4,FALSE)</f>
        <v>5088.0348000000004</v>
      </c>
      <c r="F24" s="70">
        <f>+VLOOKUP(Gráficos!$E$3,Corrientes!$B$102:$AX$134,4,FALSE)</f>
        <v>5716.2385999999988</v>
      </c>
      <c r="G24" s="70">
        <f>+VLOOKUP(Gráficos!$E$3,Corrientes!$B$135:$AX$167,4,FALSE)</f>
        <v>5790.113800000001</v>
      </c>
      <c r="H24" s="70">
        <f>+VLOOKUP(Gráficos!$E$3,Corrientes!$B$168:$AX$200,4,FALSE)</f>
        <v>6370.7229000000007</v>
      </c>
      <c r="I24" s="70">
        <f>+VLOOKUP(Gráficos!$E$3,Corrientes!$B$201:$AX$233,4,FALSE)</f>
        <v>7624.4778500000011</v>
      </c>
      <c r="J24" s="70">
        <f>+VLOOKUP(Gráficos!$E$3,Corrientes!$B$234:$AX$266,4,FALSE)</f>
        <v>7971.6859700000005</v>
      </c>
      <c r="K24" s="70">
        <f>+VLOOKUP(Gráficos!$E$3,Corrientes!$B$267:$AX$299,4,FALSE)</f>
        <v>8704.0614299999997</v>
      </c>
      <c r="L24" s="70">
        <f>+VLOOKUP(Gráficos!$E$3,Corrientes!$B$300:$AX$332,4,FALSE)</f>
        <v>9714.7957200000001</v>
      </c>
      <c r="M24" s="70">
        <f>+VLOOKUP(Gráficos!$E$3,Corrientes!$B$333:$AX$365,4,FALSE)</f>
        <v>9881.767319999999</v>
      </c>
      <c r="N24" s="70">
        <f>+VLOOKUP(Gráficos!$E$3,Corrientes!$B$366:$AX$398,4,FALSE)</f>
        <v>10486.081540000001</v>
      </c>
      <c r="O24" s="70">
        <f>+VLOOKUP(Gráficos!$E$3,Corrientes!$B$399:$AX$431,4,FALSE)</f>
        <v>11268.85</v>
      </c>
      <c r="P24" s="70">
        <f>+VLOOKUP(Gráficos!$E$3,Corrientes!$B$432:$AX$464,4,FALSE)</f>
        <v>11746.77</v>
      </c>
      <c r="Q24" s="26"/>
      <c r="R24" s="3"/>
      <c r="S24" s="3"/>
      <c r="T24" s="3"/>
    </row>
    <row r="25" spans="2:20" x14ac:dyDescent="0.3">
      <c r="B25" s="6" t="s">
        <v>86</v>
      </c>
      <c r="C25" s="70">
        <f>+VLOOKUP(Gráficos!$E$3,Corrientes!$B$3:$AX$35,3,FALSE)</f>
        <v>31640.352999999999</v>
      </c>
      <c r="D25" s="70">
        <f>+VLOOKUP(Gráficos!$E$3,Corrientes!$B$36:$AX$68,3,FALSE)</f>
        <v>34510.890579999999</v>
      </c>
      <c r="E25" s="70">
        <f>+VLOOKUP(Gráficos!$E$3,Corrientes!$B$69:$AX$101,3,FALSE)</f>
        <v>38661.840839999997</v>
      </c>
      <c r="F25" s="70">
        <f>+VLOOKUP(Gráficos!$E$3,Corrientes!$B$102:$AX$134,3,FALSE)</f>
        <v>41751.436799999989</v>
      </c>
      <c r="G25" s="70">
        <f>+VLOOKUP(Gráficos!$E$3,Corrientes!$B$135:$AX$167,3,FALSE)</f>
        <v>43500.474224999998</v>
      </c>
      <c r="H25" s="70">
        <f>+VLOOKUP(Gráficos!$E$3,Corrientes!$B$168:$AX$200,3,FALSE)</f>
        <v>48480.421399999999</v>
      </c>
      <c r="I25" s="70">
        <f>+VLOOKUP(Gráficos!$E$3,Corrientes!$B$201:$AX$233,3,FALSE)</f>
        <v>50416.626569999993</v>
      </c>
      <c r="J25" s="70">
        <f>+VLOOKUP(Gráficos!$E$3,Corrientes!$B$234:$AX$266,3,FALSE)</f>
        <v>51890.067270000014</v>
      </c>
      <c r="K25" s="70">
        <f>+VLOOKUP(Gráficos!$E$3,Corrientes!$B$267:$AX$299,3,FALSE)</f>
        <v>58475.705159999998</v>
      </c>
      <c r="L25" s="70">
        <f>+VLOOKUP(Gráficos!$E$3,Corrientes!$B$300:$AX$332,3,FALSE)</f>
        <v>64793.133599999994</v>
      </c>
      <c r="M25" s="70">
        <f>+VLOOKUP(Gráficos!$E$3,Corrientes!$B$333:$AX$365,3,FALSE)</f>
        <v>67679.090530000016</v>
      </c>
      <c r="N25" s="70">
        <f>+VLOOKUP(Gráficos!$E$3,Corrientes!$B$366:$AX$398,3,FALSE)</f>
        <v>73094.014279999989</v>
      </c>
      <c r="O25" s="70">
        <f>+VLOOKUP(Gráficos!$E$3,Corrientes!$B$399:$AX$431,3,FALSE)</f>
        <v>80072.479999999996</v>
      </c>
      <c r="P25" s="70">
        <f>+VLOOKUP(Gráficos!$E$3,Corrientes!$B$432:$AX$464,3,FALSE)</f>
        <v>85647.74</v>
      </c>
      <c r="Q25" s="26"/>
      <c r="R25" s="3"/>
      <c r="S25" s="3"/>
      <c r="T25" s="3"/>
    </row>
    <row r="26" spans="2:20" x14ac:dyDescent="0.3">
      <c r="B26" s="73" t="s">
        <v>31</v>
      </c>
      <c r="C26" s="77">
        <f>+C27</f>
        <v>10234.837589999999</v>
      </c>
      <c r="D26" s="77">
        <f t="shared" ref="D26:P26" si="4">+D27</f>
        <v>12342.987430000001</v>
      </c>
      <c r="E26" s="77">
        <f t="shared" si="4"/>
        <v>15068.04097</v>
      </c>
      <c r="F26" s="77">
        <f t="shared" si="4"/>
        <v>16875.319919999998</v>
      </c>
      <c r="G26" s="77">
        <f t="shared" si="4"/>
        <v>19334.684499999996</v>
      </c>
      <c r="H26" s="77">
        <f t="shared" si="4"/>
        <v>24715.075000000004</v>
      </c>
      <c r="I26" s="77">
        <f t="shared" si="4"/>
        <v>27988.797060000001</v>
      </c>
      <c r="J26" s="77">
        <f t="shared" si="4"/>
        <v>33711.262569999999</v>
      </c>
      <c r="K26" s="77">
        <f t="shared" si="4"/>
        <v>26699.534430511798</v>
      </c>
      <c r="L26" s="77">
        <f t="shared" si="4"/>
        <v>25522.54865734902</v>
      </c>
      <c r="M26" s="77">
        <f t="shared" si="4"/>
        <v>28217.525883302646</v>
      </c>
      <c r="N26" s="77">
        <f t="shared" si="4"/>
        <v>31962.685519999999</v>
      </c>
      <c r="O26" s="77">
        <f t="shared" si="4"/>
        <v>41395.65</v>
      </c>
      <c r="P26" s="77">
        <f t="shared" si="4"/>
        <v>41213.17</v>
      </c>
      <c r="Q26" s="26"/>
      <c r="R26" s="3"/>
      <c r="S26" s="3"/>
      <c r="T26" s="3"/>
    </row>
    <row r="27" spans="2:20" x14ac:dyDescent="0.3">
      <c r="B27" s="6" t="s">
        <v>87</v>
      </c>
      <c r="C27" s="70">
        <f>+VLOOKUP(Gráficos!$E$3,Corrientes!$B$3:$AX$35,8,FALSE)</f>
        <v>10234.837589999999</v>
      </c>
      <c r="D27" s="70">
        <f>+VLOOKUP(Gráficos!$E$3,Corrientes!$B$36:$AX$68,8,FALSE)</f>
        <v>12342.987430000001</v>
      </c>
      <c r="E27" s="70">
        <f>+VLOOKUP(Gráficos!$E$3,Corrientes!$B$69:$AX$101,8,FALSE)</f>
        <v>15068.04097</v>
      </c>
      <c r="F27" s="70">
        <f>+VLOOKUP(Gráficos!$E$3,Corrientes!$B$102:$AX$134,8,FALSE)</f>
        <v>16875.319919999998</v>
      </c>
      <c r="G27" s="70">
        <f>+VLOOKUP(Gráficos!$E$3,Corrientes!$B$135:$AX$167,8,FALSE)</f>
        <v>19334.684499999996</v>
      </c>
      <c r="H27" s="70">
        <f>+VLOOKUP(Gráficos!$E$3,Corrientes!$B$168:$AX$200,8,FALSE)</f>
        <v>24715.075000000004</v>
      </c>
      <c r="I27" s="70">
        <f>+VLOOKUP(Gráficos!$E$3,Corrientes!$B$201:$AX$233,8,FALSE)</f>
        <v>27988.797060000001</v>
      </c>
      <c r="J27" s="70">
        <f>+VLOOKUP(Gráficos!$E$3,Corrientes!$B$234:$AX$266,8,FALSE)</f>
        <v>33711.262569999999</v>
      </c>
      <c r="K27" s="70">
        <f>+VLOOKUP(Gráficos!$E$3,Corrientes!$B$267:$AX$299,8,FALSE)</f>
        <v>26699.534430511798</v>
      </c>
      <c r="L27" s="70">
        <f>+VLOOKUP(Gráficos!$E$3,Corrientes!$B$300:$AX$332,8,FALSE)</f>
        <v>25522.54865734902</v>
      </c>
      <c r="M27" s="70">
        <f>+VLOOKUP(Gráficos!$E$3,Corrientes!$B$333:$AX$365,8,FALSE)</f>
        <v>28217.525883302646</v>
      </c>
      <c r="N27" s="70">
        <f>+VLOOKUP(Gráficos!$E$3,Corrientes!$B$366:$AX$398,8,FALSE)</f>
        <v>31962.685519999999</v>
      </c>
      <c r="O27" s="70">
        <f>+VLOOKUP(Gráficos!$E$3,Corrientes!$B$399:$AX$431,8,FALSE)</f>
        <v>41395.65</v>
      </c>
      <c r="P27" s="70">
        <f>+VLOOKUP(Gráficos!$E$3,Corrientes!$B$432:$AX$464,8,FALSE)</f>
        <v>41213.17</v>
      </c>
      <c r="Q27" s="26"/>
      <c r="R27" s="3"/>
      <c r="S27" s="17"/>
      <c r="T27" s="3"/>
    </row>
    <row r="28" spans="2:20" x14ac:dyDescent="0.3">
      <c r="B28" s="74" t="s">
        <v>127</v>
      </c>
      <c r="C28" s="76">
        <f>+VLOOKUP(Gráficos!$E$3,Corrientes!$B$3:$AX$35,34,FALSE)</f>
        <v>267630.88045999996</v>
      </c>
      <c r="D28" s="76">
        <f>+VLOOKUP(Gráficos!$E$3,Corrientes!$B$36:$AX$68,34,FALSE)</f>
        <v>297203.21290999994</v>
      </c>
      <c r="E28" s="76">
        <f>+VLOOKUP(Gráficos!$E$3,Corrientes!$B$69:$AX$101,34,FALSE)</f>
        <v>322370.78688000003</v>
      </c>
      <c r="F28" s="76">
        <f>+VLOOKUP(Gráficos!$E$3,Corrientes!$B$102:$AX$134,34,FALSE)</f>
        <v>343727.37007</v>
      </c>
      <c r="G28" s="76">
        <f>+VLOOKUP(Gráficos!$E$3,Corrientes!$B$135:$AX$167,34,FALSE)</f>
        <v>372695.86615000002</v>
      </c>
      <c r="H28" s="76">
        <f>+VLOOKUP(Gráficos!$E$3,Corrientes!$B$168:$AX$200,34,FALSE)</f>
        <v>344627.1335</v>
      </c>
      <c r="I28" s="76">
        <f>+VLOOKUP(Gráficos!$E$3,Corrientes!$B$201:$AX$233,34,FALSE)</f>
        <v>354507.31076999998</v>
      </c>
      <c r="J28" s="76">
        <f>+VLOOKUP(Gráficos!$E$3,Corrientes!$B$234:$AX$266,34,FALSE)</f>
        <v>380225.09081000002</v>
      </c>
      <c r="K28" s="76">
        <f>+VLOOKUP(Gráficos!$E$3,Corrientes!$B$267:$AX$299,34,FALSE)</f>
        <v>380539.83724999998</v>
      </c>
      <c r="L28" s="76">
        <f>+VLOOKUP(Gráficos!$E$3,Corrientes!$B$300:$AX$332,34,FALSE)</f>
        <v>418991.21337000001</v>
      </c>
      <c r="M28" s="76">
        <f>+VLOOKUP(Gráficos!$E$3,Corrientes!$B$333:$AX$365,34,FALSE)</f>
        <v>435546.91753999994</v>
      </c>
      <c r="N28" s="76">
        <f>+VLOOKUP(Gráficos!$E$3,Corrientes!$B$366:$AX$398,34,FALSE)</f>
        <v>459961.49845000007</v>
      </c>
      <c r="O28" s="76">
        <f>+VLOOKUP(Gráficos!$E$3,Corrientes!$B$399:$AX$431,34,FALSE)</f>
        <v>491171.65448999999</v>
      </c>
      <c r="P28" s="76">
        <f>+VLOOKUP(Gráficos!$E$3,Corrientes!$B$432:$AX$464,34,FALSE)</f>
        <v>524011.84311999998</v>
      </c>
      <c r="Q28" s="26"/>
      <c r="R28" s="3"/>
      <c r="S28" s="17"/>
      <c r="T28" s="3"/>
    </row>
    <row r="29" spans="2:20" x14ac:dyDescent="0.3">
      <c r="B29" s="7" t="s">
        <v>150</v>
      </c>
      <c r="C29" s="70">
        <f>+VLOOKUP(Gráficos!$E$3,Corrientes!$B$3:$AX$35,31,FALSE)</f>
        <v>251228.46899999998</v>
      </c>
      <c r="D29" s="70">
        <f>+VLOOKUP(Gráficos!$E$3,Corrientes!$B$36:$AX$68,31,FALSE)</f>
        <v>278604.43699999992</v>
      </c>
      <c r="E29" s="70">
        <f>+VLOOKUP(Gráficos!$E$3,Corrientes!$B$69:$AX$101,31,FALSE)</f>
        <v>300667.50900000002</v>
      </c>
      <c r="F29" s="70">
        <f>+VLOOKUP(Gráficos!$E$3,Corrientes!$B$102:$AX$134,31,FALSE)</f>
        <v>318753.78700000001</v>
      </c>
      <c r="G29" s="70">
        <f>+VLOOKUP(Gráficos!$E$3,Corrientes!$B$135:$AX$167,31,FALSE)</f>
        <v>342686.91399999999</v>
      </c>
      <c r="H29" s="70">
        <f>+VLOOKUP(Gráficos!$E$3,Corrientes!$B$168:$AX$200,31,FALSE)</f>
        <v>300288.674</v>
      </c>
      <c r="I29" s="70">
        <f>+VLOOKUP(Gráficos!$E$3,Corrientes!$B$201:$AX$233,31,FALSE)</f>
        <v>306096.99699999997</v>
      </c>
      <c r="J29" s="70">
        <f>+VLOOKUP(Gráficos!$E$3,Corrientes!$B$234:$AX$266,31,FALSE)</f>
        <v>328237.897</v>
      </c>
      <c r="K29" s="70">
        <f>+VLOOKUP(Gráficos!$E$3,Corrientes!$B$267:$AX$299,31,FALSE)</f>
        <v>324421.93699999998</v>
      </c>
      <c r="L29" s="70">
        <f>+VLOOKUP(Gráficos!$E$3,Corrientes!$B$300:$AX$332,31,FALSE)</f>
        <v>359304.25</v>
      </c>
      <c r="M29" s="70">
        <f>+VLOOKUP(Gráficos!$E$3,Corrientes!$B$333:$AX$365,31,FALSE)</f>
        <v>371737.549</v>
      </c>
      <c r="N29" s="70">
        <f>+VLOOKUP(Gráficos!$E$3,Corrientes!$B$366:$AX$398,31,FALSE)</f>
        <v>387274.33100000001</v>
      </c>
      <c r="O29" s="70">
        <f>+VLOOKUP(Gráficos!$E$3,Corrientes!$B$399:$AX$431,31,FALSE)</f>
        <v>414897.16399999999</v>
      </c>
      <c r="P29" s="70">
        <f>+VLOOKUP(Gráficos!$E$3,Corrientes!$B$432:$AX$464,31,FALSE)</f>
        <v>438019.23499999999</v>
      </c>
      <c r="Q29" s="26"/>
      <c r="R29" s="3"/>
      <c r="S29" s="17"/>
      <c r="T29" s="3"/>
    </row>
    <row r="30" spans="2:20" x14ac:dyDescent="0.3">
      <c r="B30" s="7" t="s">
        <v>270</v>
      </c>
      <c r="C30" s="70"/>
      <c r="D30" s="70"/>
      <c r="E30" s="70"/>
      <c r="F30" s="70"/>
      <c r="G30" s="70"/>
      <c r="H30" s="70">
        <f>+VLOOKUP(Gráficos!$E$3,Corrientes!$B$168:$AX$200,32,FALSE)</f>
        <v>12942.36</v>
      </c>
      <c r="I30" s="70">
        <f>+VLOOKUP(Gráficos!$E$3,Corrientes!$B$201:$AX$233,32,FALSE)</f>
        <v>13507.614</v>
      </c>
      <c r="J30" s="70">
        <f>+VLOOKUP(Gráficos!$E$3,Corrientes!$B$234:$AX$266,32,FALSE)</f>
        <v>13853.647000000001</v>
      </c>
      <c r="K30" s="70">
        <f>+VLOOKUP(Gráficos!$E$3,Corrientes!$B$267:$AX$299,32,FALSE)</f>
        <v>14655.264999999999</v>
      </c>
      <c r="L30" s="70">
        <f>+VLOOKUP(Gráficos!$E$3,Corrientes!$B$300:$AX$332,32,FALSE)</f>
        <v>15313.584000000001</v>
      </c>
      <c r="M30" s="70">
        <f>+VLOOKUP(Gráficos!$E$3,Corrientes!$B$333:$AX$365,32,FALSE)</f>
        <v>16131.775</v>
      </c>
      <c r="N30" s="70">
        <f>+VLOOKUP(Gráficos!$E$3,Corrientes!$B$366:$AX$398,32,FALSE)</f>
        <v>17125.330999999998</v>
      </c>
      <c r="O30" s="70">
        <f>+VLOOKUP(Gráficos!$E$3,Corrientes!$B$399:$AX$431,32,FALSE)</f>
        <v>17863.29</v>
      </c>
      <c r="P30" s="70">
        <f>+VLOOKUP(Gráficos!$E$3,Corrientes!$B$432:$AX$464,32,FALSE)</f>
        <v>18799.312000000002</v>
      </c>
      <c r="Q30" s="26"/>
      <c r="R30" s="3"/>
      <c r="S30" s="17"/>
      <c r="T30" s="3"/>
    </row>
    <row r="31" spans="2:20" x14ac:dyDescent="0.3">
      <c r="B31" s="7" t="s">
        <v>251</v>
      </c>
      <c r="C31" s="70">
        <f>+VLOOKUP(Gráficos!$E$3,Corrientes!$B$3:$AX$35,49,FALSE)</f>
        <v>3466.4537500000001</v>
      </c>
      <c r="D31" s="70">
        <f>+VLOOKUP(Gráficos!$E$3,Corrientes!$B$36:$AX$68,49,FALSE)</f>
        <v>3621.82312</v>
      </c>
      <c r="E31" s="70">
        <f>+VLOOKUP(Gráficos!$E$3,Corrientes!$B$69:$AX$101,49,FALSE)</f>
        <v>3990.1238899999994</v>
      </c>
      <c r="F31" s="70">
        <f>+VLOOKUP(Gráficos!$E$3,Corrientes!$B$102:$AX$134,49,FALSE)</f>
        <v>4478.6584999999995</v>
      </c>
      <c r="G31" s="70">
        <f>+VLOOKUP(Gráficos!$E$3,Corrientes!$B$135:$AX$167,49,FALSE)</f>
        <v>5566.7028799999998</v>
      </c>
      <c r="H31" s="70">
        <f>+VLOOKUP(Gráficos!$E$3,Corrientes!$B$168:$AX$200,49,FALSE)</f>
        <v>4575.2621999999992</v>
      </c>
      <c r="I31" s="70">
        <f>+VLOOKUP(Gráficos!$E$3,Corrientes!$B$201:$AX$233,49,FALSE)</f>
        <v>4623.1144539285733</v>
      </c>
      <c r="J31" s="70">
        <f>+VLOOKUP(Gráficos!$E$3,Corrientes!$B$234:$AX$266,49,FALSE)</f>
        <v>5393.488917571427</v>
      </c>
      <c r="K31" s="70">
        <f>+VLOOKUP(Gráficos!$E$3,Corrientes!$B$267:$AX$299,49,FALSE)</f>
        <v>5268.2019869116602</v>
      </c>
      <c r="L31" s="70">
        <f>+VLOOKUP(Gráficos!$E$3,Corrientes!$B$300:$AX$332,49,FALSE)</f>
        <v>4887.8053651242817</v>
      </c>
      <c r="M31" s="70">
        <f>+VLOOKUP(Gráficos!$E$3,Corrientes!$B$333:$AX$365,49,FALSE)</f>
        <v>5351.0195230999925</v>
      </c>
      <c r="N31" s="70">
        <f>+VLOOKUP(Gráficos!$E$3,Corrientes!$B$366:$AX$398,49,FALSE)</f>
        <v>5890.2479080271378</v>
      </c>
      <c r="O31" s="70">
        <f>+VLOOKUP(Gráficos!$E$3,Corrientes!$B$399:$AX$431,49,FALSE)</f>
        <v>6210.3961500000005</v>
      </c>
      <c r="P31" s="70">
        <f>+VLOOKUP(Gráficos!$E$3,Corrientes!$B$432:$AX$464,49,FALSE)</f>
        <v>5836.9316899999994</v>
      </c>
      <c r="Q31" s="26"/>
      <c r="R31" s="3"/>
      <c r="S31" s="17"/>
      <c r="T31" s="3"/>
    </row>
    <row r="32" spans="2:20" x14ac:dyDescent="0.3">
      <c r="B32" s="12" t="s">
        <v>88</v>
      </c>
      <c r="C32" s="72">
        <f>+VLOOKUP(Gráficos!$E$3,Corrientes!$B$3:$AX$35,33,FALSE)</f>
        <v>12935.957710000001</v>
      </c>
      <c r="D32" s="72">
        <f>+VLOOKUP(Gráficos!$E$3,Corrientes!$B$36:$AX$68,33,FALSE)</f>
        <v>14976.952789999998</v>
      </c>
      <c r="E32" s="72">
        <f>+VLOOKUP(Gráficos!$E$3,Corrientes!$B$69:$AX$101,33,FALSE)</f>
        <v>17713.153990000006</v>
      </c>
      <c r="F32" s="72">
        <f>+VLOOKUP(Gráficos!$E$3,Corrientes!$B$102:$AX$134,33,FALSE)</f>
        <v>20494.924569999996</v>
      </c>
      <c r="G32" s="72">
        <f>+VLOOKUP(Gráficos!$E$3,Corrientes!$B$135:$AX$167,33,FALSE)</f>
        <v>24442.24927</v>
      </c>
      <c r="H32" s="72">
        <f>+VLOOKUP(Gráficos!$E$3,Corrientes!$B$168:$AX$200,33,FALSE)</f>
        <v>26820.837299999999</v>
      </c>
      <c r="I32" s="72">
        <f>+VLOOKUP(Gráficos!$E$3,Corrientes!$B$201:$AX$233,33,FALSE)</f>
        <v>30279.585309999999</v>
      </c>
      <c r="J32" s="72">
        <f>+VLOOKUP(Gráficos!$E$3,Corrientes!$B$234:$AX$266,33,FALSE)</f>
        <v>32740.05789</v>
      </c>
      <c r="K32" s="72">
        <f>+VLOOKUP(Gráficos!$E$3,Corrientes!$B$267:$AX$299,33,FALSE)</f>
        <v>36194.433249999995</v>
      </c>
      <c r="L32" s="72">
        <f>+VLOOKUP(Gráficos!$E$3,Corrientes!$B$300:$AX$332,33,FALSE)</f>
        <v>39485.574010000011</v>
      </c>
      <c r="M32" s="72">
        <f>+VLOOKUP(Gráficos!$E$3,Corrientes!$B$333:$AX$365,33,FALSE)</f>
        <v>42326.574019999985</v>
      </c>
      <c r="N32" s="72">
        <f>+VLOOKUP(Gráficos!$E$3,Corrientes!$B$366:$AX$398,33,FALSE)</f>
        <v>49671.588519999983</v>
      </c>
      <c r="O32" s="72">
        <f>+VLOOKUP(Gráficos!$E$3,Corrientes!$B$399:$AX$431,33,FALSE)</f>
        <v>52200.800000000003</v>
      </c>
      <c r="P32" s="72">
        <f>+VLOOKUP(Gráficos!$E$3,Corrientes!$B$432:$AX$464,33,FALSE)</f>
        <v>61356.36</v>
      </c>
      <c r="Q32" s="26"/>
      <c r="R32" s="3"/>
      <c r="S32" s="17"/>
      <c r="T32" s="3"/>
    </row>
    <row r="33" spans="2:20" ht="16.2" x14ac:dyDescent="0.3">
      <c r="B33" s="67" t="s">
        <v>178</v>
      </c>
      <c r="C33" s="68">
        <f>+VLOOKUP(Gráficos!$E$3,Corrientes!$B$3:$AX$35,38,FALSE)</f>
        <v>4425.5563125060935</v>
      </c>
      <c r="D33" s="68">
        <f>+VLOOKUP(Gráficos!$E$3,Corrientes!$B$36:$AX$68,38,FALSE)</f>
        <v>5011.8442343218148</v>
      </c>
      <c r="E33" s="68">
        <f>+VLOOKUP(Gráficos!$E$3,Corrientes!$B$69:$AX$101,38,FALSE)</f>
        <v>5316.3494728015212</v>
      </c>
      <c r="F33" s="68">
        <f>+VLOOKUP(Gráficos!$E$3,Corrientes!$B$102:$AX$134,38,FALSE)</f>
        <v>5659.9762355144749</v>
      </c>
      <c r="G33" s="68">
        <f>+VLOOKUP(Gráficos!$E$3,Corrientes!$B$135:$AX$167,38,FALSE)</f>
        <v>6142.3419747448588</v>
      </c>
      <c r="H33" s="68">
        <f>+VLOOKUP(Gráficos!$E$3,Corrientes!$B$168:$AX$200,38,FALSE)</f>
        <v>6142.5796935399658</v>
      </c>
      <c r="I33" s="68">
        <f>+VLOOKUP(Gráficos!$E$3,Corrientes!$B$201:$AX$233,38,FALSE)</f>
        <v>6462.7785408282243</v>
      </c>
      <c r="J33" s="68">
        <f>+VLOOKUP(Gráficos!$E$3,Corrientes!$B$234:$AX$266,38,FALSE)</f>
        <v>6939.7150740773168</v>
      </c>
      <c r="K33" s="68">
        <f>+VLOOKUP(Gráficos!$E$3,Corrientes!$B$267:$AX$299,38,FALSE)</f>
        <v>7147.0985021489832</v>
      </c>
      <c r="L33" s="68">
        <f>+VLOOKUP(Gráficos!$E$3,Corrientes!$B$300:$AX$332,38,FALSE)</f>
        <v>7798.0097873155719</v>
      </c>
      <c r="M33" s="68">
        <f>+VLOOKUP(Gráficos!$E$3,Corrientes!$B$333:$AX$365,38,FALSE)</f>
        <v>8107.7672188718889</v>
      </c>
      <c r="N33" s="68">
        <f>+VLOOKUP(Gráficos!$E$3,Corrientes!$B$366:$AX$398,38,FALSE)</f>
        <v>8218.0955110690684</v>
      </c>
      <c r="O33" s="68">
        <f>+VLOOKUP(Gráficos!$E$3,Corrientes!$B$399:$AX$431,38,FALSE)</f>
        <v>8776.9275360285137</v>
      </c>
      <c r="P33" s="68">
        <f>+VLOOKUP(Gráficos!$E$3,Corrientes!$B$432:$AX$464,38,FALSE)</f>
        <v>9126.4676990077805</v>
      </c>
      <c r="Q33" s="26"/>
      <c r="R33" s="3"/>
      <c r="S33" s="17"/>
      <c r="T33" s="3"/>
    </row>
    <row r="34" spans="2:20" x14ac:dyDescent="0.3">
      <c r="B34" s="74" t="s">
        <v>177</v>
      </c>
      <c r="C34" s="75">
        <f>+VLOOKUP(Gráficos!$E$3,Corrientes!$B$3:$AX$35,27,FALSE)</f>
        <v>1869.8729756126274</v>
      </c>
      <c r="D34" s="75">
        <f>+VLOOKUP(Gráficos!$E$3,Corrientes!$B$36:$AX$68,27,FALSE)</f>
        <v>2206.7587059517732</v>
      </c>
      <c r="E34" s="75">
        <f>+VLOOKUP(Gráficos!$E$3,Corrientes!$B$69:$AX$101,27,FALSE)</f>
        <v>2307.7844219313993</v>
      </c>
      <c r="F34" s="75">
        <f>+VLOOKUP(Gráficos!$E$3,Corrientes!$B$102:$AX$134,27,FALSE)</f>
        <v>2489.3177238233566</v>
      </c>
      <c r="G34" s="75">
        <f>+VLOOKUP(Gráficos!$E$3,Corrientes!$B$135:$AX$167,27,FALSE)</f>
        <v>2747.6363266789808</v>
      </c>
      <c r="H34" s="75">
        <f>+VLOOKUP(Gráficos!$E$3,Corrientes!$B$168:$AX$200,27,FALSE)</f>
        <v>3046.1719355737337</v>
      </c>
      <c r="I34" s="75">
        <f>+VLOOKUP(Gráficos!$E$3,Corrientes!$B$201:$AX$233,27,FALSE)</f>
        <v>3321.4479058407819</v>
      </c>
      <c r="J34" s="75">
        <f>+VLOOKUP(Gráficos!$E$3,Corrientes!$B$234:$AX$266,27,FALSE)</f>
        <v>3611.8673895222446</v>
      </c>
      <c r="K34" s="75">
        <f>+VLOOKUP(Gráficos!$E$3,Corrientes!$B$267:$AX$299,27,FALSE)</f>
        <v>3857.5894467632079</v>
      </c>
      <c r="L34" s="75">
        <f>+VLOOKUP(Gráficos!$E$3,Corrientes!$B$300:$AX$332,27,FALSE)</f>
        <v>4218.5327534813387</v>
      </c>
      <c r="M34" s="75">
        <f>+VLOOKUP(Gráficos!$E$3,Corrientes!$B$333:$AX$365,27,FALSE)</f>
        <v>4429.0077727513044</v>
      </c>
      <c r="N34" s="75">
        <f>+VLOOKUP(Gráficos!$E$3,Corrientes!$B$366:$AX$398,27,FALSE)</f>
        <v>4375.9002734226397</v>
      </c>
      <c r="O34" s="75">
        <f>+VLOOKUP(Gráficos!$E$3,Corrientes!$B$399:$AX$431,27,FALSE)</f>
        <v>4717.8500000000004</v>
      </c>
      <c r="P34" s="75">
        <f>+VLOOKUP(Gráficos!$E$3,Corrientes!$B$432:$AX$464,27,FALSE)</f>
        <v>4840.8999999999996</v>
      </c>
      <c r="Q34" s="26"/>
      <c r="R34" s="3"/>
      <c r="S34" s="17"/>
      <c r="T34" s="3"/>
    </row>
    <row r="35" spans="2:20" x14ac:dyDescent="0.3">
      <c r="B35" s="5" t="s">
        <v>175</v>
      </c>
      <c r="C35" s="71">
        <f>+VLOOKUP(Gráficos!$E$3,Corrientes!$B$3:$AX$35,22,FALSE)</f>
        <v>2672.9322831337495</v>
      </c>
      <c r="D35" s="71">
        <f>+VLOOKUP(Gráficos!$E$3,Corrientes!$B$36:$AX$68,22,FALSE)</f>
        <v>3235.626047313106</v>
      </c>
      <c r="E35" s="71">
        <f>+VLOOKUP(Gráficos!$E$3,Corrientes!$B$69:$AX$101,22,FALSE)</f>
        <v>3168.8892843697649</v>
      </c>
      <c r="F35" s="71">
        <f>+VLOOKUP(Gráficos!$E$3,Corrientes!$B$102:$AX$134,22,FALSE)</f>
        <v>3310.5896687108616</v>
      </c>
      <c r="G35" s="71">
        <f>+VLOOKUP(Gráficos!$E$3,Corrientes!$B$135:$AX$167,22,FALSE)</f>
        <v>3560.6612055709202</v>
      </c>
      <c r="H35" s="71">
        <f>+VLOOKUP(Gráficos!$E$3,Corrientes!$B$168:$AX$200,22,FALSE)</f>
        <v>3686.2355255978009</v>
      </c>
      <c r="I35" s="71">
        <f>+VLOOKUP(Gráficos!$E$3,Corrientes!$B$201:$AX$233,22,FALSE)</f>
        <v>3997.0914316194935</v>
      </c>
      <c r="J35" s="71">
        <f>+VLOOKUP(Gráficos!$E$3,Corrientes!$B$234:$AX$266,22,FALSE)</f>
        <v>4419.1360132024811</v>
      </c>
      <c r="K35" s="71">
        <f>+VLOOKUP(Gráficos!$E$3,Corrientes!$B$267:$AX$299,22,FALSE)</f>
        <v>4733.1920672185115</v>
      </c>
      <c r="L35" s="71">
        <f>+VLOOKUP(Gráficos!$E$3,Corrientes!$B$300:$AX$332,22,FALSE)</f>
        <v>5180.0757517639031</v>
      </c>
      <c r="M35" s="71">
        <f>+VLOOKUP(Gráficos!$E$3,Corrientes!$B$333:$AX$365,22,FALSE)</f>
        <v>5484.2512052473712</v>
      </c>
      <c r="N35" s="71">
        <f>+VLOOKUP(Gráficos!$E$3,Corrientes!$B$366:$AX$398,22,FALSE)</f>
        <v>5187.918557379885</v>
      </c>
      <c r="O35" s="71">
        <f>+VLOOKUP(Gráficos!$E$3,Corrientes!$B$399:$AX$431,22,FALSE)</f>
        <v>5644.68</v>
      </c>
      <c r="P35" s="71">
        <f>+VLOOKUP(Gráficos!$E$3,Corrientes!$B$432:$AX$464,22,FALSE)</f>
        <v>5792.48</v>
      </c>
      <c r="Q35" s="26"/>
      <c r="R35" s="3"/>
      <c r="S35" s="17"/>
      <c r="T35" s="3"/>
    </row>
    <row r="36" spans="2:20" x14ac:dyDescent="0.3">
      <c r="B36" s="5" t="s">
        <v>176</v>
      </c>
      <c r="C36" s="71">
        <f>+VLOOKUP(Gráficos!$E$3,Corrientes!$B$3:$AX$35,14,FALSE)</f>
        <v>1174.0845727890262</v>
      </c>
      <c r="D36" s="71">
        <f>+VLOOKUP(Gráficos!$E$3,Corrientes!$B$36:$AX$68,14,FALSE)</f>
        <v>1344.201923143157</v>
      </c>
      <c r="E36" s="71">
        <f>+VLOOKUP(Gráficos!$E$3,Corrientes!$B$69:$AX$101,14,FALSE)</f>
        <v>1608.4775717808495</v>
      </c>
      <c r="F36" s="71">
        <f>+VLOOKUP(Gráficos!$E$3,Corrientes!$B$102:$AX$134,14,FALSE)</f>
        <v>1820.9072419716497</v>
      </c>
      <c r="G36" s="71">
        <f>+VLOOKUP(Gráficos!$E$3,Corrientes!$B$135:$AX$167,14,FALSE)</f>
        <v>2085.0344186368843</v>
      </c>
      <c r="H36" s="71">
        <f>+VLOOKUP(Gráficos!$E$3,Corrientes!$B$168:$AX$200,14,FALSE)</f>
        <v>2518.8045588812479</v>
      </c>
      <c r="I36" s="71">
        <f>+VLOOKUP(Gráficos!$E$3,Corrientes!$B$201:$AX$233,14,FALSE)</f>
        <v>2771.0031412913449</v>
      </c>
      <c r="J36" s="71">
        <f>+VLOOKUP(Gráficos!$E$3,Corrientes!$B$234:$AX$266,14,FALSE)</f>
        <v>2959.0158048977069</v>
      </c>
      <c r="K36" s="71">
        <f>+VLOOKUP(Gráficos!$E$3,Corrientes!$B$267:$AX$299,14,FALSE)</f>
        <v>3146.9959555782757</v>
      </c>
      <c r="L36" s="71">
        <f>+VLOOKUP(Gráficos!$E$3,Corrientes!$B$300:$AX$332,14,FALSE)</f>
        <v>3435.3406148923996</v>
      </c>
      <c r="M36" s="71">
        <f>+VLOOKUP(Gráficos!$E$3,Corrientes!$B$333:$AX$365,14,FALSE)</f>
        <v>3566.4184789000033</v>
      </c>
      <c r="N36" s="71">
        <f>+VLOOKUP(Gráficos!$E$3,Corrientes!$B$366:$AX$398,14,FALSE)</f>
        <v>3709.794085656742</v>
      </c>
      <c r="O36" s="71">
        <f>+VLOOKUP(Gráficos!$E$3,Corrientes!$B$399:$AX$431,14,FALSE)</f>
        <v>3954.9442905799592</v>
      </c>
      <c r="P36" s="71">
        <f>+VLOOKUP(Gráficos!$E$3,Corrientes!$B$432:$AX$464,14,FALSE)</f>
        <v>4054.95</v>
      </c>
      <c r="Q36" s="26"/>
      <c r="R36" s="3"/>
      <c r="S36" s="3"/>
      <c r="T36" s="3"/>
    </row>
    <row r="37" spans="2:20" ht="15.6" thickBot="1" x14ac:dyDescent="0.35">
      <c r="B37" s="78" t="s">
        <v>179</v>
      </c>
      <c r="C37" s="79">
        <f>+VLOOKUP(Gráficos!$E$3,Corrientes!$B$3:$AX$35,35,FALSE)</f>
        <v>2555.6833368934658</v>
      </c>
      <c r="D37" s="79">
        <f>+VLOOKUP(Gráficos!$E$3,Corrientes!$B$36:$AX$68,35,FALSE)</f>
        <v>2805.0855283700421</v>
      </c>
      <c r="E37" s="79">
        <f>+VLOOKUP(Gráficos!$E$3,Corrientes!$B$69:$AX$101,35,FALSE)</f>
        <v>3008.5650508701224</v>
      </c>
      <c r="F37" s="79">
        <f>+VLOOKUP(Gráficos!$E$3,Corrientes!$B$102:$AX$134,35,FALSE)</f>
        <v>3170.6585116911187</v>
      </c>
      <c r="G37" s="79">
        <f>+VLOOKUP(Gráficos!$E$3,Corrientes!$B$135:$AX$167,35,FALSE)</f>
        <v>3394.705648065878</v>
      </c>
      <c r="H37" s="79">
        <f>+VLOOKUP(Gráficos!$E$3,Corrientes!$B$168:$AX$200,35,FALSE)</f>
        <v>3096.41</v>
      </c>
      <c r="I37" s="79">
        <f>+VLOOKUP(Gráficos!$E$3,Corrientes!$B$201:$AX$233,35,FALSE)</f>
        <v>3141.33</v>
      </c>
      <c r="J37" s="79">
        <f>+VLOOKUP(Gráficos!$E$3,Corrientes!$B$234:$AX$266,35,FALSE)</f>
        <v>3327.85</v>
      </c>
      <c r="K37" s="79">
        <f>+VLOOKUP(Gráficos!$E$3,Corrientes!$B$267:$AX$299,35,FALSE)</f>
        <v>3289.51</v>
      </c>
      <c r="L37" s="79">
        <f>+VLOOKUP(Gráficos!$E$3,Corrientes!$B$300:$AX$332,35,FALSE)</f>
        <v>3579.48</v>
      </c>
      <c r="M37" s="79">
        <f>+VLOOKUP(Gráficos!$E$3,Corrientes!$B$333:$AX$365,35,FALSE)</f>
        <v>3678.76</v>
      </c>
      <c r="N37" s="79">
        <f>+VLOOKUP(Gráficos!$E$3,Corrientes!$B$366:$AX$398,35,FALSE)</f>
        <v>3842.2</v>
      </c>
      <c r="O37" s="79">
        <f>+VLOOKUP(Gráficos!$E$3,Corrientes!$B$399:$AX$431,35,FALSE)</f>
        <v>4059.07</v>
      </c>
      <c r="P37" s="79">
        <f>+VLOOKUP(Gráficos!$E$3,Corrientes!$B$432:$AX$464,35,FALSE)</f>
        <v>4285.57</v>
      </c>
      <c r="Q37" s="26"/>
      <c r="R37" s="3"/>
      <c r="S37" s="3"/>
      <c r="T37" s="3"/>
    </row>
    <row r="38" spans="2:20" x14ac:dyDescent="0.3">
      <c r="B38" s="8" t="s">
        <v>234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x14ac:dyDescent="0.3">
      <c r="B39" s="94" t="s">
        <v>90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3"/>
      <c r="R39" s="3"/>
      <c r="S39" s="3"/>
      <c r="T39" s="3"/>
    </row>
    <row r="40" spans="2:20" x14ac:dyDescent="0.3">
      <c r="B40" s="9" t="s">
        <v>235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3"/>
      <c r="R40" s="3"/>
      <c r="S40" s="3"/>
      <c r="T40" s="3"/>
    </row>
    <row r="41" spans="2:20" x14ac:dyDescent="0.3">
      <c r="B41" s="9" t="s">
        <v>236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x14ac:dyDescent="0.3">
      <c r="B42" s="9" t="s">
        <v>106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x14ac:dyDescent="0.3">
      <c r="B43" s="9" t="s">
        <v>105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x14ac:dyDescent="0.3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7.399999999999999" thickBot="1" x14ac:dyDescent="0.4">
      <c r="B45" s="56" t="s">
        <v>265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/>
      <c r="P45" s="3"/>
      <c r="Q45" s="3"/>
      <c r="R45" s="3"/>
      <c r="S45" s="3"/>
      <c r="T45" s="3"/>
    </row>
    <row r="46" spans="2:20" ht="17.399999999999999" thickBot="1" x14ac:dyDescent="0.35">
      <c r="B46" s="80" t="s">
        <v>91</v>
      </c>
      <c r="C46" s="81">
        <v>2003</v>
      </c>
      <c r="D46" s="81">
        <v>2004</v>
      </c>
      <c r="E46" s="81">
        <v>2005</v>
      </c>
      <c r="F46" s="81">
        <v>2006</v>
      </c>
      <c r="G46" s="81">
        <v>2007</v>
      </c>
      <c r="H46" s="81">
        <v>2008</v>
      </c>
      <c r="I46" s="81">
        <v>2009</v>
      </c>
      <c r="J46" s="81">
        <v>2010</v>
      </c>
      <c r="K46" s="81">
        <v>2011</v>
      </c>
      <c r="L46" s="81">
        <v>2012</v>
      </c>
      <c r="M46" s="81">
        <v>2013</v>
      </c>
      <c r="N46" s="81">
        <v>2014</v>
      </c>
      <c r="O46" s="81">
        <v>2015</v>
      </c>
      <c r="P46" s="81">
        <v>2016</v>
      </c>
      <c r="Q46" s="3"/>
      <c r="R46" s="3"/>
      <c r="S46" s="3"/>
      <c r="T46" s="3"/>
    </row>
    <row r="47" spans="2:20" x14ac:dyDescent="0.3">
      <c r="B47" s="67" t="s">
        <v>170</v>
      </c>
      <c r="C47" s="68">
        <f>+VLOOKUP(Gráficos!$E$3,Constantes!$B$3:$AX$35,37,FALSE)</f>
        <v>769436.08092104073</v>
      </c>
      <c r="D47" s="68">
        <f>+VLOOKUP(Gráficos!$E$3,Constantes!$B$36:$AX$68,37,FALSE)</f>
        <v>838119.60010567028</v>
      </c>
      <c r="E47" s="68">
        <f>+VLOOKUP(Gráficos!$E$3,Constantes!$B$69:$AX$101,37,FALSE)</f>
        <v>870130.53550070315</v>
      </c>
      <c r="F47" s="68">
        <f>+VLOOKUP(Gráficos!$E$3,Constantes!$B$102:$AX$134,37,FALSE)</f>
        <v>900765.57618118543</v>
      </c>
      <c r="G47" s="68">
        <f>+VLOOKUP(Gráficos!$E$3,Constantes!$B$135:$AX$167,37,FALSE)</f>
        <v>954089.26116427814</v>
      </c>
      <c r="H47" s="68">
        <f>+VLOOKUP(Gráficos!$E$3,Constantes!$B$168:$AX$200,37,FALSE)</f>
        <v>907972.6281033007</v>
      </c>
      <c r="I47" s="68">
        <f>+VLOOKUP(Gráficos!$E$3,Constantes!$B$201:$AX$233,37,FALSE)</f>
        <v>935249.48992868804</v>
      </c>
      <c r="J47" s="68">
        <f>+VLOOKUP(Gráficos!$E$3,Constantes!$B$234:$AX$266,37,FALSE)</f>
        <v>973901.71942533145</v>
      </c>
      <c r="K47" s="68">
        <f>+VLOOKUP(Gráficos!$E$3,Constantes!$B$267:$AX$299,37,FALSE)</f>
        <v>978169.11602365819</v>
      </c>
      <c r="L47" s="68">
        <f>+VLOOKUP(Gráficos!$E$3,Constantes!$B$300:$AX$332,37,FALSE)</f>
        <v>1042678.1465188365</v>
      </c>
      <c r="M47" s="68">
        <f>+VLOOKUP(Gráficos!$E$3,Constantes!$B$333:$AX$365,37,FALSE)</f>
        <v>1054648.9938771829</v>
      </c>
      <c r="N47" s="68">
        <f>+VLOOKUP(Gráficos!$E$3,Constantes!$B$366:$AX$398,37,FALSE)</f>
        <v>1038530.0450934495</v>
      </c>
      <c r="O47" s="68">
        <f>+VLOOKUP(Gráficos!$E$3,Constantes!$B$399:$AX$431,37,FALSE)</f>
        <v>1097744.466112864</v>
      </c>
      <c r="P47" s="68">
        <f>+VLOOKUP(Gráficos!$E$3,Constantes!$B$432:$AX$464,37,FALSE)</f>
        <v>1115924.9031199999</v>
      </c>
      <c r="Q47" s="3"/>
      <c r="R47" s="3"/>
      <c r="S47" s="26"/>
      <c r="T47" s="3"/>
    </row>
    <row r="48" spans="2:20" x14ac:dyDescent="0.3">
      <c r="B48" s="74" t="s">
        <v>126</v>
      </c>
      <c r="C48" s="75">
        <f t="shared" ref="C48:M48" si="5">+C49+C55</f>
        <v>325099.85920391348</v>
      </c>
      <c r="D48" s="75">
        <f t="shared" si="5"/>
        <v>369031.36600812181</v>
      </c>
      <c r="E48" s="75">
        <f t="shared" si="5"/>
        <v>377716.64281059138</v>
      </c>
      <c r="F48" s="75">
        <f t="shared" si="5"/>
        <v>396166.27543859323</v>
      </c>
      <c r="G48" s="75">
        <f t="shared" si="5"/>
        <v>426790.02956498961</v>
      </c>
      <c r="H48" s="75">
        <f t="shared" si="5"/>
        <v>450273.48060757772</v>
      </c>
      <c r="I48" s="75">
        <f t="shared" si="5"/>
        <v>480657.4201493354</v>
      </c>
      <c r="J48" s="75">
        <f t="shared" si="5"/>
        <v>506880.15622453508</v>
      </c>
      <c r="K48" s="75">
        <f t="shared" si="5"/>
        <v>527958.98418720462</v>
      </c>
      <c r="L48" s="75">
        <f t="shared" si="5"/>
        <v>564063.39985189261</v>
      </c>
      <c r="M48" s="75">
        <f t="shared" si="5"/>
        <v>576120.21600063168</v>
      </c>
      <c r="N48" s="75">
        <f t="shared" ref="N48:P48" si="6">+N49+N55</f>
        <v>552987.48065397586</v>
      </c>
      <c r="O48" s="75">
        <f t="shared" si="6"/>
        <v>590069.45436800004</v>
      </c>
      <c r="P48" s="75">
        <f t="shared" si="6"/>
        <v>591913.05999999994</v>
      </c>
      <c r="Q48" s="3"/>
      <c r="R48" s="3"/>
      <c r="S48" s="26"/>
      <c r="T48" s="3"/>
    </row>
    <row r="49" spans="2:20" x14ac:dyDescent="0.3">
      <c r="B49" s="5" t="s">
        <v>181</v>
      </c>
      <c r="C49" s="69">
        <f>+VLOOKUP(Gráficos!$E$3,Constantes!$B$3:$AX$35,21,FALSE)</f>
        <v>215730.8773759988</v>
      </c>
      <c r="D49" s="69">
        <f>+VLOOKUP(Gráficos!$E$3,Constantes!$B$36:$AX$68,21,FALSE)</f>
        <v>246754.7524365487</v>
      </c>
      <c r="E49" s="69">
        <f>+VLOOKUP(Gráficos!$E$3,Constantes!$B$69:$AX$101,21,FALSE)</f>
        <v>232437.69678511479</v>
      </c>
      <c r="F49" s="69">
        <f>+VLOOKUP(Gráficos!$E$3,Constantes!$B$102:$AX$134,21,FALSE)</f>
        <v>236402.51867495928</v>
      </c>
      <c r="G49" s="69">
        <f>+VLOOKUP(Gráficos!$E$3,Constantes!$B$135:$AX$167,21,FALSE)</f>
        <v>248348.65949437211</v>
      </c>
      <c r="H49" s="69">
        <f>+VLOOKUP(Gráficos!$E$3,Constantes!$B$168:$AX$200,21,FALSE)</f>
        <v>246142.77267333603</v>
      </c>
      <c r="I49" s="69">
        <f>+VLOOKUP(Gráficos!$E$3,Constantes!$B$201:$AX$233,21,FALSE)</f>
        <v>259683.45994127114</v>
      </c>
      <c r="J49" s="69">
        <f>+VLOOKUP(Gráficos!$E$3,Constantes!$B$234:$AX$266,21,FALSE)</f>
        <v>277291.59904355992</v>
      </c>
      <c r="K49" s="69">
        <f>+VLOOKUP(Gráficos!$E$3,Constantes!$B$267:$AX$299,21,FALSE)</f>
        <v>290203.5069870489</v>
      </c>
      <c r="L49" s="69">
        <f>+VLOOKUP(Gráficos!$E$3,Constantes!$B$300:$AX$332,21,FALSE)</f>
        <v>310914.81647315412</v>
      </c>
      <c r="M49" s="69">
        <f>+VLOOKUP(Gráficos!$E$3,Constantes!$B$333:$AX$365,21,FALSE)</f>
        <v>320861.31472948514</v>
      </c>
      <c r="N49" s="69">
        <f>+VLOOKUP(Gráficos!$E$3,Constantes!$B$366:$AX$398,21,FALSE)</f>
        <v>295442.85663384374</v>
      </c>
      <c r="O49" s="69">
        <f>+VLOOKUP(Gráficos!$E$3,Constantes!$B$399:$AX$431,21,FALSE)</f>
        <v>318750.91174399998</v>
      </c>
      <c r="P49" s="69">
        <f>+VLOOKUP(Gráficos!$E$3,Constantes!$B$432:$AX$464,21,FALSE)</f>
        <v>320372.90999999992</v>
      </c>
      <c r="Q49" s="3"/>
      <c r="R49" s="3"/>
      <c r="S49" s="26"/>
      <c r="T49" s="3"/>
    </row>
    <row r="50" spans="2:20" x14ac:dyDescent="0.3">
      <c r="B50" s="73" t="s">
        <v>95</v>
      </c>
      <c r="C50" s="70">
        <f>+VLOOKUP(Gráficos!$E$3,Constantes!$B$3:$AX$35,16,FALSE)</f>
        <v>173593.27744752515</v>
      </c>
      <c r="D50" s="70">
        <f>+VLOOKUP(Gráficos!$E$3,Constantes!$B$36:$AX$68,16,FALSE)</f>
        <v>204621.96582988562</v>
      </c>
      <c r="E50" s="70">
        <f>+VLOOKUP(Gráficos!$E$3,Constantes!$B$69:$AX$101,16,FALSE)</f>
        <v>186859.02725090343</v>
      </c>
      <c r="F50" s="70">
        <f>+VLOOKUP(Gráficos!$E$3,Constantes!$B$102:$AX$134,16,FALSE)</f>
        <v>188958.23602826567</v>
      </c>
      <c r="G50" s="70">
        <f>+VLOOKUP(Gráficos!$E$3,Constantes!$B$135:$AX$167,16,FALSE)</f>
        <v>191495.96865725893</v>
      </c>
      <c r="H50" s="70">
        <f>+VLOOKUP(Gráficos!$E$3,Constantes!$B$168:$AX$200,16,FALSE)</f>
        <v>188338.8567933235</v>
      </c>
      <c r="I50" s="70">
        <f>+VLOOKUP(Gráficos!$E$3,Constantes!$B$201:$AX$233,16,FALSE)</f>
        <v>198991.33220017067</v>
      </c>
      <c r="J50" s="70">
        <f>+VLOOKUP(Gráficos!$E$3,Constantes!$B$234:$AX$266,16,FALSE)</f>
        <v>213632.41407599635</v>
      </c>
      <c r="K50" s="70">
        <f>+VLOOKUP(Gráficos!$E$3,Constantes!$B$267:$AX$299,16,FALSE)</f>
        <v>217180.8566251586</v>
      </c>
      <c r="L50" s="70">
        <f>+VLOOKUP(Gráficos!$E$3,Constantes!$B$300:$AX$332,16,FALSE)</f>
        <v>227951.96877367486</v>
      </c>
      <c r="M50" s="70">
        <f>+VLOOKUP(Gráficos!$E$3,Constantes!$B$333:$AX$365,16,FALSE)</f>
        <v>229170.68615041595</v>
      </c>
      <c r="N50" s="70">
        <f>+VLOOKUP(Gráficos!$E$3,Constantes!$B$366:$AX$398,16,FALSE)</f>
        <v>210693.59542365125</v>
      </c>
      <c r="O50" s="70">
        <f>+VLOOKUP(Gráficos!$E$3,Constantes!$B$399:$AX$431,16,FALSE)</f>
        <v>227625.80032000004</v>
      </c>
      <c r="P50" s="70">
        <f>+VLOOKUP(Gráficos!$E$3,Constantes!$B$432:$AX$464,16,FALSE)</f>
        <v>229477.81</v>
      </c>
      <c r="Q50" s="3"/>
      <c r="R50" s="3"/>
      <c r="S50" s="152"/>
      <c r="T50" s="3"/>
    </row>
    <row r="51" spans="2:20" x14ac:dyDescent="0.3">
      <c r="B51" s="73" t="s">
        <v>78</v>
      </c>
      <c r="C51" s="70">
        <f>+VLOOKUP(Gráficos!$E$3,Constantes!$B$3:$AX$35,17,FALSE)</f>
        <v>29657.41000983601</v>
      </c>
      <c r="D51" s="70">
        <f>+VLOOKUP(Gráficos!$E$3,Constantes!$B$36:$AX$68,17,FALSE)</f>
        <v>29893.528189645578</v>
      </c>
      <c r="E51" s="70">
        <f>+VLOOKUP(Gráficos!$E$3,Constantes!$B$69:$AX$101,17,FALSE)</f>
        <v>32429.50548975007</v>
      </c>
      <c r="F51" s="70">
        <f>+VLOOKUP(Gráficos!$E$3,Constantes!$B$102:$AX$134,17,FALSE)</f>
        <v>33688.123926151929</v>
      </c>
      <c r="G51" s="70">
        <f>+VLOOKUP(Gráficos!$E$3,Constantes!$B$135:$AX$167,17,FALSE)</f>
        <v>42321.36652783124</v>
      </c>
      <c r="H51" s="70">
        <f>+VLOOKUP(Gráficos!$E$3,Constantes!$B$168:$AX$200,17,FALSE)</f>
        <v>42506.262192356015</v>
      </c>
      <c r="I51" s="70">
        <f>+VLOOKUP(Gráficos!$E$3,Constantes!$B$201:$AX$233,17,FALSE)</f>
        <v>45109.066667769206</v>
      </c>
      <c r="J51" s="70">
        <f>+VLOOKUP(Gráficos!$E$3,Constantes!$B$234:$AX$266,17,FALSE)</f>
        <v>48530.58146870722</v>
      </c>
      <c r="K51" s="70">
        <f>+VLOOKUP(Gráficos!$E$3,Constantes!$B$267:$AX$299,17,FALSE)</f>
        <v>56893.346567090208</v>
      </c>
      <c r="L51" s="70">
        <f>+VLOOKUP(Gráficos!$E$3,Constantes!$B$300:$AX$332,17,FALSE)</f>
        <v>52723.591411563699</v>
      </c>
      <c r="M51" s="70">
        <f>+VLOOKUP(Gráficos!$E$3,Constantes!$B$333:$AX$365,17,FALSE)</f>
        <v>54749.981823824295</v>
      </c>
      <c r="N51" s="70">
        <f>+VLOOKUP(Gráficos!$E$3,Constantes!$B$366:$AX$398,17,FALSE)</f>
        <v>49939.262374480175</v>
      </c>
      <c r="O51" s="70">
        <f>+VLOOKUP(Gráficos!$E$3,Constantes!$B$399:$AX$431,17,FALSE)</f>
        <v>54275.731360000005</v>
      </c>
      <c r="P51" s="70">
        <f>+VLOOKUP(Gráficos!$E$3,Constantes!$B$432:$AX$464,17,FALSE)</f>
        <v>52852.73</v>
      </c>
      <c r="Q51" s="3"/>
      <c r="R51" s="3"/>
      <c r="S51" s="152"/>
      <c r="T51" s="3"/>
    </row>
    <row r="52" spans="2:20" x14ac:dyDescent="0.3">
      <c r="B52" s="73" t="s">
        <v>232</v>
      </c>
      <c r="C52" s="70">
        <f>+VLOOKUP(Gráficos!$E$3,Constantes!$B$3:$AX$35,18,FALSE)</f>
        <v>11175.539469621723</v>
      </c>
      <c r="D52" s="70">
        <f>+VLOOKUP(Gráficos!$E$3,Constantes!$B$36:$AX$68,18,FALSE)</f>
        <v>11033.910402488471</v>
      </c>
      <c r="E52" s="70">
        <f>+VLOOKUP(Gráficos!$E$3,Constantes!$B$69:$AX$101,18,FALSE)</f>
        <v>11783.437804396144</v>
      </c>
      <c r="F52" s="70">
        <f>+VLOOKUP(Gráficos!$E$3,Constantes!$B$102:$AX$134,18,FALSE)</f>
        <v>12216.544006557164</v>
      </c>
      <c r="G52" s="70">
        <f>+VLOOKUP(Gráficos!$E$3,Constantes!$B$135:$AX$167,18,FALSE)</f>
        <v>12922.790107978879</v>
      </c>
      <c r="H52" s="70">
        <f>+VLOOKUP(Gráficos!$E$3,Constantes!$B$168:$AX$200,18,FALSE)</f>
        <v>13668.155441423516</v>
      </c>
      <c r="I52" s="70">
        <f>+VLOOKUP(Gráficos!$E$3,Constantes!$B$201:$AX$233,18,FALSE)</f>
        <v>13529.527629559476</v>
      </c>
      <c r="J52" s="70">
        <f>+VLOOKUP(Gráficos!$E$3,Constantes!$B$234:$AX$266,18,FALSE)</f>
        <v>13051.705175837904</v>
      </c>
      <c r="K52" s="70">
        <f>+VLOOKUP(Gráficos!$E$3,Constantes!$B$267:$AX$299,18,FALSE)</f>
        <v>13723.902294317491</v>
      </c>
      <c r="L52" s="70">
        <f>+VLOOKUP(Gráficos!$E$3,Constantes!$B$300:$AX$332,18,FALSE)</f>
        <v>14200.132305386995</v>
      </c>
      <c r="M52" s="70">
        <f>+VLOOKUP(Gráficos!$E$3,Constantes!$B$333:$AX$365,18,FALSE)</f>
        <v>14136.015358423732</v>
      </c>
      <c r="N52" s="70">
        <f>+VLOOKUP(Gráficos!$E$3,Constantes!$B$366:$AX$398,18,FALSE)</f>
        <v>13621.284501952066</v>
      </c>
      <c r="O52" s="70">
        <f>+VLOOKUP(Gráficos!$E$3,Constantes!$B$399:$AX$431,18,FALSE)</f>
        <v>14040.008960000001</v>
      </c>
      <c r="P52" s="70">
        <f>+VLOOKUP(Gráficos!$E$3,Constantes!$B$432:$AX$464,18,FALSE)</f>
        <v>13769.1</v>
      </c>
      <c r="Q52" s="3"/>
      <c r="R52" s="3"/>
      <c r="S52" s="152"/>
      <c r="T52" s="3"/>
    </row>
    <row r="53" spans="2:20" x14ac:dyDescent="0.3">
      <c r="B53" s="73" t="s">
        <v>79</v>
      </c>
      <c r="C53" s="70" t="str">
        <f>+VLOOKUP(Gráficos!$E$3,Constantes!$B$3:$AX$35,19,FALSE)</f>
        <v>n.d</v>
      </c>
      <c r="D53" s="70" t="str">
        <f>+VLOOKUP(Gráficos!$E$3,Constantes!$B$36:$AX$68,19,FALSE)</f>
        <v>n.d</v>
      </c>
      <c r="E53" s="70" t="str">
        <f>+VLOOKUP(Gráficos!$E$3,Constantes!$B$69:$AX$101,19,FALSE)</f>
        <v>n.d</v>
      </c>
      <c r="F53" s="70" t="str">
        <f>+VLOOKUP(Gráficos!$E$3,Constantes!$B$102:$AX$134,19,FALSE)</f>
        <v>n.d</v>
      </c>
      <c r="G53" s="70" t="str">
        <f>+VLOOKUP(Gráficos!$E$3,Constantes!$B$135:$AX$167,19,FALSE)</f>
        <v>n.d</v>
      </c>
      <c r="H53" s="70" t="str">
        <f>+VLOOKUP(Gráficos!$E$3,Constantes!$B$168:$AX$200,19,FALSE)</f>
        <v>n.d</v>
      </c>
      <c r="I53" s="70" t="str">
        <f>+VLOOKUP(Gráficos!$E$3,Constantes!$B$201:$AX$233,19,FALSE)</f>
        <v>n.d</v>
      </c>
      <c r="J53" s="70" t="str">
        <f>+VLOOKUP(Gráficos!$E$3,Constantes!$B$234:$AX$266,19,FALSE)</f>
        <v>n.d</v>
      </c>
      <c r="K53" s="70" t="str">
        <f>+VLOOKUP(Gráficos!$E$3,Constantes!$B$267:$AX$299,19,FALSE)</f>
        <v>n.d</v>
      </c>
      <c r="L53" s="70">
        <f>+VLOOKUP(Gráficos!$E$3,Constantes!$B$300:$AX$332,19,FALSE)</f>
        <v>13437.500702105408</v>
      </c>
      <c r="M53" s="70">
        <f>+VLOOKUP(Gráficos!$E$3,Constantes!$B$333:$AX$365,19,FALSE)</f>
        <v>20125.715248227556</v>
      </c>
      <c r="N53" s="70">
        <f>+VLOOKUP(Gráficos!$E$3,Constantes!$B$366:$AX$398,19,FALSE)</f>
        <v>18414.147687334276</v>
      </c>
      <c r="O53" s="70">
        <f>+VLOOKUP(Gráficos!$E$3,Constantes!$B$399:$AX$431,19,FALSE)</f>
        <v>19892.148800000003</v>
      </c>
      <c r="P53" s="70">
        <f>+VLOOKUP(Gráficos!$E$3,Constantes!$B$432:$AX$464,19,FALSE)</f>
        <v>21174.03</v>
      </c>
      <c r="Q53" s="3"/>
      <c r="R53" s="3"/>
      <c r="S53" s="152"/>
      <c r="T53" s="3"/>
    </row>
    <row r="54" spans="2:20" x14ac:dyDescent="0.3">
      <c r="B54" s="73" t="s">
        <v>80</v>
      </c>
      <c r="C54" s="70">
        <f>+VLOOKUP(Gráficos!$E$3,Constantes!$B$3:$AX$35,20,FALSE)</f>
        <v>1304.6504490159316</v>
      </c>
      <c r="D54" s="70">
        <f>+VLOOKUP(Gráficos!$E$3,Constantes!$B$36:$AX$68,20,FALSE)</f>
        <v>1205.3480145290205</v>
      </c>
      <c r="E54" s="70">
        <f>+VLOOKUP(Gráficos!$E$3,Constantes!$B$69:$AX$101,20,FALSE)</f>
        <v>1365.7262400650998</v>
      </c>
      <c r="F54" s="70">
        <f>+VLOOKUP(Gráficos!$E$3,Constantes!$B$102:$AX$134,20,FALSE)</f>
        <v>1539.6147139845266</v>
      </c>
      <c r="G54" s="70">
        <f>+VLOOKUP(Gráficos!$E$3,Constantes!$B$135:$AX$167,20,FALSE)</f>
        <v>1608.5342013030167</v>
      </c>
      <c r="H54" s="70">
        <f>+VLOOKUP(Gráficos!$E$3,Constantes!$B$168:$AX$200,20,FALSE)</f>
        <v>1629.4982462329995</v>
      </c>
      <c r="I54" s="70">
        <f>+VLOOKUP(Gráficos!$E$3,Constantes!$B$201:$AX$233,20,FALSE)</f>
        <v>2053.5334437717447</v>
      </c>
      <c r="J54" s="70">
        <f>+VLOOKUP(Gráficos!$E$3,Constantes!$B$234:$AX$266,20,FALSE)</f>
        <v>2076.8983230184572</v>
      </c>
      <c r="K54" s="70">
        <f>+VLOOKUP(Gráficos!$E$3,Constantes!$B$267:$AX$299,20,FALSE)</f>
        <v>2405.4015004825883</v>
      </c>
      <c r="L54" s="70">
        <f>+VLOOKUP(Gráficos!$E$3,Constantes!$B$300:$AX$332,20,FALSE)</f>
        <v>2601.62328042319</v>
      </c>
      <c r="M54" s="70">
        <f>+VLOOKUP(Gráficos!$E$3,Constantes!$B$333:$AX$365,20,FALSE)</f>
        <v>2678.9161485936202</v>
      </c>
      <c r="N54" s="70">
        <f>+VLOOKUP(Gráficos!$E$3,Constantes!$B$366:$AX$398,20,FALSE)</f>
        <v>2774.5626773109288</v>
      </c>
      <c r="O54" s="70">
        <f>+VLOOKUP(Gráficos!$E$3,Constantes!$B$399:$AX$431,20,FALSE)</f>
        <v>2917.2223039999999</v>
      </c>
      <c r="P54" s="70">
        <f>+VLOOKUP(Gráficos!$E$3,Constantes!$B$432:$AX$464,20,FALSE)</f>
        <v>3099.24</v>
      </c>
      <c r="Q54" s="3"/>
      <c r="R54" s="3"/>
      <c r="S54" s="152"/>
      <c r="T54" s="3"/>
    </row>
    <row r="55" spans="2:20" x14ac:dyDescent="0.3">
      <c r="B55" s="5" t="s">
        <v>233</v>
      </c>
      <c r="C55" s="71">
        <f t="shared" ref="C55:M55" si="7">+C56+C62</f>
        <v>109368.98182791471</v>
      </c>
      <c r="D55" s="71">
        <f t="shared" si="7"/>
        <v>122276.61357157309</v>
      </c>
      <c r="E55" s="71">
        <f t="shared" si="7"/>
        <v>145278.94602547662</v>
      </c>
      <c r="F55" s="71">
        <f t="shared" si="7"/>
        <v>159763.75676363398</v>
      </c>
      <c r="G55" s="71">
        <f t="shared" si="7"/>
        <v>178441.37007061753</v>
      </c>
      <c r="H55" s="71">
        <f t="shared" si="7"/>
        <v>204130.70793424171</v>
      </c>
      <c r="I55" s="71">
        <f t="shared" si="7"/>
        <v>220973.96020806429</v>
      </c>
      <c r="J55" s="71">
        <f t="shared" si="7"/>
        <v>229588.55718097519</v>
      </c>
      <c r="K55" s="71">
        <f t="shared" si="7"/>
        <v>237755.4772001557</v>
      </c>
      <c r="L55" s="71">
        <f t="shared" si="7"/>
        <v>253148.58337873849</v>
      </c>
      <c r="M55" s="71">
        <f t="shared" si="7"/>
        <v>255258.90127114658</v>
      </c>
      <c r="N55" s="71">
        <f t="shared" ref="N55:P55" si="8">+N56+N62</f>
        <v>257544.62402013218</v>
      </c>
      <c r="O55" s="71">
        <f t="shared" si="8"/>
        <v>271318.54262400005</v>
      </c>
      <c r="P55" s="71">
        <f t="shared" si="8"/>
        <v>271540.15000000002</v>
      </c>
      <c r="Q55" s="3"/>
      <c r="R55" s="3"/>
      <c r="S55" s="152"/>
      <c r="T55" s="3"/>
    </row>
    <row r="56" spans="2:20" x14ac:dyDescent="0.3">
      <c r="B56" s="73" t="s">
        <v>81</v>
      </c>
      <c r="C56" s="77">
        <f>+VLOOKUP(Gráficos!$E$3,Constantes!$B$3:$AX$35,7,FALSE)</f>
        <v>92376.514230544592</v>
      </c>
      <c r="D56" s="77">
        <f>+VLOOKUP(Gráficos!$E$3,Constantes!$B$36:$AX$68,7,FALSE)</f>
        <v>102795.16140298526</v>
      </c>
      <c r="E56" s="77">
        <f>+VLOOKUP(Gráficos!$E$3,Constantes!$B$69:$AX$101,7,FALSE)</f>
        <v>122262.86367284817</v>
      </c>
      <c r="F56" s="77">
        <f>+VLOOKUP(Gráficos!$E$3,Constantes!$B$102:$AX$134,7,FALSE)</f>
        <v>134990.41804007749</v>
      </c>
      <c r="G56" s="77">
        <f>+VLOOKUP(Gráficos!$E$3,Constantes!$B$135:$AX$167,7,FALSE)</f>
        <v>151086.18530202977</v>
      </c>
      <c r="H56" s="77">
        <f>+VLOOKUP(Gráficos!$E$3,Constantes!$B$168:$AX$200,7,FALSE)</f>
        <v>171306.62747688312</v>
      </c>
      <c r="I56" s="77">
        <f>+VLOOKUP(Gráficos!$E$3,Constantes!$B$201:$AX$233,7,FALSE)</f>
        <v>185083.34582692815</v>
      </c>
      <c r="J56" s="77">
        <f>+VLOOKUP(Gráficos!$E$3,Constantes!$B$234:$AX$266,7,FALSE)</f>
        <v>188181.80385658404</v>
      </c>
      <c r="K56" s="77">
        <f>+VLOOKUP(Gráficos!$E$3,Constantes!$B$267:$AX$299,7,FALSE)</f>
        <v>206167.71755112923</v>
      </c>
      <c r="L56" s="77">
        <f>+VLOOKUP(Gráficos!$E$3,Constantes!$B$300:$AX$332,7,FALSE)</f>
        <v>223994.11003863841</v>
      </c>
      <c r="M56" s="77">
        <f>+VLOOKUP(Gráficos!$E$3,Constantes!$B$333:$AX$365,7,FALSE)</f>
        <v>224256.73449677907</v>
      </c>
      <c r="N56" s="77">
        <f>+VLOOKUP(Gráficos!$E$3,Constantes!$B$366:$AX$398,7,FALSE)</f>
        <v>223804.31201031123</v>
      </c>
      <c r="O56" s="77">
        <f>+VLOOKUP(Gráficos!$E$3,Constantes!$B$399:$AX$431,7,FALSE)</f>
        <v>228531.99878400002</v>
      </c>
      <c r="P56" s="77">
        <f>+VLOOKUP(Gráficos!$E$3,Constantes!$B$432:$AX$464,7,FALSE)</f>
        <v>230326.98</v>
      </c>
      <c r="Q56" s="3"/>
      <c r="R56" s="3"/>
      <c r="S56" s="26"/>
      <c r="T56" s="3"/>
    </row>
    <row r="57" spans="2:20" x14ac:dyDescent="0.3">
      <c r="B57" s="6" t="s">
        <v>82</v>
      </c>
      <c r="C57" s="70">
        <f>+VLOOKUP(Gráficos!$E$3,Constantes!$B$3:$AX$35,5,FALSE)</f>
        <v>3429.9479327978843</v>
      </c>
      <c r="D57" s="70">
        <f>+VLOOKUP(Gráficos!$E$3,Constantes!$B$36:$AX$68,5,FALSE)</f>
        <v>3152.9965714380492</v>
      </c>
      <c r="E57" s="70">
        <f>+VLOOKUP(Gráficos!$E$3,Constantes!$B$69:$AX$101,5,FALSE)</f>
        <v>3150.0655443066703</v>
      </c>
      <c r="F57" s="70">
        <f>+VLOOKUP(Gráficos!$E$3,Constantes!$B$102:$AX$134,5,FALSE)</f>
        <v>3414.7009110007803</v>
      </c>
      <c r="G57" s="70">
        <f>+VLOOKUP(Gráficos!$E$3,Constantes!$B$135:$AX$167,5,FALSE)</f>
        <v>4260.4722309724921</v>
      </c>
      <c r="H57" s="70">
        <f>+VLOOKUP(Gráficos!$E$3,Constantes!$B$168:$AX$200,5,FALSE)</f>
        <v>4422.6158916982222</v>
      </c>
      <c r="I57" s="70">
        <f>+VLOOKUP(Gráficos!$E$3,Constantes!$B$201:$AX$233,5,FALSE)</f>
        <v>5123.4343846321235</v>
      </c>
      <c r="J57" s="70">
        <f>+VLOOKUP(Gráficos!$E$3,Constantes!$B$234:$AX$266,5,FALSE)</f>
        <v>6263.9126360957916</v>
      </c>
      <c r="K57" s="70">
        <f>+VLOOKUP(Gráficos!$E$3,Constantes!$B$267:$AX$299,5,FALSE)</f>
        <v>6616.8020118013646</v>
      </c>
      <c r="L57" s="70">
        <f>+VLOOKUP(Gráficos!$E$3,Constantes!$B$300:$AX$332,5,FALSE)</f>
        <v>8130.3546501825931</v>
      </c>
      <c r="M57" s="70">
        <f>+VLOOKUP(Gráficos!$E$3,Constantes!$B$333:$AX$365,5,FALSE)</f>
        <v>6449.4378093188752</v>
      </c>
      <c r="N57" s="70">
        <f>+VLOOKUP(Gráficos!$E$3,Constantes!$B$366:$AX$398,5,FALSE)</f>
        <v>6042.1552287817522</v>
      </c>
      <c r="O57" s="70">
        <f>+VLOOKUP(Gráficos!$E$3,Constantes!$B$399:$AX$431,5,FALSE)</f>
        <v>6082.3225600000005</v>
      </c>
      <c r="P57" s="70">
        <f>+VLOOKUP(Gráficos!$E$3,Constantes!$B$432:$AX$464,5,FALSE)</f>
        <v>6391.32</v>
      </c>
      <c r="Q57" s="3"/>
      <c r="R57" s="3"/>
      <c r="S57" s="26"/>
      <c r="T57" s="3"/>
    </row>
    <row r="58" spans="2:20" x14ac:dyDescent="0.3">
      <c r="B58" s="6" t="s">
        <v>83</v>
      </c>
      <c r="C58" s="70">
        <f>+VLOOKUP(Gráficos!$E$3,Constantes!$B$3:$AX$35,2,FALSE)</f>
        <v>36415.427587039281</v>
      </c>
      <c r="D58" s="70">
        <f>+VLOOKUP(Gráficos!$E$3,Constantes!$B$36:$AX$68,2,FALSE)</f>
        <v>37397.273037668572</v>
      </c>
      <c r="E58" s="70">
        <f>+VLOOKUP(Gráficos!$E$3,Constantes!$B$69:$AX$101,2,FALSE)</f>
        <v>51484.351208366941</v>
      </c>
      <c r="F58" s="70">
        <f>+VLOOKUP(Gráficos!$E$3,Constantes!$B$102:$AX$134,2,FALSE)</f>
        <v>60992.949511796345</v>
      </c>
      <c r="G58" s="70">
        <f>+VLOOKUP(Gráficos!$E$3,Constantes!$B$135:$AX$167,2,FALSE)</f>
        <v>75189.476958247818</v>
      </c>
      <c r="H58" s="70">
        <f>+VLOOKUP(Gráficos!$E$3,Constantes!$B$168:$AX$200,2,FALSE)</f>
        <v>92626.272825233842</v>
      </c>
      <c r="I58" s="70">
        <f>+VLOOKUP(Gráficos!$E$3,Constantes!$B$201:$AX$233,2,FALSE)</f>
        <v>103815.73130629356</v>
      </c>
      <c r="J58" s="70">
        <f>+VLOOKUP(Gráficos!$E$3,Constantes!$B$234:$AX$266,2,FALSE)</f>
        <v>106572.12024920678</v>
      </c>
      <c r="K58" s="70">
        <f>+VLOOKUP(Gráficos!$E$3,Constantes!$B$267:$AX$299,2,FALSE)</f>
        <v>118079.30693613645</v>
      </c>
      <c r="L58" s="70">
        <f>+VLOOKUP(Gráficos!$E$3,Constantes!$B$300:$AX$332,2,FALSE)</f>
        <v>128780.14653231035</v>
      </c>
      <c r="M58" s="70">
        <f>+VLOOKUP(Gráficos!$E$3,Constantes!$B$333:$AX$365,2,FALSE)</f>
        <v>130626.93169913116</v>
      </c>
      <c r="N58" s="70">
        <f>+VLOOKUP(Gráficos!$E$3,Constantes!$B$366:$AX$398,2,FALSE)</f>
        <v>127547.7166708107</v>
      </c>
      <c r="O58" s="70">
        <f>+VLOOKUP(Gráficos!$E$3,Constantes!$B$399:$AX$431,2,FALSE)</f>
        <v>125863.90096000001</v>
      </c>
      <c r="P58" s="70">
        <f>+VLOOKUP(Gráficos!$E$3,Constantes!$B$432:$AX$464,2,FALSE)</f>
        <v>124340.96</v>
      </c>
      <c r="Q58" s="3"/>
      <c r="R58" s="3"/>
      <c r="S58" s="26"/>
      <c r="T58" s="3"/>
    </row>
    <row r="59" spans="2:20" x14ac:dyDescent="0.3">
      <c r="B59" s="6" t="s">
        <v>84</v>
      </c>
      <c r="C59" s="70" t="str">
        <f>+VLOOKUP(Gráficos!$E$3,Constantes!$B$3:$AX$35,6,FALSE)</f>
        <v>n.d</v>
      </c>
      <c r="D59" s="70" t="str">
        <f>+VLOOKUP(Gráficos!$E$3,Constantes!$B$36:$AX$68,6,FALSE)</f>
        <v>n.d</v>
      </c>
      <c r="E59" s="70">
        <f>+VLOOKUP(Gráficos!$E$3,Constantes!$B$69:$AX$101,6,FALSE)</f>
        <v>801.52876589685002</v>
      </c>
      <c r="F59" s="70">
        <f>+VLOOKUP(Gráficos!$E$3,Constantes!$B$102:$AX$134,6,FALSE)</f>
        <v>899.18196209184453</v>
      </c>
      <c r="G59" s="70">
        <f>+VLOOKUP(Gráficos!$E$3,Constantes!$B$135:$AX$167,6,FALSE)</f>
        <v>1898.7059878046041</v>
      </c>
      <c r="H59" s="70">
        <f>+VLOOKUP(Gráficos!$E$3,Constantes!$B$168:$AX$200,6,FALSE)</f>
        <v>1409.9576514015105</v>
      </c>
      <c r="I59" s="70">
        <f>+VLOOKUP(Gráficos!$E$3,Constantes!$B$201:$AX$233,6,FALSE)</f>
        <v>1716.8693613437347</v>
      </c>
      <c r="J59" s="70">
        <f>+VLOOKUP(Gráficos!$E$3,Constantes!$B$234:$AX$266,6,FALSE)</f>
        <v>1818.983155862916</v>
      </c>
      <c r="K59" s="70">
        <f>+VLOOKUP(Gráficos!$E$3,Constantes!$B$267:$AX$299,6,FALSE)</f>
        <v>1992.3830067494082</v>
      </c>
      <c r="L59" s="70">
        <f>+VLOOKUP(Gráficos!$E$3,Constantes!$B$300:$AX$332,6,FALSE)</f>
        <v>1973.0084945110477</v>
      </c>
      <c r="M59" s="70">
        <f>+VLOOKUP(Gráficos!$E$3,Constantes!$B$333:$AX$365,6,FALSE)</f>
        <v>1965.4294134288982</v>
      </c>
      <c r="N59" s="70">
        <f>+VLOOKUP(Gráficos!$E$3,Constantes!$B$366:$AX$398,6,FALSE)</f>
        <v>1985.9804272243268</v>
      </c>
      <c r="O59" s="70">
        <f>+VLOOKUP(Gráficos!$E$3,Constantes!$B$399:$AX$431,6,FALSE)</f>
        <v>2175.3662400000003</v>
      </c>
      <c r="P59" s="70">
        <f>+VLOOKUP(Gráficos!$E$3,Constantes!$B$432:$AX$464,6,FALSE)</f>
        <v>2200.19</v>
      </c>
      <c r="Q59" s="3"/>
      <c r="R59" s="3"/>
      <c r="S59" s="26"/>
      <c r="T59" s="3"/>
    </row>
    <row r="60" spans="2:20" x14ac:dyDescent="0.3">
      <c r="B60" s="6" t="s">
        <v>85</v>
      </c>
      <c r="C60" s="70" t="str">
        <f>+VLOOKUP(Gráficos!$E$3,Constantes!$B$3:$AX$35,4,FALSE)</f>
        <v>n.d</v>
      </c>
      <c r="D60" s="70">
        <f>+VLOOKUP(Gráficos!$E$3,Constantes!$B$36:$AX$68,4,FALSE)</f>
        <v>7774.9129542713808</v>
      </c>
      <c r="E60" s="70">
        <f>+VLOOKUP(Gráficos!$E$3,Constantes!$B$69:$AX$101,4,FALSE)</f>
        <v>7771.8548949392334</v>
      </c>
      <c r="F60" s="70">
        <f>+VLOOKUP(Gráficos!$E$3,Constantes!$B$102:$AX$134,4,FALSE)</f>
        <v>8391.5632849506492</v>
      </c>
      <c r="G60" s="70">
        <f>+VLOOKUP(Gráficos!$E$3,Constantes!$B$135:$AX$167,4,FALSE)</f>
        <v>8191.9946937923851</v>
      </c>
      <c r="H60" s="70">
        <f>+VLOOKUP(Gráficos!$E$3,Constantes!$B$168:$AX$200,4,FALSE)</f>
        <v>8460.9543382383745</v>
      </c>
      <c r="I60" s="70">
        <f>+VLOOKUP(Gráficos!$E$3,Constantes!$B$201:$AX$233,4,FALSE)</f>
        <v>9777.025921665816</v>
      </c>
      <c r="J60" s="70">
        <f>+VLOOKUP(Gráficos!$E$3,Constantes!$B$234:$AX$266,4,FALSE)</f>
        <v>9791.4349500823155</v>
      </c>
      <c r="K60" s="70">
        <f>+VLOOKUP(Gráficos!$E$3,Constantes!$B$267:$AX$299,4,FALSE)</f>
        <v>10297.625268963588</v>
      </c>
      <c r="L60" s="70">
        <f>+VLOOKUP(Gráficos!$E$3,Constantes!$B$300:$AX$332,4,FALSE)</f>
        <v>11097.236276272299</v>
      </c>
      <c r="M60" s="70">
        <f>+VLOOKUP(Gráficos!$E$3,Constantes!$B$333:$AX$365,4,FALSE)</f>
        <v>10856.947549091004</v>
      </c>
      <c r="N60" s="70">
        <f>+VLOOKUP(Gráficos!$E$3,Constantes!$B$366:$AX$398,4,FALSE)</f>
        <v>11069.272095382552</v>
      </c>
      <c r="O60" s="70">
        <f>+VLOOKUP(Gráficos!$E$3,Constantes!$B$399:$AX$431,4,FALSE)</f>
        <v>11647.483360000002</v>
      </c>
      <c r="P60" s="70">
        <f>+VLOOKUP(Gráficos!$E$3,Constantes!$B$432:$AX$464,4,FALSE)</f>
        <v>11746.77</v>
      </c>
      <c r="Q60" s="3"/>
      <c r="R60" s="3"/>
      <c r="S60" s="26"/>
      <c r="T60" s="3"/>
    </row>
    <row r="61" spans="2:20" x14ac:dyDescent="0.3">
      <c r="B61" s="6" t="s">
        <v>86</v>
      </c>
      <c r="C61" s="70">
        <f>+VLOOKUP(Gráficos!$E$3,Constantes!$B$3:$AX$35,3,FALSE)</f>
        <v>52531.138710707419</v>
      </c>
      <c r="D61" s="70">
        <f>+VLOOKUP(Gráficos!$E$3,Constantes!$B$36:$AX$68,3,FALSE)</f>
        <v>54469.978839607254</v>
      </c>
      <c r="E61" s="70">
        <f>+VLOOKUP(Gráficos!$E$3,Constantes!$B$69:$AX$101,3,FALSE)</f>
        <v>59055.063259338458</v>
      </c>
      <c r="F61" s="70">
        <f>+VLOOKUP(Gráficos!$E$3,Constantes!$B$102:$AX$134,3,FALSE)</f>
        <v>61292.022370237901</v>
      </c>
      <c r="G61" s="70">
        <f>+VLOOKUP(Gráficos!$E$3,Constantes!$B$135:$AX$167,3,FALSE)</f>
        <v>61545.535431212476</v>
      </c>
      <c r="H61" s="70">
        <f>+VLOOKUP(Gráficos!$E$3,Constantes!$B$168:$AX$200,3,FALSE)</f>
        <v>64386.826770311185</v>
      </c>
      <c r="I61" s="70">
        <f>+VLOOKUP(Gráficos!$E$3,Constantes!$B$201:$AX$233,3,FALSE)</f>
        <v>64650.284852992962</v>
      </c>
      <c r="J61" s="70">
        <f>+VLOOKUP(Gráficos!$E$3,Constantes!$B$234:$AX$266,3,FALSE)</f>
        <v>63735.352865336281</v>
      </c>
      <c r="K61" s="70">
        <f>+VLOOKUP(Gráficos!$E$3,Constantes!$B$267:$AX$299,3,FALSE)</f>
        <v>69181.600327478445</v>
      </c>
      <c r="L61" s="70">
        <f>+VLOOKUP(Gráficos!$E$3,Constantes!$B$300:$AX$332,3,FALSE)</f>
        <v>74013.364085362104</v>
      </c>
      <c r="M61" s="70">
        <f>+VLOOKUP(Gráficos!$E$3,Constantes!$B$333:$AX$365,3,FALSE)</f>
        <v>74357.988025809129</v>
      </c>
      <c r="N61" s="70">
        <f>+VLOOKUP(Gráficos!$E$3,Constantes!$B$366:$AX$398,3,FALSE)</f>
        <v>77159.187588111919</v>
      </c>
      <c r="O61" s="70">
        <f>+VLOOKUP(Gráficos!$E$3,Constantes!$B$399:$AX$431,3,FALSE)</f>
        <v>82762.915328000003</v>
      </c>
      <c r="P61" s="70">
        <f>+VLOOKUP(Gráficos!$E$3,Constantes!$B$432:$AX$464,3,FALSE)</f>
        <v>85647.74</v>
      </c>
      <c r="Q61" s="3"/>
      <c r="R61" s="3"/>
      <c r="S61" s="26"/>
      <c r="T61" s="3"/>
    </row>
    <row r="62" spans="2:20" x14ac:dyDescent="0.3">
      <c r="B62" s="73" t="s">
        <v>31</v>
      </c>
      <c r="C62" s="77">
        <f>+C63</f>
        <v>16992.467597370116</v>
      </c>
      <c r="D62" s="77">
        <f t="shared" ref="D62:P62" si="9">+D63</f>
        <v>19481.452168587832</v>
      </c>
      <c r="E62" s="77">
        <f t="shared" si="9"/>
        <v>23016.082352628448</v>
      </c>
      <c r="F62" s="77">
        <f t="shared" si="9"/>
        <v>24773.338723556488</v>
      </c>
      <c r="G62" s="77">
        <f t="shared" si="9"/>
        <v>27355.184768587762</v>
      </c>
      <c r="H62" s="77">
        <f t="shared" si="9"/>
        <v>32824.080457358585</v>
      </c>
      <c r="I62" s="77">
        <f t="shared" si="9"/>
        <v>35890.614381136133</v>
      </c>
      <c r="J62" s="77">
        <f t="shared" si="9"/>
        <v>41406.753324391146</v>
      </c>
      <c r="K62" s="77">
        <f t="shared" si="9"/>
        <v>31587.75964902647</v>
      </c>
      <c r="L62" s="77">
        <f t="shared" si="9"/>
        <v>29154.473340100081</v>
      </c>
      <c r="M62" s="77">
        <f t="shared" si="9"/>
        <v>31002.166774367506</v>
      </c>
      <c r="N62" s="77">
        <f t="shared" si="9"/>
        <v>33740.312009820962</v>
      </c>
      <c r="O62" s="77">
        <f t="shared" si="9"/>
        <v>42786.543840000006</v>
      </c>
      <c r="P62" s="77">
        <f t="shared" si="9"/>
        <v>41213.17</v>
      </c>
      <c r="Q62" s="3"/>
      <c r="R62" s="3"/>
      <c r="S62" s="26"/>
      <c r="T62" s="3"/>
    </row>
    <row r="63" spans="2:20" x14ac:dyDescent="0.3">
      <c r="B63" s="6" t="s">
        <v>87</v>
      </c>
      <c r="C63" s="70">
        <f>+VLOOKUP(Gráficos!$E$3,Constantes!$B$3:$AX$35,8,FALSE)</f>
        <v>16992.467597370116</v>
      </c>
      <c r="D63" s="70">
        <f>+VLOOKUP(Gráficos!$E$3,Constantes!$B$36:$AX$68,8,FALSE)</f>
        <v>19481.452168587832</v>
      </c>
      <c r="E63" s="70">
        <f>+VLOOKUP(Gráficos!$E$3,Constantes!$B$69:$AX$101,8,FALSE)</f>
        <v>23016.082352628448</v>
      </c>
      <c r="F63" s="70">
        <f>+VLOOKUP(Gráficos!$E$3,Constantes!$B$102:$AX$134,8,FALSE)</f>
        <v>24773.338723556488</v>
      </c>
      <c r="G63" s="70">
        <f>+VLOOKUP(Gráficos!$E$3,Constantes!$B$135:$AX$167,8,FALSE)</f>
        <v>27355.184768587762</v>
      </c>
      <c r="H63" s="70">
        <f>+VLOOKUP(Gráficos!$E$3,Constantes!$B$168:$AX$200,8,FALSE)</f>
        <v>32824.080457358585</v>
      </c>
      <c r="I63" s="70">
        <f>+VLOOKUP(Gráficos!$E$3,Constantes!$B$201:$AX$233,8,FALSE)</f>
        <v>35890.614381136133</v>
      </c>
      <c r="J63" s="70">
        <f>+VLOOKUP(Gráficos!$E$3,Constantes!$B$234:$AX$266,8,FALSE)</f>
        <v>41406.753324391146</v>
      </c>
      <c r="K63" s="70">
        <f>+VLOOKUP(Gráficos!$E$3,Constantes!$B$267:$AX$299,8,FALSE)</f>
        <v>31587.75964902647</v>
      </c>
      <c r="L63" s="70">
        <f>+VLOOKUP(Gráficos!$E$3,Constantes!$B$300:$AX$332,8,FALSE)</f>
        <v>29154.473340100081</v>
      </c>
      <c r="M63" s="70">
        <f>+VLOOKUP(Gráficos!$E$3,Constantes!$B$333:$AX$365,8,FALSE)</f>
        <v>31002.166774367506</v>
      </c>
      <c r="N63" s="70">
        <f>+VLOOKUP(Gráficos!$E$3,Constantes!$B$366:$AX$398,8,FALSE)</f>
        <v>33740.312009820962</v>
      </c>
      <c r="O63" s="70">
        <f>+VLOOKUP(Gráficos!$E$3,Constantes!$B$399:$AX$431,8,FALSE)</f>
        <v>42786.543840000006</v>
      </c>
      <c r="P63" s="70">
        <f>+VLOOKUP(Gráficos!$E$3,Constantes!$B$432:$AX$464,8,FALSE)</f>
        <v>41213.17</v>
      </c>
      <c r="Q63" s="3"/>
      <c r="R63" s="3"/>
      <c r="S63" s="26"/>
      <c r="T63" s="3"/>
    </row>
    <row r="64" spans="2:20" x14ac:dyDescent="0.3">
      <c r="B64" s="74" t="s">
        <v>127</v>
      </c>
      <c r="C64" s="76">
        <f>+VLOOKUP(Gráficos!$E$3,Constantes!$B$3:$AX$35,34,FALSE)</f>
        <v>444336.22168226168</v>
      </c>
      <c r="D64" s="76">
        <f>+VLOOKUP(Gráficos!$E$3,Constantes!$B$36:$AX$68,34,FALSE)</f>
        <v>469088.23406755988</v>
      </c>
      <c r="E64" s="76">
        <f>+VLOOKUP(Gráficos!$E$3,Constantes!$B$69:$AX$101,34,FALSE)</f>
        <v>492413.88404001098</v>
      </c>
      <c r="F64" s="76">
        <f>+VLOOKUP(Gráficos!$E$3,Constantes!$B$102:$AX$134,34,FALSE)</f>
        <v>504599.29694188363</v>
      </c>
      <c r="G64" s="76">
        <f>+VLOOKUP(Gráficos!$E$3,Constantes!$B$135:$AX$167,34,FALSE)</f>
        <v>527299.23164880741</v>
      </c>
      <c r="H64" s="76">
        <f>+VLOOKUP(Gráficos!$E$3,Constantes!$B$168:$AX$200,34,FALSE)</f>
        <v>457699.14749572304</v>
      </c>
      <c r="I64" s="76">
        <f>+VLOOKUP(Gráficos!$E$3,Constantes!$B$201:$AX$233,34,FALSE)</f>
        <v>454592.06977935258</v>
      </c>
      <c r="J64" s="76">
        <f>+VLOOKUP(Gráficos!$E$3,Constantes!$B$234:$AX$266,34,FALSE)</f>
        <v>467021.56320079631</v>
      </c>
      <c r="K64" s="76">
        <f>+VLOOKUP(Gráficos!$E$3,Constantes!$B$267:$AX$299,34,FALSE)</f>
        <v>450210.13183645363</v>
      </c>
      <c r="L64" s="76">
        <f>+VLOOKUP(Gráficos!$E$3,Constantes!$B$300:$AX$332,34,FALSE)</f>
        <v>478614.74666694389</v>
      </c>
      <c r="M64" s="76">
        <f>+VLOOKUP(Gráficos!$E$3,Constantes!$B$333:$AX$365,34,FALSE)</f>
        <v>478528.77787655138</v>
      </c>
      <c r="N64" s="76">
        <f>+VLOOKUP(Gráficos!$E$3,Constantes!$B$366:$AX$398,34,FALSE)</f>
        <v>485542.56996011588</v>
      </c>
      <c r="O64" s="76">
        <f>+VLOOKUP(Gráficos!$E$3,Constantes!$B$399:$AX$431,34,FALSE)</f>
        <v>507675.022080864</v>
      </c>
      <c r="P64" s="76">
        <f>+VLOOKUP(Gráficos!$E$3,Constantes!$B$432:$AX$464,34,FALSE)</f>
        <v>524011.84311999998</v>
      </c>
      <c r="Q64" s="3"/>
      <c r="R64" s="3"/>
      <c r="S64" s="26"/>
      <c r="T64" s="3"/>
    </row>
    <row r="65" spans="2:20" x14ac:dyDescent="0.3">
      <c r="B65" s="7" t="s">
        <v>150</v>
      </c>
      <c r="C65" s="70">
        <f>+VLOOKUP(Gráficos!$E$3,Constantes!$B$3:$AX$35,31,FALSE)</f>
        <v>417103.99226954445</v>
      </c>
      <c r="D65" s="70">
        <f>+VLOOKUP(Gráficos!$E$3,Constantes!$B$36:$AX$68,31,FALSE)</f>
        <v>439733.00986921933</v>
      </c>
      <c r="E65" s="70">
        <f>+VLOOKUP(Gráficos!$E$3,Constantes!$B$69:$AX$101,31,FALSE)</f>
        <v>459262.63153130084</v>
      </c>
      <c r="F65" s="70">
        <f>+VLOOKUP(Gráficos!$E$3,Constantes!$B$102:$AX$134,31,FALSE)</f>
        <v>467937.5307965941</v>
      </c>
      <c r="G65" s="70">
        <f>+VLOOKUP(Gráficos!$E$3,Constantes!$B$135:$AX$167,31,FALSE)</f>
        <v>484841.83179959032</v>
      </c>
      <c r="H65" s="70">
        <f>+VLOOKUP(Gráficos!$E$3,Constantes!$B$168:$AX$200,31,FALSE)</f>
        <v>398813.25853996078</v>
      </c>
      <c r="I65" s="70">
        <f>+VLOOKUP(Gráficos!$E$3,Constantes!$B$201:$AX$233,31,FALSE)</f>
        <v>392514.52139939822</v>
      </c>
      <c r="J65" s="70">
        <f>+VLOOKUP(Gráficos!$E$3,Constantes!$B$234:$AX$266,31,FALSE)</f>
        <v>403166.91208388371</v>
      </c>
      <c r="K65" s="70">
        <f>+VLOOKUP(Gráficos!$E$3,Constantes!$B$267:$AX$299,31,FALSE)</f>
        <v>383818.00991693058</v>
      </c>
      <c r="L65" s="70">
        <f>+VLOOKUP(Gráficos!$E$3,Constantes!$B$300:$AX$332,31,FALSE)</f>
        <v>410434.17404136737</v>
      </c>
      <c r="M65" s="70">
        <f>+VLOOKUP(Gráficos!$E$3,Constantes!$B$333:$AX$365,31,FALSE)</f>
        <v>408422.39458039042</v>
      </c>
      <c r="N65" s="70">
        <f>+VLOOKUP(Gráficos!$E$3,Constantes!$B$366:$AX$398,31,FALSE)</f>
        <v>408812.8562651102</v>
      </c>
      <c r="O65" s="70">
        <f>+VLOOKUP(Gráficos!$E$3,Constantes!$B$399:$AX$431,31,FALSE)</f>
        <v>428837.70871040004</v>
      </c>
      <c r="P65" s="70">
        <f>+VLOOKUP(Gráficos!$E$3,Constantes!$B$432:$AX$464,31,FALSE)</f>
        <v>438019.23499999999</v>
      </c>
      <c r="Q65" s="3"/>
      <c r="R65" s="3"/>
      <c r="S65" s="26"/>
      <c r="T65" s="3"/>
    </row>
    <row r="66" spans="2:20" x14ac:dyDescent="0.3">
      <c r="B66" s="7" t="s">
        <v>270</v>
      </c>
      <c r="C66" s="70"/>
      <c r="D66" s="70"/>
      <c r="E66" s="70"/>
      <c r="F66" s="70"/>
      <c r="G66" s="70"/>
      <c r="H66" s="70">
        <f>+VLOOKUP(Gráficos!$E$3,Constantes!$B$168:$AX$200,32,FALSE)</f>
        <v>17188.742738919442</v>
      </c>
      <c r="I66" s="70">
        <f>+VLOOKUP(Gráficos!$E$3,Constantes!$B$201:$AX$233,32,FALSE)</f>
        <v>17321.093301865392</v>
      </c>
      <c r="J66" s="70">
        <f>+VLOOKUP(Gráficos!$E$3,Constantes!$B$234:$AX$266,32,FALSE)</f>
        <v>17016.109758009323</v>
      </c>
      <c r="K66" s="70">
        <f>+VLOOKUP(Gráficos!$E$3,Constantes!$B$267:$AX$299,32,FALSE)</f>
        <v>17338.391784231429</v>
      </c>
      <c r="L66" s="70">
        <f>+VLOOKUP(Gráficos!$E$3,Constantes!$B$300:$AX$332,32,FALSE)</f>
        <v>17492.74660862792</v>
      </c>
      <c r="M66" s="70">
        <f>+VLOOKUP(Gráficos!$E$3,Constantes!$B$333:$AX$365,32,FALSE)</f>
        <v>17723.735985390267</v>
      </c>
      <c r="N66" s="70">
        <f>+VLOOKUP(Gráficos!$E$3,Constantes!$B$366:$AX$398,32,FALSE)</f>
        <v>18077.767928790083</v>
      </c>
      <c r="O66" s="70">
        <f>+VLOOKUP(Gráficos!$E$3,Constantes!$B$399:$AX$431,32,FALSE)</f>
        <v>18463.496544000001</v>
      </c>
      <c r="P66" s="70">
        <f>+VLOOKUP(Gráficos!$E$3,Constantes!$B$432:$AX$464,32,FALSE)</f>
        <v>18799.312000000002</v>
      </c>
      <c r="Q66" s="3"/>
      <c r="R66" s="3"/>
      <c r="S66" s="26"/>
      <c r="T66" s="3"/>
    </row>
    <row r="67" spans="2:20" x14ac:dyDescent="0.3">
      <c r="B67" s="7" t="s">
        <v>251</v>
      </c>
      <c r="C67" s="70">
        <f>+VLOOKUP(Gráficos!$E$3,Constantes!$B$3:$AX$35,49,FALSE)</f>
        <v>5755.2064218595133</v>
      </c>
      <c r="D67" s="70">
        <f>+VLOOKUP(Gráficos!$E$3,Constantes!$B$36:$AX$68,49,FALSE)</f>
        <v>5716.4745792312251</v>
      </c>
      <c r="E67" s="70">
        <f>+VLOOKUP(Gráficos!$E$3,Constantes!$B$69:$AX$101,49,FALSE)</f>
        <v>6094.8214988447935</v>
      </c>
      <c r="F67" s="70">
        <f>+VLOOKUP(Gráficos!$E$3,Constantes!$B$102:$AX$134,49,FALSE)</f>
        <v>6574.7686309721475</v>
      </c>
      <c r="G67" s="70">
        <f>+VLOOKUP(Gráficos!$E$3,Constantes!$B$135:$AX$167,49,FALSE)</f>
        <v>7875.9074571002002</v>
      </c>
      <c r="H67" s="70">
        <f>+VLOOKUP(Gráficos!$E$3,Constantes!$B$168:$AX$200,49,FALSE)</f>
        <v>6076.4037562625808</v>
      </c>
      <c r="I67" s="70">
        <f>+VLOOKUP(Gráficos!$E$3,Constantes!$B$201:$AX$233,49,FALSE)</f>
        <v>5928.3154524329238</v>
      </c>
      <c r="J67" s="70">
        <f>+VLOOKUP(Gráficos!$E$3,Constantes!$B$234:$AX$266,49,FALSE)</f>
        <v>6624.6959663402931</v>
      </c>
      <c r="K67" s="70">
        <f>+VLOOKUP(Gráficos!$E$3,Constantes!$B$267:$AX$299,49,FALSE)</f>
        <v>6232.7190977127211</v>
      </c>
      <c r="L67" s="70">
        <f>+VLOOKUP(Gráficos!$E$3,Constantes!$B$300:$AX$332,49,FALSE)</f>
        <v>5583.3527098823588</v>
      </c>
      <c r="M67" s="70">
        <f>+VLOOKUP(Gráficos!$E$3,Constantes!$B$333:$AX$365,49,FALSE)</f>
        <v>5879.08381316335</v>
      </c>
      <c r="N67" s="70">
        <f>+VLOOKUP(Gráficos!$E$3,Constantes!$B$366:$AX$398,49,FALSE)</f>
        <v>6217.8380508006458</v>
      </c>
      <c r="O67" s="70">
        <f>+VLOOKUP(Gráficos!$E$3,Constantes!$B$399:$AX$431,49,FALSE)</f>
        <v>6419.0654606400012</v>
      </c>
      <c r="P67" s="70">
        <f>+VLOOKUP(Gráficos!$E$3,Constantes!$B$432:$AX$464,49,FALSE)</f>
        <v>5836.9316899999994</v>
      </c>
      <c r="Q67" s="3"/>
      <c r="R67" s="3"/>
      <c r="S67" s="26"/>
      <c r="T67" s="3"/>
    </row>
    <row r="68" spans="2:20" x14ac:dyDescent="0.3">
      <c r="B68" s="12" t="s">
        <v>88</v>
      </c>
      <c r="C68" s="72">
        <f>+VLOOKUP(Gráficos!$E$3,Constantes!$B$3:$AX$35,33,FALSE)</f>
        <v>21477.022990857757</v>
      </c>
      <c r="D68" s="72">
        <f>+VLOOKUP(Gráficos!$E$3,Constantes!$B$36:$AX$68,33,FALSE)</f>
        <v>23638.749619109272</v>
      </c>
      <c r="E68" s="72">
        <f>+VLOOKUP(Gráficos!$E$3,Constantes!$B$69:$AX$101,33,FALSE)</f>
        <v>27056.43100986533</v>
      </c>
      <c r="F68" s="72">
        <f>+VLOOKUP(Gráficos!$E$3,Constantes!$B$102:$AX$134,33,FALSE)</f>
        <v>30086.997514317361</v>
      </c>
      <c r="G68" s="72">
        <f>+VLOOKUP(Gráficos!$E$3,Constantes!$B$135:$AX$167,33,FALSE)</f>
        <v>34581.492392116845</v>
      </c>
      <c r="H68" s="72">
        <f>+VLOOKUP(Gráficos!$E$3,Constantes!$B$168:$AX$200,33,FALSE)</f>
        <v>35620.742460580193</v>
      </c>
      <c r="I68" s="72">
        <f>+VLOOKUP(Gráficos!$E$3,Constantes!$B$201:$AX$233,33,FALSE)</f>
        <v>38828.13961787054</v>
      </c>
      <c r="J68" s="72">
        <f>+VLOOKUP(Gráficos!$E$3,Constantes!$B$234:$AX$266,33,FALSE)</f>
        <v>40213.845389580019</v>
      </c>
      <c r="K68" s="72">
        <f>+VLOOKUP(Gráficos!$E$3,Constantes!$B$267:$AX$299,33,FALSE)</f>
        <v>42821.011022094295</v>
      </c>
      <c r="L68" s="72">
        <f>+VLOOKUP(Gráficos!$E$3,Constantes!$B$300:$AX$332,33,FALSE)</f>
        <v>45104.473312919727</v>
      </c>
      <c r="M68" s="72">
        <f>+VLOOKUP(Gráficos!$E$3,Constantes!$B$333:$AX$365,33,FALSE)</f>
        <v>46503.563501013283</v>
      </c>
      <c r="N68" s="72">
        <f>+VLOOKUP(Gráficos!$E$3,Constantes!$B$366:$AX$398,33,FALSE)</f>
        <v>52434.107692219986</v>
      </c>
      <c r="O68" s="72">
        <f>+VLOOKUP(Gráficos!$E$3,Constantes!$B$399:$AX$431,33,FALSE)</f>
        <v>53954.746880000006</v>
      </c>
      <c r="P68" s="72">
        <f>+VLOOKUP(Gráficos!$E$3,Constantes!$B$432:$AX$464,33,FALSE)</f>
        <v>61356.36</v>
      </c>
      <c r="Q68" s="3"/>
      <c r="R68" s="3"/>
      <c r="S68" s="26"/>
      <c r="T68" s="3"/>
    </row>
    <row r="69" spans="2:20" x14ac:dyDescent="0.3">
      <c r="B69" s="67" t="s">
        <v>180</v>
      </c>
      <c r="C69" s="68">
        <f>+VLOOKUP(Gráficos!$E$3,Constantes!$B$3:$AX$35,38,FALSE)</f>
        <v>7347.5638063931974</v>
      </c>
      <c r="D69" s="68">
        <f>+VLOOKUP(Gráficos!$E$3,Constantes!$B$36:$AX$68,38,FALSE)</f>
        <v>7910.4029134827642</v>
      </c>
      <c r="E69" s="68">
        <f>+VLOOKUP(Gráficos!$E$3,Constantes!$B$69:$AX$101,38,FALSE)</f>
        <v>8120.6002508866704</v>
      </c>
      <c r="F69" s="68">
        <f>+VLOOKUP(Gráficos!$E$3,Constantes!$B$102:$AX$134,38,FALSE)</f>
        <v>8308.9689033688101</v>
      </c>
      <c r="G69" s="68">
        <f>+VLOOKUP(Gráficos!$E$3,Constantes!$B$135:$AX$167,38,FALSE)</f>
        <v>8690.3357347774599</v>
      </c>
      <c r="H69" s="68">
        <f>+VLOOKUP(Gráficos!$E$3,Constantes!$B$168:$AX$200,38,FALSE)</f>
        <v>8157.9574440495462</v>
      </c>
      <c r="I69" s="68">
        <f>+VLOOKUP(Gráficos!$E$3,Constantes!$B$201:$AX$233,38,FALSE)</f>
        <v>8287.3548278015023</v>
      </c>
      <c r="J69" s="68">
        <f>+VLOOKUP(Gráficos!$E$3,Constantes!$B$234:$AX$266,38,FALSE)</f>
        <v>8523.8892971512432</v>
      </c>
      <c r="K69" s="68">
        <f>+VLOOKUP(Gráficos!$E$3,Constantes!$B$267:$AX$299,38,FALSE)</f>
        <v>8455.6092264965991</v>
      </c>
      <c r="L69" s="68">
        <f>+VLOOKUP(Gráficos!$E$3,Constantes!$B$300:$AX$332,38,FALSE)</f>
        <v>8907.6867479952307</v>
      </c>
      <c r="M69" s="68">
        <f>+VLOOKUP(Gráficos!$E$3,Constantes!$B$333:$AX$365,38,FALSE)</f>
        <v>8907.8806032372304</v>
      </c>
      <c r="N69" s="68">
        <f>+VLOOKUP(Gráficos!$E$3,Constantes!$B$366:$AX$398,38,FALSE)</f>
        <v>8675.1504812221247</v>
      </c>
      <c r="O69" s="68">
        <f>+VLOOKUP(Gráficos!$E$3,Constantes!$B$399:$AX$431,38,FALSE)</f>
        <v>9071.832301239072</v>
      </c>
      <c r="P69" s="68">
        <f>+VLOOKUP(Gráficos!$E$3,Constantes!$B$432:$AX$464,38,FALSE)</f>
        <v>9126.4676990077805</v>
      </c>
      <c r="Q69" s="3"/>
      <c r="R69" s="3"/>
      <c r="S69" s="26"/>
      <c r="T69" s="3"/>
    </row>
    <row r="70" spans="2:20" x14ac:dyDescent="0.3">
      <c r="B70" s="74" t="s">
        <v>177</v>
      </c>
      <c r="C70" s="75">
        <f>+VLOOKUP(Gráficos!$E$3,Constantes!$B$3:$AX$35,27,FALSE)</f>
        <v>3104.4709473788162</v>
      </c>
      <c r="D70" s="75">
        <f>+VLOOKUP(Gráficos!$E$3,Constantes!$B$36:$AX$68,27,FALSE)</f>
        <v>3483.0193598936726</v>
      </c>
      <c r="E70" s="75">
        <f>+VLOOKUP(Gráficos!$E$3,Constantes!$B$69:$AX$101,27,FALSE)</f>
        <v>3525.0870642732343</v>
      </c>
      <c r="F70" s="75">
        <f>+VLOOKUP(Gráficos!$E$3,Constantes!$B$102:$AX$134,27,FALSE)</f>
        <v>3654.3728625696276</v>
      </c>
      <c r="G70" s="75">
        <f>+VLOOKUP(Gráficos!$E$3,Constantes!$B$135:$AX$167,27,FALSE)</f>
        <v>3887.4231122409728</v>
      </c>
      <c r="H70" s="75">
        <f>+VLOOKUP(Gráficos!$E$3,Constantes!$B$168:$AX$200,27,FALSE)</f>
        <v>4045.619634988765</v>
      </c>
      <c r="I70" s="75">
        <f>+VLOOKUP(Gráficos!$E$3,Constantes!$B$201:$AX$233,27,FALSE)</f>
        <v>4259.1614680693128</v>
      </c>
      <c r="J70" s="75">
        <f>+VLOOKUP(Gráficos!$E$3,Constantes!$B$234:$AX$266,27,FALSE)</f>
        <v>4436.3720204134788</v>
      </c>
      <c r="K70" s="75">
        <f>+VLOOKUP(Gráficos!$E$3,Constantes!$B$267:$AX$299,27,FALSE)</f>
        <v>4563.8476800451626</v>
      </c>
      <c r="L70" s="75">
        <f>+VLOOKUP(Gráficos!$E$3,Constantes!$B$300:$AX$332,27,FALSE)</f>
        <v>4818.8408746669948</v>
      </c>
      <c r="M70" s="75">
        <f>+VLOOKUP(Gráficos!$E$3,Constantes!$B$333:$AX$365,27,FALSE)</f>
        <v>4866.0835178698871</v>
      </c>
      <c r="N70" s="75">
        <f>+VLOOKUP(Gráficos!$E$3,Constantes!$B$366:$AX$398,27,FALSE)</f>
        <v>4619.268942741227</v>
      </c>
      <c r="O70" s="75">
        <f>+VLOOKUP(Gráficos!$E$3,Constantes!$B$399:$AX$431,27,FALSE)</f>
        <v>4876.3697600000005</v>
      </c>
      <c r="P70" s="75">
        <f>+VLOOKUP(Gráficos!$E$3,Constantes!$B$432:$AX$464,27,FALSE)</f>
        <v>4840.8999999999996</v>
      </c>
      <c r="Q70" s="3"/>
      <c r="R70" s="3"/>
      <c r="S70" s="26"/>
      <c r="T70" s="3"/>
    </row>
    <row r="71" spans="2:20" x14ac:dyDescent="0.3">
      <c r="B71" s="5" t="s">
        <v>175</v>
      </c>
      <c r="C71" s="71">
        <f>+VLOOKUP(Gráficos!$E$3,Constantes!$B$3:$AX$35,22,FALSE)</f>
        <v>4437.7563211645229</v>
      </c>
      <c r="D71" s="71">
        <f>+VLOOKUP(Gráficos!$E$3,Constantes!$B$36:$AX$68,22,FALSE)</f>
        <v>5106.9236223120079</v>
      </c>
      <c r="E71" s="71">
        <f>+VLOOKUP(Gráficos!$E$3,Constantes!$B$69:$AX$101,22,FALSE)</f>
        <v>4840.4047268406339</v>
      </c>
      <c r="F71" s="71">
        <f>+VLOOKUP(Gráficos!$E$3,Constantes!$B$102:$AX$134,22,FALSE)</f>
        <v>4860.0180397457525</v>
      </c>
      <c r="G71" s="71">
        <f>+VLOOKUP(Gráficos!$E$3,Constantes!$B$135:$AX$167,22,FALSE)</f>
        <v>5037.7106063838273</v>
      </c>
      <c r="H71" s="71">
        <f>+VLOOKUP(Gráficos!$E$3,Constantes!$B$168:$AX$200,22,FALSE)</f>
        <v>4895.6878130855648</v>
      </c>
      <c r="I71" s="71">
        <f>+VLOOKUP(Gráficos!$E$3,Constantes!$B$201:$AX$233,22,FALSE)</f>
        <v>5125.5531601042167</v>
      </c>
      <c r="J71" s="71">
        <f>+VLOOKUP(Gráficos!$E$3,Constantes!$B$234:$AX$266,22,FALSE)</f>
        <v>5427.9211413590338</v>
      </c>
      <c r="K71" s="71">
        <f>+VLOOKUP(Gráficos!$E$3,Constantes!$B$267:$AX$299,22,FALSE)</f>
        <v>5599.7580699803666</v>
      </c>
      <c r="L71" s="71">
        <f>+VLOOKUP(Gráficos!$E$3,Constantes!$B$300:$AX$332,22,FALSE)</f>
        <v>5917.2139284378982</v>
      </c>
      <c r="M71" s="71">
        <f>+VLOOKUP(Gráficos!$E$3,Constantes!$B$333:$AX$365,22,FALSE)</f>
        <v>6025.4634371829998</v>
      </c>
      <c r="N71" s="71">
        <f>+VLOOKUP(Gráficos!$E$3,Constantes!$B$366:$AX$398,22,FALSE)</f>
        <v>5476.4481757331878</v>
      </c>
      <c r="O71" s="71">
        <f>+VLOOKUP(Gráficos!$E$3,Constantes!$B$399:$AX$431,22,FALSE)</f>
        <v>5834.3412480000006</v>
      </c>
      <c r="P71" s="71">
        <f>+VLOOKUP(Gráficos!$E$3,Constantes!$B$432:$AX$464,22,FALSE)</f>
        <v>5792.48</v>
      </c>
      <c r="Q71" s="3"/>
      <c r="R71" s="3"/>
      <c r="S71" s="26"/>
      <c r="T71" s="3"/>
    </row>
    <row r="72" spans="2:20" x14ac:dyDescent="0.3">
      <c r="B72" s="5" t="s">
        <v>176</v>
      </c>
      <c r="C72" s="71">
        <f>+VLOOKUP(Gráficos!$E$3,Constantes!$B$3:$AX$35,14,FALSE)</f>
        <v>1949.2829157526151</v>
      </c>
      <c r="D72" s="71">
        <f>+VLOOKUP(Gráficos!$E$3,Constantes!$B$36:$AX$68,14,FALSE)</f>
        <v>2121.6099926496636</v>
      </c>
      <c r="E72" s="71">
        <f>+VLOOKUP(Gráficos!$E$3,Constantes!$B$69:$AX$101,14,FALSE)</f>
        <v>2456.9121047766744</v>
      </c>
      <c r="F72" s="71">
        <f>+VLOOKUP(Gráficos!$E$3,Constantes!$B$102:$AX$134,14,FALSE)</f>
        <v>2673.1316563710348</v>
      </c>
      <c r="G72" s="71">
        <f>+VLOOKUP(Gráficos!$E$3,Constantes!$B$135:$AX$167,14,FALSE)</f>
        <v>2949.9577182486196</v>
      </c>
      <c r="H72" s="71">
        <f>+VLOOKUP(Gráficos!$E$3,Constantes!$B$168:$AX$200,14,FALSE)</f>
        <v>3345.2232492549456</v>
      </c>
      <c r="I72" s="71">
        <f>+VLOOKUP(Gráficos!$E$3,Constantes!$B$201:$AX$233,14,FALSE)</f>
        <v>3553.3147416019942</v>
      </c>
      <c r="J72" s="71">
        <f>+VLOOKUP(Gráficos!$E$3,Constantes!$B$234:$AX$266,14,FALSE)</f>
        <v>3634.4897276380493</v>
      </c>
      <c r="K72" s="71">
        <f>+VLOOKUP(Gráficos!$E$3,Constantes!$B$267:$AX$299,14,FALSE)</f>
        <v>3723.1567509156544</v>
      </c>
      <c r="L72" s="71">
        <f>+VLOOKUP(Gráficos!$E$3,Constantes!$B$300:$AX$332,14,FALSE)</f>
        <v>3924.1984691918483</v>
      </c>
      <c r="M72" s="71">
        <f>+VLOOKUP(Gráficos!$E$3,Constantes!$B$333:$AX$365,14,FALSE)</f>
        <v>3918.3697722935517</v>
      </c>
      <c r="N72" s="71">
        <f>+VLOOKUP(Gráficos!$E$3,Constantes!$B$366:$AX$398,14,FALSE)</f>
        <v>3916.1168063905211</v>
      </c>
      <c r="O72" s="71">
        <f>+VLOOKUP(Gráficos!$E$3,Constantes!$B$399:$AX$431,14,FALSE)</f>
        <v>4087.830418743446</v>
      </c>
      <c r="P72" s="71">
        <f>+VLOOKUP(Gráficos!$E$3,Constantes!$B$432:$AX$464,14,FALSE)</f>
        <v>4054.95</v>
      </c>
      <c r="Q72" s="3"/>
      <c r="R72" s="3"/>
      <c r="S72" s="26"/>
      <c r="T72" s="3"/>
    </row>
    <row r="73" spans="2:20" ht="15.6" thickBot="1" x14ac:dyDescent="0.35">
      <c r="B73" s="78" t="s">
        <v>179</v>
      </c>
      <c r="C73" s="79">
        <f>+VLOOKUP(Gráficos!$E$3,Constantes!$B$3:$AX$35,35,FALSE)</f>
        <v>4243.0928590143812</v>
      </c>
      <c r="D73" s="79">
        <f>+VLOOKUP(Gráficos!$E$3,Constantes!$B$36:$AX$68,35,FALSE)</f>
        <v>4427.3835535890921</v>
      </c>
      <c r="E73" s="79">
        <f>+VLOOKUP(Gráficos!$E$3,Constantes!$B$69:$AX$101,35,FALSE)</f>
        <v>4595.513186613437</v>
      </c>
      <c r="F73" s="79">
        <f>+VLOOKUP(Gráficos!$E$3,Constantes!$B$102:$AX$134,35,FALSE)</f>
        <v>4654.5960407991824</v>
      </c>
      <c r="G73" s="79">
        <f>+VLOOKUP(Gráficos!$E$3,Constantes!$B$135:$AX$167,35,FALSE)</f>
        <v>4802.9126225364871</v>
      </c>
      <c r="H73" s="79">
        <f>+VLOOKUP(Gráficos!$E$3,Constantes!$B$168:$AX$200,35,FALSE)</f>
        <v>4112.3407867048627</v>
      </c>
      <c r="I73" s="79">
        <f>+VLOOKUP(Gráficos!$E$3,Constantes!$B$201:$AX$233,35,FALSE)</f>
        <v>4028.1925454746347</v>
      </c>
      <c r="J73" s="79">
        <f>+VLOOKUP(Gráficos!$E$3,Constantes!$B$234:$AX$266,35,FALSE)</f>
        <v>4087.5201207444743</v>
      </c>
      <c r="K73" s="79">
        <f>+VLOOKUP(Gráficos!$E$3,Constantes!$B$267:$AX$299,35,FALSE)</f>
        <v>3891.7626640082681</v>
      </c>
      <c r="L73" s="79">
        <f>+VLOOKUP(Gráficos!$E$3,Constantes!$B$300:$AX$332,35,FALSE)</f>
        <v>4088.8492615870637</v>
      </c>
      <c r="M73" s="79">
        <f>+VLOOKUP(Gráficos!$E$3,Constantes!$B$333:$AX$365,35,FALSE)</f>
        <v>4041.7976939062382</v>
      </c>
      <c r="N73" s="79">
        <f>+VLOOKUP(Gráficos!$E$3,Constantes!$B$366:$AX$398,35,FALSE)</f>
        <v>4055.8865656960011</v>
      </c>
      <c r="O73" s="79">
        <f>+VLOOKUP(Gráficos!$E$3,Constantes!$B$399:$AX$431,35,FALSE)</f>
        <v>4195.4547520000006</v>
      </c>
      <c r="P73" s="79">
        <f>+VLOOKUP(Gráficos!$E$3,Constantes!$B$432:$AX$464,35,FALSE)</f>
        <v>4285.57</v>
      </c>
      <c r="Q73" s="3"/>
      <c r="R73" s="3"/>
      <c r="S73" s="26"/>
      <c r="T73" s="3"/>
    </row>
    <row r="74" spans="2:20" x14ac:dyDescent="0.3">
      <c r="B74" s="8" t="s">
        <v>234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x14ac:dyDescent="0.3">
      <c r="B75" s="94" t="s">
        <v>90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x14ac:dyDescent="0.3">
      <c r="B76" s="9" t="s">
        <v>235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x14ac:dyDescent="0.3">
      <c r="B77" s="9" t="s">
        <v>236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x14ac:dyDescent="0.3">
      <c r="B78" s="9" t="s">
        <v>106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x14ac:dyDescent="0.3">
      <c r="B79" s="9" t="s">
        <v>105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s="3" customFormat="1" x14ac:dyDescent="0.3">
      <c r="B80" s="9"/>
    </row>
    <row r="81" spans="2:17" s="3" customFormat="1" x14ac:dyDescent="0.3">
      <c r="B81" s="9"/>
    </row>
    <row r="82" spans="2:17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7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</sheetData>
  <mergeCells count="4">
    <mergeCell ref="C3:H3"/>
    <mergeCell ref="I2:O2"/>
    <mergeCell ref="I3:O3"/>
    <mergeCell ref="I4:O5"/>
  </mergeCells>
  <pageMargins left="0.25" right="0.25" top="0.75" bottom="0.75" header="0.3" footer="0.3"/>
  <pageSetup scale="35" orientation="portrait" r:id="rId1"/>
  <ignoredErrors>
    <ignoredError sqref="O3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view="pageBreakPreview" topLeftCell="A49" zoomScaleNormal="100" zoomScaleSheetLayoutView="100" workbookViewId="0"/>
  </sheetViews>
  <sheetFormatPr baseColWidth="10" defaultColWidth="11.44140625" defaultRowHeight="15" x14ac:dyDescent="0.3"/>
  <cols>
    <col min="1" max="1" width="1.6640625" style="3" customWidth="1"/>
    <col min="2" max="2" width="38" style="3" customWidth="1"/>
    <col min="3" max="16384" width="11.44140625" style="3"/>
  </cols>
  <sheetData>
    <row r="1" spans="2:14" ht="8.25" customHeight="1" x14ac:dyDescent="0.3"/>
    <row r="2" spans="2:14" ht="15" customHeight="1" x14ac:dyDescent="0.3">
      <c r="I2" s="158" t="s">
        <v>107</v>
      </c>
      <c r="J2" s="158"/>
      <c r="K2" s="158"/>
      <c r="L2" s="158"/>
      <c r="M2" s="158"/>
      <c r="N2" s="158"/>
    </row>
    <row r="3" spans="2:14" ht="24.75" customHeight="1" x14ac:dyDescent="0.3">
      <c r="I3" s="158" t="s">
        <v>231</v>
      </c>
      <c r="J3" s="158"/>
      <c r="K3" s="158"/>
      <c r="L3" s="158"/>
      <c r="M3" s="158"/>
      <c r="N3" s="158"/>
    </row>
    <row r="4" spans="2:14" ht="15.75" customHeight="1" x14ac:dyDescent="0.3">
      <c r="C4" s="47"/>
      <c r="D4" s="47"/>
      <c r="I4" s="159" t="s">
        <v>149</v>
      </c>
      <c r="J4" s="159"/>
      <c r="K4" s="159"/>
      <c r="L4" s="159"/>
      <c r="M4" s="159"/>
      <c r="N4" s="159"/>
    </row>
    <row r="5" spans="2:14" ht="15.75" customHeight="1" x14ac:dyDescent="0.3">
      <c r="I5" s="159"/>
      <c r="J5" s="159"/>
      <c r="K5" s="159"/>
      <c r="L5" s="159"/>
      <c r="M5" s="159"/>
      <c r="N5" s="159"/>
    </row>
    <row r="7" spans="2:14" ht="20.399999999999999" thickBot="1" x14ac:dyDescent="0.45">
      <c r="K7" s="30"/>
      <c r="L7" s="30"/>
      <c r="M7" s="30"/>
      <c r="N7" s="46" t="s">
        <v>249</v>
      </c>
    </row>
    <row r="8" spans="2:14" ht="15.75" customHeight="1" thickTop="1" x14ac:dyDescent="0.4">
      <c r="K8" s="47"/>
      <c r="L8" s="47"/>
      <c r="M8" s="47"/>
      <c r="N8" s="48"/>
    </row>
    <row r="9" spans="2:14" ht="15" customHeight="1" x14ac:dyDescent="0.4">
      <c r="B9" s="31" t="s">
        <v>182</v>
      </c>
      <c r="K9" s="47"/>
      <c r="L9" s="47"/>
      <c r="M9" s="47"/>
      <c r="N9" s="48"/>
    </row>
    <row r="10" spans="2:14" ht="15" customHeight="1" x14ac:dyDescent="0.4">
      <c r="B10" s="31"/>
      <c r="K10" s="47"/>
      <c r="L10" s="47"/>
      <c r="M10" s="47"/>
      <c r="N10" s="48"/>
    </row>
    <row r="11" spans="2:14" ht="30.75" customHeight="1" x14ac:dyDescent="0.3">
      <c r="B11" s="37" t="s">
        <v>208</v>
      </c>
      <c r="C11" s="161" t="s">
        <v>183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2:14" ht="15" customHeight="1" x14ac:dyDescent="0.4">
      <c r="B12" s="31"/>
      <c r="K12" s="47"/>
      <c r="L12" s="47"/>
      <c r="M12" s="47"/>
      <c r="N12" s="48"/>
    </row>
    <row r="13" spans="2:14" ht="15" customHeight="1" x14ac:dyDescent="0.4">
      <c r="B13" s="31" t="s">
        <v>252</v>
      </c>
      <c r="K13" s="47"/>
      <c r="L13" s="47"/>
      <c r="M13" s="47"/>
      <c r="N13" s="48"/>
    </row>
    <row r="14" spans="2:14" ht="15" customHeight="1" x14ac:dyDescent="0.3">
      <c r="B14" s="37" t="s">
        <v>251</v>
      </c>
      <c r="C14" s="161" t="s">
        <v>253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2:14" ht="15" customHeight="1" x14ac:dyDescent="0.4">
      <c r="B15" s="31"/>
      <c r="K15" s="47"/>
      <c r="L15" s="47"/>
      <c r="M15" s="47"/>
      <c r="N15" s="48"/>
    </row>
    <row r="16" spans="2:14" ht="15" customHeight="1" x14ac:dyDescent="0.4">
      <c r="B16" s="31" t="s">
        <v>184</v>
      </c>
      <c r="K16" s="47"/>
      <c r="L16" s="47"/>
      <c r="M16" s="47"/>
      <c r="N16" s="48"/>
    </row>
    <row r="17" spans="2:14" ht="15" customHeight="1" x14ac:dyDescent="0.4">
      <c r="B17" s="31"/>
      <c r="K17" s="47"/>
      <c r="L17" s="47"/>
      <c r="M17" s="47"/>
      <c r="N17" s="48"/>
    </row>
    <row r="18" spans="2:14" ht="15" customHeight="1" x14ac:dyDescent="0.3">
      <c r="B18" s="37" t="s">
        <v>210</v>
      </c>
      <c r="C18" s="161" t="s">
        <v>207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2:14" ht="15" customHeight="1" x14ac:dyDescent="0.4">
      <c r="B19" s="31"/>
      <c r="K19" s="47"/>
      <c r="L19" s="47"/>
      <c r="M19" s="47"/>
      <c r="N19" s="48"/>
    </row>
    <row r="20" spans="2:14" ht="15" customHeight="1" x14ac:dyDescent="0.4">
      <c r="B20" s="31" t="s">
        <v>108</v>
      </c>
      <c r="K20" s="47"/>
      <c r="L20" s="47"/>
      <c r="M20" s="47"/>
      <c r="N20" s="48"/>
    </row>
    <row r="21" spans="2:14" ht="15" customHeight="1" x14ac:dyDescent="0.3">
      <c r="B21" s="32"/>
    </row>
    <row r="22" spans="2:14" ht="108" customHeight="1" x14ac:dyDescent="0.3">
      <c r="B22" s="37" t="s">
        <v>221</v>
      </c>
      <c r="C22" s="161" t="s">
        <v>110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2:14" x14ac:dyDescent="0.3">
      <c r="B23" s="3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2:14" ht="42.75" customHeight="1" x14ac:dyDescent="0.3">
      <c r="B24" s="37" t="s">
        <v>222</v>
      </c>
      <c r="C24" s="161" t="s">
        <v>114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2:14" x14ac:dyDescent="0.3">
      <c r="B25" s="3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2:14" x14ac:dyDescent="0.3">
      <c r="B26" s="33" t="s">
        <v>223</v>
      </c>
      <c r="C26" s="160" t="s">
        <v>152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  <row r="27" spans="2:14" x14ac:dyDescent="0.3">
      <c r="B27" s="3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2:14" ht="31.5" customHeight="1" x14ac:dyDescent="0.3">
      <c r="B28" s="37" t="s">
        <v>224</v>
      </c>
      <c r="C28" s="161" t="s">
        <v>267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2:14" ht="15.75" customHeight="1" x14ac:dyDescent="0.3">
      <c r="B29" s="37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2:14" ht="28.8" x14ac:dyDescent="0.3">
      <c r="B30" s="35" t="s">
        <v>187</v>
      </c>
      <c r="C30" s="161" t="s">
        <v>266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2:14" x14ac:dyDescent="0.3">
      <c r="B31" s="3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41.25" customHeight="1" x14ac:dyDescent="0.3">
      <c r="B32" s="35" t="s">
        <v>225</v>
      </c>
      <c r="C32" s="161" t="s">
        <v>115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3" spans="2:14" ht="16.2" x14ac:dyDescent="0.35">
      <c r="B33" s="3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32.25" customHeight="1" x14ac:dyDescent="0.3">
      <c r="B34" s="35" t="s">
        <v>226</v>
      </c>
      <c r="C34" s="161" t="s">
        <v>109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2:14" x14ac:dyDescent="0.3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8.5" customHeight="1" x14ac:dyDescent="0.3">
      <c r="B36" s="35" t="s">
        <v>228</v>
      </c>
      <c r="C36" s="161" t="s">
        <v>111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  <row r="37" spans="2:14" x14ac:dyDescent="0.3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42.75" customHeight="1" x14ac:dyDescent="0.3">
      <c r="B38" s="35" t="s">
        <v>229</v>
      </c>
      <c r="C38" s="161" t="s">
        <v>116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2:14" ht="15.75" customHeight="1" x14ac:dyDescent="0.3">
      <c r="B39" s="35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 ht="30" customHeight="1" x14ac:dyDescent="0.3">
      <c r="B40" s="35" t="s">
        <v>230</v>
      </c>
      <c r="C40" s="161" t="s">
        <v>118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2:14" ht="15.75" customHeight="1" x14ac:dyDescent="0.3">
      <c r="B41" s="3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2:14" ht="15.75" customHeight="1" x14ac:dyDescent="0.35">
      <c r="B42" s="31" t="s">
        <v>214</v>
      </c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</row>
    <row r="43" spans="2:14" ht="15.75" customHeight="1" x14ac:dyDescent="0.35">
      <c r="B43" s="31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2:14" ht="28.5" customHeight="1" x14ac:dyDescent="0.3">
      <c r="B44" s="35" t="s">
        <v>219</v>
      </c>
      <c r="C44" s="161" t="s">
        <v>215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</row>
    <row r="45" spans="2:14" ht="15.75" customHeight="1" x14ac:dyDescent="0.3">
      <c r="B45" s="35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</row>
    <row r="46" spans="2:14" ht="15.75" customHeight="1" x14ac:dyDescent="0.35">
      <c r="B46" s="31" t="s">
        <v>212</v>
      </c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2:14" ht="15.75" customHeight="1" x14ac:dyDescent="0.3">
      <c r="B47" s="35"/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2:14" ht="29.4" x14ac:dyDescent="0.3">
      <c r="B48" s="35" t="s">
        <v>218</v>
      </c>
      <c r="C48" s="161" t="s">
        <v>213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</row>
    <row r="49" spans="2:14" ht="15.75" customHeight="1" x14ac:dyDescent="0.3">
      <c r="B49" s="35"/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</row>
    <row r="50" spans="2:14" ht="16.8" x14ac:dyDescent="0.35">
      <c r="B50" s="31" t="s">
        <v>113</v>
      </c>
    </row>
    <row r="52" spans="2:14" ht="30" customHeight="1" x14ac:dyDescent="0.3">
      <c r="B52" s="35" t="s">
        <v>216</v>
      </c>
      <c r="C52" s="161" t="s">
        <v>112</v>
      </c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</row>
    <row r="54" spans="2:14" ht="53.25" customHeight="1" x14ac:dyDescent="0.3">
      <c r="B54" s="35" t="s">
        <v>217</v>
      </c>
      <c r="C54" s="161" t="s">
        <v>211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</row>
    <row r="56" spans="2:14" x14ac:dyDescent="0.3">
      <c r="B56" s="35" t="s">
        <v>244</v>
      </c>
      <c r="C56" s="161" t="s">
        <v>186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</row>
    <row r="58" spans="2:14" ht="30" customHeight="1" x14ac:dyDescent="0.3">
      <c r="B58" s="93" t="s">
        <v>227</v>
      </c>
      <c r="C58" s="162" t="s">
        <v>185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</row>
    <row r="59" spans="2:14" x14ac:dyDescent="0.3">
      <c r="B59" s="92" t="s">
        <v>220</v>
      </c>
    </row>
    <row r="60" spans="2:14" x14ac:dyDescent="0.3">
      <c r="B60" s="9" t="s">
        <v>209</v>
      </c>
    </row>
    <row r="61" spans="2:14" x14ac:dyDescent="0.3">
      <c r="B61" s="9" t="s">
        <v>243</v>
      </c>
    </row>
    <row r="62" spans="2:14" x14ac:dyDescent="0.3">
      <c r="B62" s="9" t="s">
        <v>241</v>
      </c>
    </row>
    <row r="63" spans="2:14" x14ac:dyDescent="0.3">
      <c r="B63" s="9" t="s">
        <v>242</v>
      </c>
    </row>
  </sheetData>
  <mergeCells count="22">
    <mergeCell ref="C56:N56"/>
    <mergeCell ref="C58:N58"/>
    <mergeCell ref="C30:N30"/>
    <mergeCell ref="C18:N18"/>
    <mergeCell ref="C48:N48"/>
    <mergeCell ref="C44:N44"/>
    <mergeCell ref="C54:N54"/>
    <mergeCell ref="C32:N32"/>
    <mergeCell ref="C34:N34"/>
    <mergeCell ref="C36:N36"/>
    <mergeCell ref="C28:N28"/>
    <mergeCell ref="C52:N52"/>
    <mergeCell ref="C40:N40"/>
    <mergeCell ref="C38:N38"/>
    <mergeCell ref="C22:N22"/>
    <mergeCell ref="C24:N24"/>
    <mergeCell ref="C26:N26"/>
    <mergeCell ref="I2:N2"/>
    <mergeCell ref="I3:N3"/>
    <mergeCell ref="I4:N5"/>
    <mergeCell ref="C11:N11"/>
    <mergeCell ref="C14:N14"/>
  </mergeCells>
  <pageMargins left="0.70866141732283472" right="0.70866141732283472" top="0.74803149606299213" bottom="0.74803149606299213" header="0.31496062992125984" footer="0.31496062992125984"/>
  <pageSetup scale="48" fitToWidth="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56"/>
  <sheetViews>
    <sheetView view="pageBreakPreview" topLeftCell="A38" zoomScaleNormal="100" zoomScaleSheetLayoutView="100" workbookViewId="0">
      <selection activeCell="C32" sqref="C32:G32"/>
    </sheetView>
  </sheetViews>
  <sheetFormatPr baseColWidth="10" defaultColWidth="11.44140625" defaultRowHeight="15" x14ac:dyDescent="0.3"/>
  <cols>
    <col min="1" max="1" width="1.6640625" style="3" customWidth="1"/>
    <col min="2" max="2" width="9" style="3" customWidth="1"/>
    <col min="3" max="14" width="12" style="3" customWidth="1"/>
    <col min="15" max="15" width="11.44140625" style="3" customWidth="1"/>
    <col min="16" max="16384" width="11.44140625" style="3"/>
  </cols>
  <sheetData>
    <row r="1" spans="3:15" ht="8.25" customHeight="1" x14ac:dyDescent="0.3"/>
    <row r="2" spans="3:15" ht="19.8" x14ac:dyDescent="0.3">
      <c r="D2" s="47"/>
      <c r="E2" s="47"/>
      <c r="J2" s="158" t="s">
        <v>107</v>
      </c>
      <c r="K2" s="158"/>
      <c r="L2" s="158"/>
      <c r="M2" s="158"/>
      <c r="N2" s="158"/>
      <c r="O2" s="158"/>
    </row>
    <row r="3" spans="3:15" ht="24.75" customHeight="1" x14ac:dyDescent="0.3">
      <c r="J3" s="158" t="s">
        <v>231</v>
      </c>
      <c r="K3" s="158"/>
      <c r="L3" s="158"/>
      <c r="M3" s="158"/>
      <c r="N3" s="158"/>
      <c r="O3" s="158"/>
    </row>
    <row r="4" spans="3:15" ht="15.75" customHeight="1" x14ac:dyDescent="0.3">
      <c r="J4" s="159" t="s">
        <v>149</v>
      </c>
      <c r="K4" s="159"/>
      <c r="L4" s="159"/>
      <c r="M4" s="159"/>
      <c r="N4" s="159"/>
      <c r="O4" s="159"/>
    </row>
    <row r="5" spans="3:15" ht="15.75" customHeight="1" x14ac:dyDescent="0.3">
      <c r="J5" s="159"/>
      <c r="K5" s="159"/>
      <c r="L5" s="159"/>
      <c r="M5" s="159"/>
      <c r="N5" s="159"/>
      <c r="O5" s="159"/>
    </row>
    <row r="6" spans="3:15" ht="18" x14ac:dyDescent="0.3">
      <c r="K6" s="44"/>
      <c r="L6" s="44"/>
      <c r="M6" s="44"/>
      <c r="N6" s="44"/>
      <c r="O6" s="44"/>
    </row>
    <row r="7" spans="3:15" ht="20.399999999999999" thickBot="1" x14ac:dyDescent="0.45">
      <c r="L7" s="30"/>
      <c r="M7" s="30"/>
      <c r="N7" s="30"/>
      <c r="O7" s="46" t="s">
        <v>119</v>
      </c>
    </row>
    <row r="8" spans="3:15" ht="20.399999999999999" thickTop="1" x14ac:dyDescent="0.4">
      <c r="L8" s="47"/>
      <c r="M8" s="47"/>
      <c r="N8" s="47"/>
      <c r="O8" s="48"/>
    </row>
    <row r="9" spans="3:15" ht="17.399999999999999" thickBot="1" x14ac:dyDescent="0.4">
      <c r="C9" s="31"/>
    </row>
    <row r="10" spans="3:15" ht="24.75" customHeight="1" x14ac:dyDescent="0.3">
      <c r="C10" s="37"/>
      <c r="D10" s="49"/>
      <c r="E10" s="165" t="s">
        <v>125</v>
      </c>
      <c r="F10" s="165"/>
      <c r="G10" s="165"/>
      <c r="H10" s="165"/>
      <c r="I10" s="165"/>
      <c r="J10" s="165"/>
      <c r="K10" s="165"/>
      <c r="L10" s="165"/>
      <c r="M10" s="165"/>
      <c r="N10" s="49"/>
      <c r="O10" s="49"/>
    </row>
    <row r="11" spans="3:15" ht="24.75" customHeight="1" x14ac:dyDescent="0.3">
      <c r="C11" s="37"/>
      <c r="D11" s="49"/>
      <c r="E11" s="166"/>
      <c r="F11" s="166"/>
      <c r="G11" s="166"/>
      <c r="H11" s="166"/>
      <c r="I11" s="166"/>
      <c r="J11" s="166"/>
      <c r="K11" s="166"/>
      <c r="L11" s="166"/>
      <c r="M11" s="166"/>
      <c r="N11" s="49"/>
      <c r="O11" s="49"/>
    </row>
    <row r="12" spans="3:15" ht="15" customHeight="1" thickBot="1" x14ac:dyDescent="0.35">
      <c r="C12" s="34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3:15" ht="20.25" customHeight="1" x14ac:dyDescent="0.3">
      <c r="C13" s="163" t="s">
        <v>126</v>
      </c>
      <c r="D13" s="163"/>
      <c r="E13" s="163"/>
      <c r="F13" s="163"/>
      <c r="G13" s="163"/>
      <c r="H13" s="50"/>
      <c r="I13" s="50"/>
      <c r="J13" s="164" t="s">
        <v>127</v>
      </c>
      <c r="K13" s="164"/>
      <c r="L13" s="164"/>
      <c r="M13" s="164"/>
      <c r="N13" s="164"/>
      <c r="O13" s="50"/>
    </row>
    <row r="14" spans="3:15" ht="20.25" customHeight="1" x14ac:dyDescent="0.3">
      <c r="C14" s="163"/>
      <c r="D14" s="163"/>
      <c r="E14" s="163"/>
      <c r="F14" s="163"/>
      <c r="G14" s="163"/>
      <c r="H14" s="50"/>
      <c r="I14" s="50"/>
      <c r="J14" s="163"/>
      <c r="K14" s="163"/>
      <c r="L14" s="163"/>
      <c r="M14" s="163"/>
      <c r="N14" s="163"/>
      <c r="O14" s="50"/>
    </row>
    <row r="15" spans="3:15" ht="15" customHeight="1" thickBot="1" x14ac:dyDescent="0.35">
      <c r="C15" s="34"/>
      <c r="D15" s="42"/>
      <c r="E15" s="42"/>
      <c r="F15" s="42"/>
      <c r="G15" s="42"/>
      <c r="H15" s="42"/>
      <c r="I15" s="42"/>
      <c r="J15" s="42"/>
      <c r="K15" s="53"/>
      <c r="L15" s="53"/>
      <c r="M15" s="42"/>
      <c r="N15" s="42"/>
      <c r="O15" s="42"/>
    </row>
    <row r="16" spans="3:15" ht="16.5" customHeight="1" thickBot="1" x14ac:dyDescent="0.35">
      <c r="C16" s="192" t="s">
        <v>192</v>
      </c>
      <c r="D16" s="193"/>
      <c r="E16" s="193"/>
      <c r="F16" s="55"/>
      <c r="G16" s="55"/>
      <c r="H16" s="42"/>
      <c r="I16" s="42"/>
      <c r="J16" s="167" t="s">
        <v>123</v>
      </c>
      <c r="K16" s="168"/>
      <c r="L16" s="53"/>
      <c r="M16" s="42"/>
      <c r="N16" s="42"/>
      <c r="O16" s="42"/>
    </row>
    <row r="17" spans="3:15" ht="22.5" customHeight="1" x14ac:dyDescent="0.3">
      <c r="C17" s="177" t="s">
        <v>151</v>
      </c>
      <c r="D17" s="178"/>
      <c r="E17" s="178"/>
      <c r="F17" s="178"/>
      <c r="G17" s="179"/>
      <c r="H17" s="50"/>
      <c r="I17" s="50"/>
      <c r="J17" s="177" t="s">
        <v>120</v>
      </c>
      <c r="K17" s="178"/>
      <c r="L17" s="178"/>
      <c r="M17" s="178"/>
      <c r="N17" s="179"/>
    </row>
    <row r="18" spans="3:15" ht="24.75" customHeight="1" x14ac:dyDescent="0.3">
      <c r="C18" s="197" t="s">
        <v>95</v>
      </c>
      <c r="D18" s="198"/>
      <c r="E18" s="198"/>
      <c r="F18" s="198"/>
      <c r="G18" s="199"/>
      <c r="H18" s="40"/>
      <c r="I18" s="200"/>
      <c r="J18" s="183" t="s">
        <v>268</v>
      </c>
      <c r="K18" s="184"/>
      <c r="L18" s="184"/>
      <c r="M18" s="184"/>
      <c r="N18" s="185"/>
    </row>
    <row r="19" spans="3:15" ht="31.5" customHeight="1" x14ac:dyDescent="0.3">
      <c r="C19" s="174" t="s">
        <v>189</v>
      </c>
      <c r="D19" s="175"/>
      <c r="E19" s="175"/>
      <c r="F19" s="175"/>
      <c r="G19" s="176"/>
      <c r="H19" s="49"/>
      <c r="I19" s="200"/>
      <c r="J19" s="183"/>
      <c r="K19" s="184"/>
      <c r="L19" s="184"/>
      <c r="M19" s="184"/>
      <c r="N19" s="185"/>
    </row>
    <row r="20" spans="3:15" ht="21" customHeight="1" x14ac:dyDescent="0.3">
      <c r="C20" s="174" t="s">
        <v>232</v>
      </c>
      <c r="D20" s="175"/>
      <c r="E20" s="175"/>
      <c r="F20" s="175"/>
      <c r="G20" s="176"/>
      <c r="H20" s="39"/>
      <c r="I20" s="200"/>
      <c r="J20" s="183"/>
      <c r="K20" s="184"/>
      <c r="L20" s="184"/>
      <c r="M20" s="184"/>
      <c r="N20" s="185"/>
    </row>
    <row r="21" spans="3:15" ht="29.25" customHeight="1" x14ac:dyDescent="0.3">
      <c r="C21" s="174" t="s">
        <v>79</v>
      </c>
      <c r="D21" s="175"/>
      <c r="E21" s="175"/>
      <c r="F21" s="175"/>
      <c r="G21" s="176"/>
      <c r="H21" s="49"/>
      <c r="I21" s="200"/>
      <c r="J21" s="183"/>
      <c r="K21" s="184"/>
      <c r="L21" s="184"/>
      <c r="M21" s="184"/>
      <c r="N21" s="185"/>
    </row>
    <row r="22" spans="3:15" ht="40.5" customHeight="1" thickBot="1" x14ac:dyDescent="0.35">
      <c r="C22" s="171" t="s">
        <v>80</v>
      </c>
      <c r="D22" s="172"/>
      <c r="E22" s="172"/>
      <c r="F22" s="172"/>
      <c r="G22" s="173"/>
      <c r="H22" s="39"/>
      <c r="I22" s="200"/>
      <c r="J22" s="186" t="s">
        <v>190</v>
      </c>
      <c r="K22" s="187"/>
      <c r="L22" s="187"/>
      <c r="M22" s="187"/>
      <c r="N22" s="188"/>
    </row>
    <row r="23" spans="3:15" ht="15" customHeight="1" x14ac:dyDescent="0.3">
      <c r="H23" s="49"/>
      <c r="I23" s="201"/>
      <c r="J23" s="90"/>
      <c r="K23" s="90"/>
      <c r="L23" s="90"/>
      <c r="M23" s="90"/>
      <c r="N23" s="90"/>
      <c r="O23" s="49"/>
    </row>
    <row r="24" spans="3:15" ht="15" customHeight="1" x14ac:dyDescent="0.3">
      <c r="H24" s="49"/>
      <c r="I24" s="201"/>
      <c r="J24" s="47"/>
      <c r="K24" s="47"/>
      <c r="L24" s="47"/>
      <c r="M24" s="47"/>
      <c r="N24" s="47"/>
      <c r="O24" s="49"/>
    </row>
    <row r="25" spans="3:15" ht="15" customHeight="1" thickBot="1" x14ac:dyDescent="0.35">
      <c r="C25" s="192" t="s">
        <v>188</v>
      </c>
      <c r="D25" s="193"/>
      <c r="E25" s="193"/>
      <c r="F25" s="42"/>
      <c r="G25" s="42"/>
      <c r="H25" s="39"/>
      <c r="I25" s="201"/>
      <c r="J25" s="91"/>
      <c r="K25" s="91"/>
      <c r="L25" s="91"/>
      <c r="M25" s="91"/>
      <c r="N25" s="91"/>
      <c r="O25" s="39"/>
    </row>
    <row r="26" spans="3:15" ht="15" customHeight="1" x14ac:dyDescent="0.3">
      <c r="C26" s="177" t="s">
        <v>151</v>
      </c>
      <c r="D26" s="178"/>
      <c r="E26" s="178"/>
      <c r="F26" s="178"/>
      <c r="G26" s="179"/>
      <c r="H26" s="49"/>
      <c r="I26" s="49"/>
      <c r="J26" s="189" t="s">
        <v>245</v>
      </c>
      <c r="K26" s="190"/>
      <c r="L26" s="190"/>
      <c r="M26" s="190"/>
      <c r="N26" s="191"/>
      <c r="O26" s="49"/>
    </row>
    <row r="27" spans="3:15" x14ac:dyDescent="0.3">
      <c r="C27" s="86" t="s">
        <v>81</v>
      </c>
      <c r="D27" s="84"/>
      <c r="E27" s="84"/>
      <c r="F27" s="84"/>
      <c r="G27" s="85"/>
      <c r="H27" s="39"/>
      <c r="I27" s="39"/>
      <c r="J27" s="183"/>
      <c r="K27" s="184"/>
      <c r="L27" s="184"/>
      <c r="M27" s="184"/>
      <c r="N27" s="185"/>
      <c r="O27" s="39"/>
    </row>
    <row r="28" spans="3:15" ht="17.25" customHeight="1" x14ac:dyDescent="0.3">
      <c r="C28" s="180" t="s">
        <v>131</v>
      </c>
      <c r="D28" s="181"/>
      <c r="E28" s="181"/>
      <c r="F28" s="181"/>
      <c r="G28" s="182"/>
      <c r="H28" s="43"/>
      <c r="I28" s="43"/>
      <c r="J28" s="183"/>
      <c r="K28" s="184"/>
      <c r="L28" s="184"/>
      <c r="M28" s="184"/>
      <c r="N28" s="185"/>
      <c r="O28" s="43"/>
    </row>
    <row r="29" spans="3:15" ht="17.25" customHeight="1" thickBot="1" x14ac:dyDescent="0.35">
      <c r="C29" s="180" t="s">
        <v>129</v>
      </c>
      <c r="D29" s="181"/>
      <c r="E29" s="181"/>
      <c r="F29" s="181"/>
      <c r="G29" s="182"/>
      <c r="H29" s="50"/>
      <c r="I29" s="50"/>
      <c r="J29" s="186"/>
      <c r="K29" s="187"/>
      <c r="L29" s="187"/>
      <c r="M29" s="187"/>
      <c r="N29" s="188"/>
      <c r="O29" s="50"/>
    </row>
    <row r="30" spans="3:15" ht="17.25" customHeight="1" x14ac:dyDescent="0.3">
      <c r="C30" s="180" t="s">
        <v>271</v>
      </c>
      <c r="D30" s="181"/>
      <c r="E30" s="181"/>
      <c r="F30" s="181"/>
      <c r="G30" s="182"/>
      <c r="H30" s="43"/>
      <c r="I30" s="43"/>
      <c r="O30" s="43"/>
    </row>
    <row r="31" spans="3:15" ht="17.25" customHeight="1" thickBot="1" x14ac:dyDescent="0.35">
      <c r="C31" s="180" t="s">
        <v>130</v>
      </c>
      <c r="D31" s="181"/>
      <c r="E31" s="181"/>
      <c r="F31" s="181"/>
      <c r="G31" s="182"/>
      <c r="J31" s="169" t="s">
        <v>251</v>
      </c>
      <c r="K31" s="170"/>
    </row>
    <row r="32" spans="3:15" ht="17.25" customHeight="1" x14ac:dyDescent="0.3">
      <c r="C32" s="180" t="s">
        <v>128</v>
      </c>
      <c r="D32" s="181"/>
      <c r="E32" s="181"/>
      <c r="F32" s="181"/>
      <c r="G32" s="182"/>
      <c r="J32" s="177" t="s">
        <v>151</v>
      </c>
      <c r="K32" s="178"/>
      <c r="L32" s="178"/>
      <c r="M32" s="178"/>
      <c r="N32" s="179"/>
    </row>
    <row r="33" spans="3:15" ht="15" customHeight="1" x14ac:dyDescent="0.3">
      <c r="C33" s="86" t="s">
        <v>31</v>
      </c>
      <c r="D33" s="87"/>
      <c r="E33" s="87"/>
      <c r="F33" s="87"/>
      <c r="G33" s="88"/>
      <c r="H33" s="49"/>
      <c r="I33" s="49"/>
      <c r="J33" s="183" t="s">
        <v>255</v>
      </c>
      <c r="K33" s="184"/>
      <c r="L33" s="184"/>
      <c r="M33" s="184"/>
      <c r="N33" s="185"/>
      <c r="O33" s="49"/>
    </row>
    <row r="34" spans="3:15" ht="19.5" customHeight="1" thickBot="1" x14ac:dyDescent="0.35">
      <c r="C34" s="194" t="s">
        <v>87</v>
      </c>
      <c r="D34" s="195"/>
      <c r="E34" s="195"/>
      <c r="F34" s="195"/>
      <c r="G34" s="196"/>
      <c r="J34" s="183"/>
      <c r="K34" s="184"/>
      <c r="L34" s="184"/>
      <c r="M34" s="184"/>
      <c r="N34" s="185"/>
    </row>
    <row r="35" spans="3:15" ht="15" customHeight="1" x14ac:dyDescent="0.3">
      <c r="C35" s="35"/>
      <c r="D35" s="49"/>
      <c r="E35" s="49"/>
      <c r="F35" s="49"/>
      <c r="G35" s="49"/>
      <c r="H35" s="49"/>
      <c r="I35" s="49"/>
      <c r="J35" s="183" t="s">
        <v>254</v>
      </c>
      <c r="K35" s="184"/>
      <c r="L35" s="184"/>
      <c r="M35" s="184"/>
      <c r="N35" s="185"/>
      <c r="O35" s="49"/>
    </row>
    <row r="36" spans="3:15" ht="15" customHeight="1" x14ac:dyDescent="0.3">
      <c r="C36" s="35"/>
      <c r="D36" s="49"/>
      <c r="E36" s="49"/>
      <c r="F36" s="49"/>
      <c r="G36" s="49"/>
      <c r="H36" s="49"/>
      <c r="I36" s="49"/>
      <c r="J36" s="183"/>
      <c r="K36" s="184"/>
      <c r="L36" s="184"/>
      <c r="M36" s="184"/>
      <c r="N36" s="185"/>
      <c r="O36" s="49"/>
    </row>
    <row r="37" spans="3:15" ht="15" customHeight="1" thickBot="1" x14ac:dyDescent="0.35">
      <c r="J37" s="186"/>
      <c r="K37" s="187"/>
      <c r="L37" s="187"/>
      <c r="M37" s="187"/>
      <c r="N37" s="188"/>
    </row>
    <row r="38" spans="3:15" ht="15" customHeight="1" x14ac:dyDescent="0.3">
      <c r="C38" s="189" t="s">
        <v>269</v>
      </c>
      <c r="D38" s="190"/>
      <c r="E38" s="190"/>
      <c r="F38" s="190"/>
      <c r="G38" s="191"/>
    </row>
    <row r="39" spans="3:15" ht="15" customHeight="1" x14ac:dyDescent="0.3">
      <c r="C39" s="183"/>
      <c r="D39" s="184"/>
      <c r="E39" s="184"/>
      <c r="F39" s="184"/>
      <c r="G39" s="185"/>
    </row>
    <row r="40" spans="3:15" ht="15" customHeight="1" x14ac:dyDescent="0.3">
      <c r="C40" s="183"/>
      <c r="D40" s="184"/>
      <c r="E40" s="184"/>
      <c r="F40" s="184"/>
      <c r="G40" s="185"/>
    </row>
    <row r="41" spans="3:15" ht="15" customHeight="1" thickBot="1" x14ac:dyDescent="0.35">
      <c r="C41" s="183"/>
      <c r="D41" s="184"/>
      <c r="E41" s="184"/>
      <c r="F41" s="184"/>
      <c r="G41" s="185"/>
      <c r="J41" s="169" t="s">
        <v>124</v>
      </c>
      <c r="K41" s="170"/>
    </row>
    <row r="42" spans="3:15" ht="15" customHeight="1" x14ac:dyDescent="0.3">
      <c r="C42" s="183"/>
      <c r="D42" s="184"/>
      <c r="E42" s="184"/>
      <c r="F42" s="184"/>
      <c r="G42" s="185"/>
      <c r="J42" s="177" t="s">
        <v>121</v>
      </c>
      <c r="K42" s="178"/>
      <c r="L42" s="178"/>
      <c r="M42" s="178"/>
      <c r="N42" s="179"/>
    </row>
    <row r="43" spans="3:15" ht="15" customHeight="1" x14ac:dyDescent="0.3">
      <c r="C43" s="183"/>
      <c r="D43" s="184"/>
      <c r="E43" s="184"/>
      <c r="F43" s="184"/>
      <c r="G43" s="185"/>
      <c r="J43" s="183" t="s">
        <v>122</v>
      </c>
      <c r="K43" s="184"/>
      <c r="L43" s="184"/>
      <c r="M43" s="184"/>
      <c r="N43" s="185"/>
    </row>
    <row r="44" spans="3:15" ht="15" customHeight="1" x14ac:dyDescent="0.3">
      <c r="C44" s="183"/>
      <c r="D44" s="184"/>
      <c r="E44" s="184"/>
      <c r="F44" s="184"/>
      <c r="G44" s="185"/>
      <c r="J44" s="183"/>
      <c r="K44" s="184"/>
      <c r="L44" s="184"/>
      <c r="M44" s="184"/>
      <c r="N44" s="185"/>
    </row>
    <row r="45" spans="3:15" ht="15" customHeight="1" x14ac:dyDescent="0.3">
      <c r="C45" s="183"/>
      <c r="D45" s="184"/>
      <c r="E45" s="184"/>
      <c r="F45" s="184"/>
      <c r="G45" s="185"/>
      <c r="J45" s="183" t="s">
        <v>191</v>
      </c>
      <c r="K45" s="184"/>
      <c r="L45" s="184"/>
      <c r="M45" s="184"/>
      <c r="N45" s="185"/>
    </row>
    <row r="46" spans="3:15" ht="15" customHeight="1" x14ac:dyDescent="0.3">
      <c r="C46" s="183"/>
      <c r="D46" s="184"/>
      <c r="E46" s="184"/>
      <c r="F46" s="184"/>
      <c r="G46" s="185"/>
      <c r="J46" s="183"/>
      <c r="K46" s="184"/>
      <c r="L46" s="184"/>
      <c r="M46" s="184"/>
      <c r="N46" s="185"/>
    </row>
    <row r="47" spans="3:15" ht="15" customHeight="1" thickBot="1" x14ac:dyDescent="0.35">
      <c r="C47" s="186"/>
      <c r="D47" s="187"/>
      <c r="E47" s="187"/>
      <c r="F47" s="187"/>
      <c r="G47" s="188"/>
      <c r="J47" s="186"/>
      <c r="K47" s="187"/>
      <c r="L47" s="187"/>
      <c r="M47" s="187"/>
      <c r="N47" s="188"/>
    </row>
    <row r="48" spans="3:15" ht="15" customHeight="1" x14ac:dyDescent="0.3">
      <c r="J48" s="89"/>
      <c r="K48" s="89"/>
      <c r="L48" s="89"/>
      <c r="M48" s="89"/>
      <c r="N48" s="89"/>
    </row>
    <row r="49" spans="10:14" ht="15" customHeight="1" x14ac:dyDescent="0.3">
      <c r="J49" s="89"/>
      <c r="K49" s="89"/>
      <c r="L49" s="89"/>
      <c r="M49" s="89"/>
      <c r="N49" s="89"/>
    </row>
    <row r="50" spans="10:14" ht="15" customHeight="1" x14ac:dyDescent="0.3">
      <c r="J50" s="89"/>
      <c r="K50" s="89"/>
      <c r="L50" s="89"/>
      <c r="M50" s="89"/>
      <c r="N50" s="89"/>
    </row>
    <row r="51" spans="10:14" ht="15" customHeight="1" x14ac:dyDescent="0.3">
      <c r="J51" s="89"/>
      <c r="K51" s="89"/>
      <c r="L51" s="89"/>
      <c r="M51" s="89"/>
      <c r="N51" s="89"/>
    </row>
    <row r="52" spans="10:14" ht="15" customHeight="1" x14ac:dyDescent="0.3">
      <c r="J52" s="89"/>
      <c r="K52" s="89"/>
      <c r="L52" s="89"/>
      <c r="M52" s="89"/>
      <c r="N52" s="89"/>
    </row>
    <row r="53" spans="10:14" ht="15" customHeight="1" x14ac:dyDescent="0.3">
      <c r="J53" s="89"/>
      <c r="K53" s="89"/>
      <c r="L53" s="89"/>
      <c r="M53" s="89"/>
      <c r="N53" s="89"/>
    </row>
    <row r="54" spans="10:14" ht="15" customHeight="1" x14ac:dyDescent="0.3">
      <c r="J54" s="89"/>
      <c r="K54" s="89"/>
      <c r="L54" s="89"/>
      <c r="M54" s="89"/>
      <c r="N54" s="89"/>
    </row>
    <row r="55" spans="10:14" ht="15" customHeight="1" x14ac:dyDescent="0.3">
      <c r="J55" s="89"/>
      <c r="K55" s="89"/>
      <c r="L55" s="89"/>
      <c r="M55" s="89"/>
      <c r="N55" s="89"/>
    </row>
    <row r="56" spans="10:14" x14ac:dyDescent="0.3">
      <c r="J56" s="89"/>
      <c r="K56" s="89"/>
      <c r="L56" s="89"/>
      <c r="M56" s="89"/>
      <c r="N56" s="89"/>
    </row>
  </sheetData>
  <mergeCells count="36">
    <mergeCell ref="J45:N47"/>
    <mergeCell ref="C38:G47"/>
    <mergeCell ref="J17:N17"/>
    <mergeCell ref="C26:G26"/>
    <mergeCell ref="C20:G20"/>
    <mergeCell ref="J42:N42"/>
    <mergeCell ref="J43:N44"/>
    <mergeCell ref="C34:G34"/>
    <mergeCell ref="C30:G30"/>
    <mergeCell ref="C19:G19"/>
    <mergeCell ref="C18:G18"/>
    <mergeCell ref="C25:E25"/>
    <mergeCell ref="C28:G28"/>
    <mergeCell ref="C32:G32"/>
    <mergeCell ref="C31:G31"/>
    <mergeCell ref="I18:I25"/>
    <mergeCell ref="J16:K16"/>
    <mergeCell ref="J41:K41"/>
    <mergeCell ref="C22:G22"/>
    <mergeCell ref="C21:G21"/>
    <mergeCell ref="C17:G17"/>
    <mergeCell ref="C29:G29"/>
    <mergeCell ref="J18:N21"/>
    <mergeCell ref="J22:N22"/>
    <mergeCell ref="J26:N29"/>
    <mergeCell ref="C16:E16"/>
    <mergeCell ref="J31:K31"/>
    <mergeCell ref="J32:N32"/>
    <mergeCell ref="J33:N34"/>
    <mergeCell ref="J35:N37"/>
    <mergeCell ref="C13:G14"/>
    <mergeCell ref="J13:N14"/>
    <mergeCell ref="E10:M11"/>
    <mergeCell ref="J2:O2"/>
    <mergeCell ref="J3:O3"/>
    <mergeCell ref="J4:O5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view="pageBreakPreview" zoomScale="90" zoomScaleNormal="100" zoomScaleSheetLayoutView="90" workbookViewId="0">
      <pane ySplit="9" topLeftCell="A10" activePane="bottomLeft" state="frozen"/>
      <selection pane="bottomLeft"/>
    </sheetView>
  </sheetViews>
  <sheetFormatPr baseColWidth="10" defaultColWidth="11.44140625" defaultRowHeight="15" x14ac:dyDescent="0.3"/>
  <cols>
    <col min="1" max="1" width="1.6640625" style="3" customWidth="1"/>
    <col min="2" max="2" width="28.33203125" style="3" customWidth="1"/>
    <col min="3" max="3" width="28.5546875" style="3" customWidth="1"/>
    <col min="4" max="4" width="60.33203125" style="3" customWidth="1"/>
    <col min="5" max="10" width="26.33203125" style="3" customWidth="1"/>
    <col min="11" max="16384" width="11.44140625" style="3"/>
  </cols>
  <sheetData>
    <row r="1" spans="2:14" ht="8.25" customHeight="1" x14ac:dyDescent="0.3"/>
    <row r="2" spans="2:14" ht="19.8" x14ac:dyDescent="0.3">
      <c r="C2" s="47"/>
      <c r="D2" s="47"/>
      <c r="H2" s="158" t="s">
        <v>107</v>
      </c>
      <c r="I2" s="158"/>
      <c r="J2" s="158"/>
      <c r="K2" s="57"/>
      <c r="L2" s="57"/>
      <c r="M2" s="57"/>
      <c r="N2" s="57"/>
    </row>
    <row r="3" spans="2:14" ht="24.75" customHeight="1" x14ac:dyDescent="0.3">
      <c r="H3" s="158" t="s">
        <v>231</v>
      </c>
      <c r="I3" s="158"/>
      <c r="J3" s="158"/>
      <c r="K3" s="57"/>
      <c r="L3" s="57"/>
      <c r="M3" s="57"/>
      <c r="N3" s="57"/>
    </row>
    <row r="4" spans="2:14" ht="15.75" customHeight="1" x14ac:dyDescent="0.3">
      <c r="H4" s="202" t="s">
        <v>149</v>
      </c>
      <c r="I4" s="202"/>
      <c r="J4" s="202"/>
      <c r="K4" s="58"/>
      <c r="L4" s="58"/>
      <c r="M4" s="58"/>
      <c r="N4" s="58"/>
    </row>
    <row r="5" spans="2:14" ht="17.25" customHeight="1" x14ac:dyDescent="0.35">
      <c r="B5" s="31"/>
      <c r="H5" s="202"/>
      <c r="I5" s="202"/>
      <c r="J5" s="202"/>
      <c r="K5" s="58"/>
      <c r="L5" s="58"/>
      <c r="M5" s="58"/>
      <c r="N5" s="58"/>
    </row>
    <row r="6" spans="2:14" x14ac:dyDescent="0.3">
      <c r="B6" s="19"/>
    </row>
    <row r="7" spans="2:14" ht="21.75" customHeight="1" thickBot="1" x14ac:dyDescent="0.45">
      <c r="B7" s="54"/>
      <c r="C7" s="49"/>
      <c r="D7" s="49"/>
      <c r="E7" s="49"/>
      <c r="F7" s="49"/>
      <c r="G7" s="47"/>
      <c r="H7" s="30"/>
      <c r="I7" s="30"/>
      <c r="J7" s="46" t="s">
        <v>136</v>
      </c>
    </row>
    <row r="8" spans="2:14" ht="15" customHeight="1" thickTop="1" x14ac:dyDescent="0.3">
      <c r="C8" s="5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2:14" ht="33.6" x14ac:dyDescent="0.3">
      <c r="B9" s="95" t="s">
        <v>135</v>
      </c>
      <c r="C9" s="95" t="s">
        <v>248</v>
      </c>
      <c r="D9" s="95" t="s">
        <v>137</v>
      </c>
      <c r="E9" s="95" t="s">
        <v>138</v>
      </c>
      <c r="F9" s="95" t="s">
        <v>139</v>
      </c>
      <c r="G9" s="95" t="s">
        <v>140</v>
      </c>
      <c r="H9" s="95" t="s">
        <v>141</v>
      </c>
      <c r="I9" s="95" t="s">
        <v>142</v>
      </c>
      <c r="J9" s="95" t="s">
        <v>143</v>
      </c>
      <c r="K9" s="50"/>
      <c r="L9" s="50"/>
      <c r="M9" s="50"/>
      <c r="N9" s="50"/>
    </row>
    <row r="10" spans="2:14" ht="105" customHeight="1" x14ac:dyDescent="0.3">
      <c r="B10" s="59" t="s">
        <v>155</v>
      </c>
      <c r="C10" s="60" t="s">
        <v>167</v>
      </c>
      <c r="D10" s="61" t="s">
        <v>194</v>
      </c>
      <c r="E10" s="62" t="s">
        <v>246</v>
      </c>
      <c r="F10" s="62" t="s">
        <v>144</v>
      </c>
      <c r="G10" s="62" t="s">
        <v>145</v>
      </c>
      <c r="H10" s="62" t="s">
        <v>146</v>
      </c>
      <c r="I10" s="62" t="s">
        <v>147</v>
      </c>
      <c r="J10" s="62" t="s">
        <v>157</v>
      </c>
      <c r="K10" s="42"/>
      <c r="L10" s="42"/>
      <c r="M10" s="42"/>
      <c r="N10" s="42"/>
    </row>
    <row r="11" spans="2:14" ht="108.75" customHeight="1" x14ac:dyDescent="0.3">
      <c r="B11" s="59" t="s">
        <v>193</v>
      </c>
      <c r="C11" s="60" t="s">
        <v>153</v>
      </c>
      <c r="D11" s="61" t="s">
        <v>195</v>
      </c>
      <c r="E11" s="62" t="s">
        <v>247</v>
      </c>
      <c r="F11" s="62" t="s">
        <v>144</v>
      </c>
      <c r="G11" s="62" t="s">
        <v>145</v>
      </c>
      <c r="H11" s="62" t="s">
        <v>146</v>
      </c>
      <c r="I11" s="62" t="s">
        <v>147</v>
      </c>
      <c r="J11" s="62" t="s">
        <v>156</v>
      </c>
      <c r="K11" s="50"/>
      <c r="L11" s="50"/>
      <c r="M11" s="50"/>
      <c r="N11" s="50"/>
    </row>
    <row r="12" spans="2:14" ht="135" customHeight="1" x14ac:dyDescent="0.3">
      <c r="B12" s="59" t="s">
        <v>196</v>
      </c>
      <c r="C12" s="60" t="s">
        <v>162</v>
      </c>
      <c r="D12" s="61" t="s">
        <v>163</v>
      </c>
      <c r="E12" s="62" t="s">
        <v>168</v>
      </c>
      <c r="F12" s="62" t="s">
        <v>144</v>
      </c>
      <c r="G12" s="62" t="s">
        <v>145</v>
      </c>
      <c r="H12" s="62" t="s">
        <v>146</v>
      </c>
      <c r="I12" s="62" t="s">
        <v>147</v>
      </c>
      <c r="J12" s="62"/>
      <c r="K12" s="40"/>
      <c r="L12" s="40"/>
      <c r="M12" s="40"/>
      <c r="N12" s="40"/>
    </row>
    <row r="13" spans="2:14" ht="132" customHeight="1" x14ac:dyDescent="0.3">
      <c r="B13" s="59" t="s">
        <v>197</v>
      </c>
      <c r="C13" s="60" t="s">
        <v>161</v>
      </c>
      <c r="D13" s="61" t="s">
        <v>166</v>
      </c>
      <c r="E13" s="62" t="s">
        <v>168</v>
      </c>
      <c r="F13" s="62" t="s">
        <v>144</v>
      </c>
      <c r="G13" s="62" t="s">
        <v>145</v>
      </c>
      <c r="H13" s="62" t="s">
        <v>146</v>
      </c>
      <c r="I13" s="62" t="s">
        <v>147</v>
      </c>
      <c r="J13" s="62"/>
      <c r="K13" s="49"/>
      <c r="L13" s="49"/>
      <c r="M13" s="49"/>
      <c r="N13" s="49"/>
    </row>
    <row r="14" spans="2:14" ht="117.75" customHeight="1" x14ac:dyDescent="0.3">
      <c r="B14" s="59" t="s">
        <v>198</v>
      </c>
      <c r="C14" s="60" t="s">
        <v>204</v>
      </c>
      <c r="D14" s="61" t="s">
        <v>200</v>
      </c>
      <c r="E14" s="62" t="s">
        <v>168</v>
      </c>
      <c r="F14" s="62" t="s">
        <v>144</v>
      </c>
      <c r="G14" s="62" t="s">
        <v>145</v>
      </c>
      <c r="H14" s="62" t="s">
        <v>146</v>
      </c>
      <c r="I14" s="62" t="s">
        <v>147</v>
      </c>
      <c r="J14" s="62"/>
      <c r="K14" s="49"/>
      <c r="L14" s="49"/>
      <c r="M14" s="49"/>
      <c r="N14" s="49"/>
    </row>
    <row r="15" spans="2:14" ht="117.75" customHeight="1" x14ac:dyDescent="0.3">
      <c r="B15" s="59" t="s">
        <v>199</v>
      </c>
      <c r="C15" s="60" t="s">
        <v>205</v>
      </c>
      <c r="D15" s="61" t="s">
        <v>201</v>
      </c>
      <c r="E15" s="62" t="s">
        <v>168</v>
      </c>
      <c r="F15" s="62" t="s">
        <v>144</v>
      </c>
      <c r="G15" s="62" t="s">
        <v>145</v>
      </c>
      <c r="H15" s="62" t="s">
        <v>146</v>
      </c>
      <c r="I15" s="62" t="s">
        <v>147</v>
      </c>
      <c r="J15" s="62"/>
      <c r="K15" s="49"/>
      <c r="L15" s="49"/>
      <c r="M15" s="49"/>
      <c r="N15" s="49"/>
    </row>
    <row r="16" spans="2:14" ht="123" customHeight="1" x14ac:dyDescent="0.3">
      <c r="B16" s="59" t="s">
        <v>158</v>
      </c>
      <c r="C16" s="60" t="s">
        <v>154</v>
      </c>
      <c r="D16" s="61" t="s">
        <v>164</v>
      </c>
      <c r="E16" s="62" t="s">
        <v>168</v>
      </c>
      <c r="F16" s="62" t="s">
        <v>144</v>
      </c>
      <c r="G16" s="62" t="s">
        <v>145</v>
      </c>
      <c r="H16" s="62" t="s">
        <v>146</v>
      </c>
      <c r="I16" s="62" t="s">
        <v>147</v>
      </c>
      <c r="J16" s="62"/>
      <c r="K16" s="39"/>
      <c r="L16" s="39"/>
      <c r="M16" s="39"/>
      <c r="N16" s="39"/>
    </row>
    <row r="17" spans="2:14" ht="123" customHeight="1" x14ac:dyDescent="0.3">
      <c r="B17" s="59" t="s">
        <v>159</v>
      </c>
      <c r="C17" s="60" t="s">
        <v>160</v>
      </c>
      <c r="D17" s="61" t="s">
        <v>165</v>
      </c>
      <c r="E17" s="62" t="s">
        <v>168</v>
      </c>
      <c r="F17" s="62" t="s">
        <v>144</v>
      </c>
      <c r="G17" s="62" t="s">
        <v>145</v>
      </c>
      <c r="H17" s="62" t="s">
        <v>146</v>
      </c>
      <c r="I17" s="62" t="s">
        <v>147</v>
      </c>
      <c r="J17" s="62" t="s">
        <v>148</v>
      </c>
      <c r="K17" s="49"/>
      <c r="L17" s="49"/>
      <c r="M17" s="49"/>
      <c r="N17" s="49"/>
    </row>
    <row r="18" spans="2:14" ht="15" customHeight="1" x14ac:dyDescent="0.35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2:14" ht="15" customHeight="1" x14ac:dyDescent="0.3">
      <c r="B19" s="35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2:14" ht="15" customHeight="1" x14ac:dyDescent="0.3">
      <c r="B20" s="35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2:14" ht="15" customHeight="1" x14ac:dyDescent="0.3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ht="15" customHeight="1" x14ac:dyDescent="0.3">
      <c r="B22" s="35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2:14" ht="15" customHeight="1" x14ac:dyDescent="0.3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ht="15" customHeight="1" x14ac:dyDescent="0.3">
      <c r="B24" s="35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2:14" ht="15" customHeight="1" x14ac:dyDescent="0.3">
      <c r="B25" s="35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2:14" ht="15" customHeight="1" x14ac:dyDescent="0.3">
      <c r="B26" s="35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2:14" ht="15" customHeight="1" x14ac:dyDescent="0.3">
      <c r="B27" s="35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2:14" ht="15" customHeight="1" x14ac:dyDescent="0.35">
      <c r="B28" s="31"/>
      <c r="C28" s="52"/>
    </row>
    <row r="29" spans="2:14" ht="15" customHeight="1" x14ac:dyDescent="0.3"/>
    <row r="30" spans="2:14" ht="15" customHeight="1" x14ac:dyDescent="0.3">
      <c r="B30" s="35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2:14" ht="15" customHeight="1" x14ac:dyDescent="0.3"/>
    <row r="32" spans="2:14" ht="15" customHeight="1" x14ac:dyDescent="0.3">
      <c r="B32" s="35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3:3" ht="15" customHeight="1" x14ac:dyDescent="0.3"/>
    <row r="34" spans="3:3" ht="15" customHeight="1" x14ac:dyDescent="0.3">
      <c r="C34" s="52"/>
    </row>
    <row r="35" spans="3:3" ht="15" customHeight="1" x14ac:dyDescent="0.3"/>
    <row r="36" spans="3:3" ht="15" customHeight="1" x14ac:dyDescent="0.3"/>
    <row r="37" spans="3:3" ht="15" customHeight="1" x14ac:dyDescent="0.3"/>
    <row r="38" spans="3:3" ht="15" customHeight="1" x14ac:dyDescent="0.3"/>
    <row r="39" spans="3:3" ht="15" customHeight="1" x14ac:dyDescent="0.3"/>
    <row r="40" spans="3:3" ht="15" customHeight="1" x14ac:dyDescent="0.3"/>
    <row r="41" spans="3:3" ht="15" customHeight="1" x14ac:dyDescent="0.3"/>
    <row r="42" spans="3:3" ht="15" customHeight="1" x14ac:dyDescent="0.3"/>
    <row r="43" spans="3:3" ht="15" customHeight="1" x14ac:dyDescent="0.3"/>
    <row r="44" spans="3:3" ht="15" customHeight="1" x14ac:dyDescent="0.3"/>
  </sheetData>
  <mergeCells count="3">
    <mergeCell ref="H4:J5"/>
    <mergeCell ref="H3:J3"/>
    <mergeCell ref="H2:J2"/>
  </mergeCells>
  <printOptions horizontalCentered="1"/>
  <pageMargins left="0.70866141732283472" right="0.70866141732283472" top="0.59055118110236227" bottom="0.59055118110236227" header="0.31496062992125984" footer="0.31496062992125984"/>
  <pageSetup scale="4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4"/>
  <sheetViews>
    <sheetView zoomScale="70" zoomScaleNormal="70" workbookViewId="0">
      <pane xSplit="2" ySplit="2" topLeftCell="L363" activePane="bottomRight" state="frozen"/>
      <selection pane="topRight" activeCell="C1" sqref="C1"/>
      <selection pane="bottomLeft" activeCell="A3" sqref="A3"/>
      <selection pane="bottomRight" activeCell="O366" sqref="O366"/>
    </sheetView>
  </sheetViews>
  <sheetFormatPr baseColWidth="10" defaultColWidth="12.88671875" defaultRowHeight="14.4" x14ac:dyDescent="0.3"/>
  <cols>
    <col min="1" max="1" width="11.44140625" style="106" customWidth="1"/>
    <col min="2" max="2" width="17.109375" style="106" bestFit="1" customWidth="1"/>
    <col min="3" max="11" width="12.88671875" style="106" customWidth="1"/>
    <col min="12" max="26" width="12.88671875" style="108" customWidth="1"/>
    <col min="27" max="27" width="13.44140625" style="108" customWidth="1"/>
    <col min="28" max="40" width="12.88671875" style="108" customWidth="1"/>
    <col min="41" max="41" width="14.88671875" style="108" customWidth="1"/>
    <col min="42" max="47" width="12.88671875" style="108" customWidth="1"/>
    <col min="48" max="50" width="12.88671875" style="108"/>
    <col min="51" max="53" width="12.88671875" style="1"/>
    <col min="54" max="54" width="16.109375" style="1" customWidth="1"/>
    <col min="55" max="16384" width="12.88671875" style="1"/>
  </cols>
  <sheetData>
    <row r="1" spans="1:55" customFormat="1" ht="13.5" customHeight="1" thickBot="1" x14ac:dyDescent="0.3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</row>
    <row r="2" spans="1:55" customFormat="1" ht="97.2" thickBot="1" x14ac:dyDescent="0.35">
      <c r="A2" s="145" t="s">
        <v>36</v>
      </c>
      <c r="B2" s="146" t="s">
        <v>35</v>
      </c>
      <c r="C2" s="146" t="s">
        <v>34</v>
      </c>
      <c r="D2" s="146" t="s">
        <v>33</v>
      </c>
      <c r="E2" s="146" t="s">
        <v>32</v>
      </c>
      <c r="F2" s="146" t="s">
        <v>56</v>
      </c>
      <c r="G2" s="146" t="s">
        <v>57</v>
      </c>
      <c r="H2" s="146" t="s">
        <v>41</v>
      </c>
      <c r="I2" s="146" t="s">
        <v>31</v>
      </c>
      <c r="J2" s="146" t="s">
        <v>37</v>
      </c>
      <c r="K2" s="146" t="s">
        <v>38</v>
      </c>
      <c r="L2" s="146" t="s">
        <v>39</v>
      </c>
      <c r="M2" s="146" t="s">
        <v>40</v>
      </c>
      <c r="N2" s="146" t="s">
        <v>42</v>
      </c>
      <c r="O2" s="146" t="s">
        <v>43</v>
      </c>
      <c r="P2" s="146" t="s">
        <v>45</v>
      </c>
      <c r="Q2" s="146" t="s">
        <v>46</v>
      </c>
      <c r="R2" s="146" t="s">
        <v>47</v>
      </c>
      <c r="S2" s="146" t="s">
        <v>48</v>
      </c>
      <c r="T2" s="146" t="s">
        <v>50</v>
      </c>
      <c r="U2" s="146" t="s">
        <v>51</v>
      </c>
      <c r="V2" s="146" t="s">
        <v>49</v>
      </c>
      <c r="W2" s="146" t="s">
        <v>52</v>
      </c>
      <c r="X2" s="146" t="s">
        <v>53</v>
      </c>
      <c r="Y2" s="146" t="s">
        <v>54</v>
      </c>
      <c r="Z2" s="146" t="s">
        <v>55</v>
      </c>
      <c r="AA2" s="146" t="s">
        <v>44</v>
      </c>
      <c r="AB2" s="146" t="s">
        <v>58</v>
      </c>
      <c r="AC2" s="146" t="s">
        <v>60</v>
      </c>
      <c r="AD2" s="146" t="s">
        <v>59</v>
      </c>
      <c r="AE2" s="146" t="s">
        <v>61</v>
      </c>
      <c r="AF2" s="146" t="s">
        <v>256</v>
      </c>
      <c r="AG2" s="146" t="s">
        <v>62</v>
      </c>
      <c r="AH2" s="146" t="s">
        <v>63</v>
      </c>
      <c r="AI2" s="146" t="s">
        <v>64</v>
      </c>
      <c r="AJ2" s="146" t="s">
        <v>65</v>
      </c>
      <c r="AK2" s="146" t="s">
        <v>66</v>
      </c>
      <c r="AL2" s="146" t="s">
        <v>67</v>
      </c>
      <c r="AM2" s="146" t="s">
        <v>92</v>
      </c>
      <c r="AN2" s="146" t="s">
        <v>68</v>
      </c>
      <c r="AO2" s="146" t="s">
        <v>69</v>
      </c>
      <c r="AP2" s="146" t="s">
        <v>70</v>
      </c>
      <c r="AQ2" s="146" t="s">
        <v>257</v>
      </c>
      <c r="AR2" s="146" t="s">
        <v>258</v>
      </c>
      <c r="AS2" s="146" t="s">
        <v>259</v>
      </c>
      <c r="AT2" s="146" t="s">
        <v>264</v>
      </c>
      <c r="AU2" s="146" t="s">
        <v>102</v>
      </c>
      <c r="AV2" s="146" t="s">
        <v>103</v>
      </c>
      <c r="AW2" s="146" t="s">
        <v>104</v>
      </c>
      <c r="AX2" s="147" t="s">
        <v>251</v>
      </c>
    </row>
    <row r="3" spans="1:55" customFormat="1" ht="12.75" customHeight="1" x14ac:dyDescent="0.3">
      <c r="A3" s="111">
        <v>2003</v>
      </c>
      <c r="B3" s="112" t="s">
        <v>206</v>
      </c>
      <c r="C3" s="113">
        <v>21933.599990000002</v>
      </c>
      <c r="D3" s="113">
        <v>31640.352999999999</v>
      </c>
      <c r="E3" s="114" t="s">
        <v>93</v>
      </c>
      <c r="F3" s="114">
        <v>2065.9130190000001</v>
      </c>
      <c r="G3" s="114" t="s">
        <v>93</v>
      </c>
      <c r="H3" s="113">
        <v>55639.866009000005</v>
      </c>
      <c r="I3" s="113">
        <v>10234.837589999999</v>
      </c>
      <c r="J3" s="113">
        <v>65874.703599</v>
      </c>
      <c r="K3" s="115">
        <v>954.84834484075066</v>
      </c>
      <c r="L3" s="116">
        <v>390.922462838608</v>
      </c>
      <c r="M3" s="116">
        <v>563.92588200214266</v>
      </c>
      <c r="N3" s="116">
        <v>182.41546847120935</v>
      </c>
      <c r="O3" s="116">
        <v>1174.0845727890262</v>
      </c>
      <c r="P3" s="116">
        <v>33.641657703491902</v>
      </c>
      <c r="Q3" s="116">
        <v>104558.03379999999</v>
      </c>
      <c r="R3" s="116">
        <v>17863.136890000002</v>
      </c>
      <c r="S3" s="116">
        <v>6731.2078600000004</v>
      </c>
      <c r="T3" s="117" t="s">
        <v>94</v>
      </c>
      <c r="U3" s="117">
        <v>785.81202999999994</v>
      </c>
      <c r="V3" s="118">
        <v>129938.19057999999</v>
      </c>
      <c r="W3" s="116">
        <v>2672.9322831337495</v>
      </c>
      <c r="X3" s="116">
        <v>2518.3095408900017</v>
      </c>
      <c r="Y3" s="116">
        <v>1726.5223218207921</v>
      </c>
      <c r="Z3" s="116">
        <v>10281.487875214605</v>
      </c>
      <c r="AA3" s="116">
        <v>195812.894179</v>
      </c>
      <c r="AB3" s="116">
        <v>1869.8729756126274</v>
      </c>
      <c r="AC3" s="116">
        <v>42.251704496981489</v>
      </c>
      <c r="AD3" s="116">
        <v>15.767795937732743</v>
      </c>
      <c r="AE3" s="116">
        <v>2.488469098916569</v>
      </c>
      <c r="AF3" s="117">
        <v>251228.46899999998</v>
      </c>
      <c r="AG3" s="117" t="s">
        <v>94</v>
      </c>
      <c r="AH3" s="117">
        <v>12935.957710000001</v>
      </c>
      <c r="AI3" s="117">
        <v>267630.88045999996</v>
      </c>
      <c r="AJ3" s="117">
        <v>2555.6833368934658</v>
      </c>
      <c r="AK3" s="117">
        <v>3.4011609846112645</v>
      </c>
      <c r="AL3" s="117">
        <v>463443.77466000005</v>
      </c>
      <c r="AM3" s="117">
        <v>4425.5563125060935</v>
      </c>
      <c r="AN3" s="117">
        <v>5.8896300836676261</v>
      </c>
      <c r="AO3" s="116">
        <v>7868809.5530000003</v>
      </c>
      <c r="AP3" s="116">
        <v>1241853.3</v>
      </c>
      <c r="AQ3" s="116">
        <v>84.463174738056253</v>
      </c>
      <c r="AR3" s="116">
        <v>15.536825261943749</v>
      </c>
      <c r="AS3" s="116">
        <v>66.358342296508098</v>
      </c>
      <c r="AT3" s="117">
        <v>57.748295498487202</v>
      </c>
      <c r="AU3" s="117">
        <v>54.956981933059723</v>
      </c>
      <c r="AV3" s="114" t="s">
        <v>93</v>
      </c>
      <c r="AW3" s="114" t="s">
        <v>93</v>
      </c>
      <c r="AX3" s="119">
        <v>3466.4537500000001</v>
      </c>
      <c r="AZ3" s="100"/>
      <c r="BA3" s="98">
        <f>C3+D3+F3+I3+Q3+R3+S3+U3</f>
        <v>195812.89417899997</v>
      </c>
      <c r="BB3" s="154"/>
      <c r="BC3" s="1"/>
    </row>
    <row r="4" spans="1:55" x14ac:dyDescent="0.3">
      <c r="A4" s="120">
        <v>2003</v>
      </c>
      <c r="B4" s="121" t="s">
        <v>0</v>
      </c>
      <c r="C4" s="122">
        <v>151.78870999999998</v>
      </c>
      <c r="D4" s="122">
        <v>471.4495</v>
      </c>
      <c r="E4" s="123" t="s">
        <v>93</v>
      </c>
      <c r="F4" s="123" t="s">
        <v>94</v>
      </c>
      <c r="G4" s="123" t="s">
        <v>93</v>
      </c>
      <c r="H4" s="122">
        <v>623.23820999999998</v>
      </c>
      <c r="I4" s="122">
        <v>140.4511</v>
      </c>
      <c r="J4" s="122">
        <v>763.68930999999998</v>
      </c>
      <c r="K4" s="124">
        <v>1505.8209506965686</v>
      </c>
      <c r="L4" s="125">
        <v>366.74038261743567</v>
      </c>
      <c r="M4" s="125">
        <v>1139.0805680791329</v>
      </c>
      <c r="N4" s="125">
        <v>339.34730819597667</v>
      </c>
      <c r="O4" s="125">
        <v>1845.1682588925451</v>
      </c>
      <c r="P4" s="125">
        <v>34.495839055637148</v>
      </c>
      <c r="Q4" s="125">
        <v>1294.3297</v>
      </c>
      <c r="R4" s="125">
        <v>127.62350000000001</v>
      </c>
      <c r="S4" s="125">
        <v>28.216699999999999</v>
      </c>
      <c r="T4" s="126" t="s">
        <v>94</v>
      </c>
      <c r="U4" s="126" t="s">
        <v>94</v>
      </c>
      <c r="V4" s="127">
        <v>1450.1698999999999</v>
      </c>
      <c r="W4" s="125">
        <v>2236.6601168479433</v>
      </c>
      <c r="X4" s="125">
        <v>2167.4283666542192</v>
      </c>
      <c r="Y4" s="125">
        <v>1200.8458947289184</v>
      </c>
      <c r="Z4" s="125"/>
      <c r="AA4" s="125">
        <v>2213.8592099999996</v>
      </c>
      <c r="AB4" s="125">
        <v>2084.1225794304542</v>
      </c>
      <c r="AC4" s="126" t="s">
        <v>94</v>
      </c>
      <c r="AD4" s="125">
        <v>21.276469553684695</v>
      </c>
      <c r="AE4" s="125">
        <v>2.865174373255015</v>
      </c>
      <c r="AF4" s="126" t="s">
        <v>94</v>
      </c>
      <c r="AG4" s="128" t="s">
        <v>94</v>
      </c>
      <c r="AH4" s="126">
        <v>36.74</v>
      </c>
      <c r="AI4" s="126" t="s">
        <v>94</v>
      </c>
      <c r="AJ4" s="126" t="s">
        <v>94</v>
      </c>
      <c r="AK4" s="126" t="s">
        <v>94</v>
      </c>
      <c r="AL4" s="126" t="s">
        <v>94</v>
      </c>
      <c r="AM4" s="126" t="s">
        <v>94</v>
      </c>
      <c r="AN4" s="128" t="s">
        <v>94</v>
      </c>
      <c r="AO4" s="125">
        <v>77267.87</v>
      </c>
      <c r="AP4" s="125">
        <v>10405.200000000001</v>
      </c>
      <c r="AQ4" s="125">
        <v>81.608869187916227</v>
      </c>
      <c r="AR4" s="125">
        <v>18.391130812083777</v>
      </c>
      <c r="AS4" s="125">
        <v>65.504160944362852</v>
      </c>
      <c r="AT4" s="126" t="s">
        <v>94</v>
      </c>
      <c r="AU4" s="128" t="s">
        <v>94</v>
      </c>
      <c r="AV4" s="123" t="s">
        <v>93</v>
      </c>
      <c r="AW4" s="123" t="s">
        <v>93</v>
      </c>
      <c r="AX4" s="129">
        <v>36.644500000000001</v>
      </c>
      <c r="AZ4" s="100"/>
      <c r="BA4" s="98">
        <f>C4+D4+I4+Q4+R4+S4</f>
        <v>2213.8592100000001</v>
      </c>
      <c r="BB4" s="154"/>
    </row>
    <row r="5" spans="1:55" x14ac:dyDescent="0.3">
      <c r="A5" s="120">
        <v>2003</v>
      </c>
      <c r="B5" s="121" t="s">
        <v>1</v>
      </c>
      <c r="C5" s="122">
        <v>348.61599000000001</v>
      </c>
      <c r="D5" s="122">
        <v>676.22825999999998</v>
      </c>
      <c r="E5" s="123" t="s">
        <v>93</v>
      </c>
      <c r="F5" s="123" t="s">
        <v>94</v>
      </c>
      <c r="G5" s="123" t="s">
        <v>93</v>
      </c>
      <c r="H5" s="122">
        <v>1024.8442500000001</v>
      </c>
      <c r="I5" s="122">
        <v>5.1300100000000004</v>
      </c>
      <c r="J5" s="122">
        <v>1029.9742600000002</v>
      </c>
      <c r="K5" s="124">
        <v>1001.5746657897078</v>
      </c>
      <c r="L5" s="125">
        <v>340.70049539059039</v>
      </c>
      <c r="M5" s="125">
        <v>660.87417039911736</v>
      </c>
      <c r="N5" s="125">
        <v>5.0135306425809176</v>
      </c>
      <c r="O5" s="125">
        <v>1006.5882062052339</v>
      </c>
      <c r="P5" s="125">
        <v>20.884968898999919</v>
      </c>
      <c r="Q5" s="125">
        <v>3574.9981000000002</v>
      </c>
      <c r="R5" s="125">
        <v>299.85399999999998</v>
      </c>
      <c r="S5" s="125">
        <v>26.82695</v>
      </c>
      <c r="T5" s="126" t="s">
        <v>94</v>
      </c>
      <c r="U5" s="126" t="s">
        <v>94</v>
      </c>
      <c r="V5" s="127">
        <v>3901.6790500000002</v>
      </c>
      <c r="W5" s="125">
        <v>2226.1052277837593</v>
      </c>
      <c r="X5" s="125">
        <v>2260.8798020796312</v>
      </c>
      <c r="Y5" s="125">
        <v>2237.6162261391278</v>
      </c>
      <c r="Z5" s="125"/>
      <c r="AA5" s="125">
        <v>4931.6533100000006</v>
      </c>
      <c r="AB5" s="125">
        <v>1776.5795305782649</v>
      </c>
      <c r="AC5" s="126" t="s">
        <v>94</v>
      </c>
      <c r="AD5" s="125">
        <v>21.43321125279234</v>
      </c>
      <c r="AE5" s="125">
        <v>1.8211995177544171</v>
      </c>
      <c r="AF5" s="126" t="s">
        <v>94</v>
      </c>
      <c r="AG5" s="128" t="s">
        <v>94</v>
      </c>
      <c r="AH5" s="126">
        <v>236.7</v>
      </c>
      <c r="AI5" s="126" t="s">
        <v>94</v>
      </c>
      <c r="AJ5" s="126" t="s">
        <v>94</v>
      </c>
      <c r="AK5" s="126" t="s">
        <v>94</v>
      </c>
      <c r="AL5" s="126" t="s">
        <v>94</v>
      </c>
      <c r="AM5" s="126" t="s">
        <v>94</v>
      </c>
      <c r="AN5" s="128" t="s">
        <v>94</v>
      </c>
      <c r="AO5" s="125">
        <v>270791.49</v>
      </c>
      <c r="AP5" s="125">
        <v>23009.4</v>
      </c>
      <c r="AQ5" s="125">
        <v>99.501928329742924</v>
      </c>
      <c r="AR5" s="125">
        <v>0.49807167025707999</v>
      </c>
      <c r="AS5" s="125">
        <v>79.115031101000071</v>
      </c>
      <c r="AT5" s="126" t="s">
        <v>94</v>
      </c>
      <c r="AU5" s="128" t="s">
        <v>94</v>
      </c>
      <c r="AV5" s="123" t="s">
        <v>93</v>
      </c>
      <c r="AW5" s="123" t="s">
        <v>93</v>
      </c>
      <c r="AX5" s="129">
        <v>45.708500000000001</v>
      </c>
      <c r="AY5"/>
      <c r="AZ5" s="100"/>
      <c r="BA5" s="98">
        <f t="shared" ref="BA5:BA35" si="0">C5+D5+I5+Q5+R5+S5</f>
        <v>4931.6533100000006</v>
      </c>
      <c r="BB5" s="154"/>
    </row>
    <row r="6" spans="1:55" x14ac:dyDescent="0.3">
      <c r="A6" s="120">
        <v>2003</v>
      </c>
      <c r="B6" s="121" t="s">
        <v>2</v>
      </c>
      <c r="C6" s="122">
        <v>93.619050000000001</v>
      </c>
      <c r="D6" s="122">
        <v>329.77946000000003</v>
      </c>
      <c r="E6" s="123" t="s">
        <v>93</v>
      </c>
      <c r="F6" s="123" t="s">
        <v>94</v>
      </c>
      <c r="G6" s="123" t="s">
        <v>93</v>
      </c>
      <c r="H6" s="122">
        <v>423.39851000000004</v>
      </c>
      <c r="I6" s="122">
        <v>27.82226</v>
      </c>
      <c r="J6" s="122">
        <v>451.22077000000002</v>
      </c>
      <c r="K6" s="124">
        <v>2497.3369706264007</v>
      </c>
      <c r="L6" s="125">
        <v>552.19446738232864</v>
      </c>
      <c r="M6" s="125">
        <v>1945.1425032440723</v>
      </c>
      <c r="N6" s="125">
        <v>164.10440014155949</v>
      </c>
      <c r="O6" s="125">
        <v>2661.4413707679605</v>
      </c>
      <c r="P6" s="125">
        <v>29.070018003704927</v>
      </c>
      <c r="Q6" s="125">
        <v>889.56569999999999</v>
      </c>
      <c r="R6" s="125">
        <v>210.47407999999999</v>
      </c>
      <c r="S6" s="125">
        <v>0.92552000000000001</v>
      </c>
      <c r="T6" s="126" t="s">
        <v>94</v>
      </c>
      <c r="U6" s="126" t="s">
        <v>94</v>
      </c>
      <c r="V6" s="127">
        <v>1100.9653000000001</v>
      </c>
      <c r="W6" s="125">
        <v>3216.4599711941009</v>
      </c>
      <c r="X6" s="125">
        <v>3693.8875762495795</v>
      </c>
      <c r="Y6" s="125">
        <v>2394.471899886234</v>
      </c>
      <c r="Z6" s="125"/>
      <c r="AA6" s="125">
        <v>1552.1860700000002</v>
      </c>
      <c r="AB6" s="125">
        <v>3032.6144176495759</v>
      </c>
      <c r="AC6" s="126" t="s">
        <v>94</v>
      </c>
      <c r="AD6" s="125">
        <v>20.296116087189613</v>
      </c>
      <c r="AE6" s="125">
        <v>3.1988696277875079</v>
      </c>
      <c r="AF6" s="126" t="s">
        <v>94</v>
      </c>
      <c r="AG6" s="128" t="s">
        <v>94</v>
      </c>
      <c r="AH6" s="126">
        <v>10.89</v>
      </c>
      <c r="AI6" s="126" t="s">
        <v>94</v>
      </c>
      <c r="AJ6" s="126" t="s">
        <v>94</v>
      </c>
      <c r="AK6" s="126" t="s">
        <v>94</v>
      </c>
      <c r="AL6" s="126" t="s">
        <v>94</v>
      </c>
      <c r="AM6" s="126" t="s">
        <v>94</v>
      </c>
      <c r="AN6" s="128" t="s">
        <v>94</v>
      </c>
      <c r="AO6" s="125">
        <v>48522.955000000002</v>
      </c>
      <c r="AP6" s="125">
        <v>7647.7</v>
      </c>
      <c r="AQ6" s="125">
        <v>93.834002809755418</v>
      </c>
      <c r="AR6" s="125">
        <v>6.1659971902445889</v>
      </c>
      <c r="AS6" s="125">
        <v>70.929981996295069</v>
      </c>
      <c r="AT6" s="126" t="s">
        <v>94</v>
      </c>
      <c r="AU6" s="128" t="s">
        <v>94</v>
      </c>
      <c r="AV6" s="123" t="s">
        <v>93</v>
      </c>
      <c r="AW6" s="123" t="s">
        <v>93</v>
      </c>
      <c r="AX6" s="129">
        <v>36.629809999999999</v>
      </c>
      <c r="AZ6" s="100"/>
      <c r="BA6" s="98">
        <f t="shared" si="0"/>
        <v>1552.18607</v>
      </c>
      <c r="BB6" s="154"/>
    </row>
    <row r="7" spans="1:55" x14ac:dyDescent="0.3">
      <c r="A7" s="120">
        <v>2003</v>
      </c>
      <c r="B7" s="121" t="s">
        <v>3</v>
      </c>
      <c r="C7" s="122">
        <v>157.13585</v>
      </c>
      <c r="D7" s="122">
        <v>479.38290000000001</v>
      </c>
      <c r="E7" s="123" t="s">
        <v>93</v>
      </c>
      <c r="F7" s="123" t="s">
        <v>94</v>
      </c>
      <c r="G7" s="123" t="s">
        <v>93</v>
      </c>
      <c r="H7" s="122">
        <v>636.51874999999995</v>
      </c>
      <c r="I7" s="122">
        <v>66.211100000000002</v>
      </c>
      <c r="J7" s="122">
        <v>702.72984999999994</v>
      </c>
      <c r="K7" s="124">
        <v>1586.1261039012818</v>
      </c>
      <c r="L7" s="125">
        <v>391.56312919881185</v>
      </c>
      <c r="M7" s="125">
        <v>1194.56297470247</v>
      </c>
      <c r="N7" s="125">
        <v>164.98988298148041</v>
      </c>
      <c r="O7" s="125">
        <v>1751.1159868827622</v>
      </c>
      <c r="P7" s="125">
        <v>39.509491967297407</v>
      </c>
      <c r="Q7" s="125">
        <v>680.66069999999991</v>
      </c>
      <c r="R7" s="125">
        <v>130.24449999999999</v>
      </c>
      <c r="S7" s="125">
        <v>265.00045</v>
      </c>
      <c r="T7" s="126" t="s">
        <v>94</v>
      </c>
      <c r="U7" s="126" t="s">
        <v>94</v>
      </c>
      <c r="V7" s="127">
        <v>1075.9056499999999</v>
      </c>
      <c r="W7" s="125">
        <v>3166.2070457227437</v>
      </c>
      <c r="X7" s="125">
        <v>1997.109056607095</v>
      </c>
      <c r="Y7" s="125">
        <v>1618.486945932176</v>
      </c>
      <c r="Z7" s="125">
        <v>12202.442786756919</v>
      </c>
      <c r="AA7" s="125">
        <v>1778.6354999999999</v>
      </c>
      <c r="AB7" s="125">
        <v>2399.9518292082316</v>
      </c>
      <c r="AC7" s="126" t="s">
        <v>94</v>
      </c>
      <c r="AD7" s="125">
        <v>5.634388215728201</v>
      </c>
      <c r="AE7" s="125">
        <v>0.54178615324397239</v>
      </c>
      <c r="AF7" s="126" t="s">
        <v>94</v>
      </c>
      <c r="AG7" s="128" t="s">
        <v>94</v>
      </c>
      <c r="AH7" s="126">
        <v>4.6399999999999997</v>
      </c>
      <c r="AI7" s="126" t="s">
        <v>94</v>
      </c>
      <c r="AJ7" s="126" t="s">
        <v>94</v>
      </c>
      <c r="AK7" s="126" t="s">
        <v>94</v>
      </c>
      <c r="AL7" s="126" t="s">
        <v>94</v>
      </c>
      <c r="AM7" s="126" t="s">
        <v>94</v>
      </c>
      <c r="AN7" s="128" t="s">
        <v>94</v>
      </c>
      <c r="AO7" s="125">
        <v>328291.05900000001</v>
      </c>
      <c r="AP7" s="125">
        <v>31567.5</v>
      </c>
      <c r="AQ7" s="125">
        <v>90.578015150487772</v>
      </c>
      <c r="AR7" s="125">
        <v>9.4219848495122278</v>
      </c>
      <c r="AS7" s="125">
        <v>60.490508032702593</v>
      </c>
      <c r="AT7" s="126" t="s">
        <v>94</v>
      </c>
      <c r="AU7" s="128" t="s">
        <v>94</v>
      </c>
      <c r="AV7" s="123" t="s">
        <v>93</v>
      </c>
      <c r="AW7" s="123" t="s">
        <v>93</v>
      </c>
      <c r="AX7" s="129">
        <v>55.825600000000001</v>
      </c>
      <c r="AY7"/>
      <c r="AZ7" s="100"/>
      <c r="BA7" s="98">
        <f t="shared" si="0"/>
        <v>1778.6354999999999</v>
      </c>
      <c r="BB7" s="154"/>
    </row>
    <row r="8" spans="1:55" x14ac:dyDescent="0.3">
      <c r="A8" s="120">
        <v>2003</v>
      </c>
      <c r="B8" s="121" t="s">
        <v>4</v>
      </c>
      <c r="C8" s="122">
        <v>259.86998</v>
      </c>
      <c r="D8" s="122">
        <v>599.83299999999997</v>
      </c>
      <c r="E8" s="123" t="s">
        <v>93</v>
      </c>
      <c r="F8" s="123" t="s">
        <v>94</v>
      </c>
      <c r="G8" s="123" t="s">
        <v>93</v>
      </c>
      <c r="H8" s="122">
        <v>859.70298000000003</v>
      </c>
      <c r="I8" s="122">
        <v>59.907400000000003</v>
      </c>
      <c r="J8" s="122">
        <v>919.61038000000008</v>
      </c>
      <c r="K8" s="124">
        <v>1345.9041103396451</v>
      </c>
      <c r="L8" s="125">
        <v>406.83827132468633</v>
      </c>
      <c r="M8" s="125">
        <v>939.06583901495878</v>
      </c>
      <c r="N8" s="125">
        <v>93.787758999929551</v>
      </c>
      <c r="O8" s="125">
        <v>1439.6918693395746</v>
      </c>
      <c r="P8" s="125">
        <v>17.145587525276827</v>
      </c>
      <c r="Q8" s="125">
        <v>4072.0142999999998</v>
      </c>
      <c r="R8" s="125">
        <v>349.47548999999998</v>
      </c>
      <c r="S8" s="125">
        <v>22.439449999999997</v>
      </c>
      <c r="T8" s="126" t="s">
        <v>94</v>
      </c>
      <c r="U8" s="126" t="s">
        <v>94</v>
      </c>
      <c r="V8" s="127">
        <v>4443.9292399999995</v>
      </c>
      <c r="W8" s="125">
        <v>2371.9855927869994</v>
      </c>
      <c r="X8" s="125">
        <v>2469.186396237536</v>
      </c>
      <c r="Y8" s="125">
        <v>1411.4518982229404</v>
      </c>
      <c r="Z8" s="125"/>
      <c r="AA8" s="125">
        <v>5363.5396199999996</v>
      </c>
      <c r="AB8" s="125">
        <v>2134.9452226500352</v>
      </c>
      <c r="AC8" s="126" t="s">
        <v>94</v>
      </c>
      <c r="AD8" s="125">
        <v>23.234175102990292</v>
      </c>
      <c r="AE8" s="125">
        <v>2.0997126705270897</v>
      </c>
      <c r="AF8" s="126" t="s">
        <v>94</v>
      </c>
      <c r="AG8" s="128" t="s">
        <v>94</v>
      </c>
      <c r="AH8" s="126">
        <v>177.2</v>
      </c>
      <c r="AI8" s="126" t="s">
        <v>94</v>
      </c>
      <c r="AJ8" s="126" t="s">
        <v>94</v>
      </c>
      <c r="AK8" s="126" t="s">
        <v>94</v>
      </c>
      <c r="AL8" s="126" t="s">
        <v>94</v>
      </c>
      <c r="AM8" s="126" t="s">
        <v>94</v>
      </c>
      <c r="AN8" s="128" t="s">
        <v>94</v>
      </c>
      <c r="AO8" s="125">
        <v>255441.59899999999</v>
      </c>
      <c r="AP8" s="125">
        <v>23084.7</v>
      </c>
      <c r="AQ8" s="125">
        <v>93.485567224676174</v>
      </c>
      <c r="AR8" s="125">
        <v>6.5144327753238276</v>
      </c>
      <c r="AS8" s="125">
        <v>82.854412474723176</v>
      </c>
      <c r="AT8" s="126" t="s">
        <v>94</v>
      </c>
      <c r="AU8" s="128" t="s">
        <v>94</v>
      </c>
      <c r="AV8" s="123" t="s">
        <v>93</v>
      </c>
      <c r="AW8" s="123" t="s">
        <v>93</v>
      </c>
      <c r="AX8" s="129">
        <v>60.146999999999998</v>
      </c>
      <c r="AZ8" s="100"/>
      <c r="BA8" s="98">
        <f t="shared" si="0"/>
        <v>5363.5396199999996</v>
      </c>
      <c r="BB8" s="154"/>
    </row>
    <row r="9" spans="1:55" x14ac:dyDescent="0.3">
      <c r="A9" s="120">
        <v>2003</v>
      </c>
      <c r="B9" s="121" t="s">
        <v>5</v>
      </c>
      <c r="C9" s="122">
        <v>199.13601</v>
      </c>
      <c r="D9" s="122">
        <v>360.21690000000001</v>
      </c>
      <c r="E9" s="123" t="s">
        <v>93</v>
      </c>
      <c r="F9" s="123" t="s">
        <v>94</v>
      </c>
      <c r="G9" s="123" t="s">
        <v>93</v>
      </c>
      <c r="H9" s="122">
        <v>559.35291000000007</v>
      </c>
      <c r="I9" s="122">
        <v>14.936620000000001</v>
      </c>
      <c r="J9" s="122">
        <v>574.28953000000001</v>
      </c>
      <c r="K9" s="124">
        <v>2231.155480033985</v>
      </c>
      <c r="L9" s="125">
        <v>794.31677576076686</v>
      </c>
      <c r="M9" s="125">
        <v>1436.8387042732181</v>
      </c>
      <c r="N9" s="125">
        <v>59.579419308259645</v>
      </c>
      <c r="O9" s="125">
        <v>2290.7348993422443</v>
      </c>
      <c r="P9" s="125">
        <v>39.534955940472585</v>
      </c>
      <c r="Q9" s="125">
        <v>739.4978000000001</v>
      </c>
      <c r="R9" s="125">
        <v>136.69829999999999</v>
      </c>
      <c r="S9" s="125">
        <v>2.1264099999999999</v>
      </c>
      <c r="T9" s="126" t="s">
        <v>94</v>
      </c>
      <c r="U9" s="126" t="s">
        <v>94</v>
      </c>
      <c r="V9" s="127">
        <v>878.32251000000008</v>
      </c>
      <c r="W9" s="125">
        <v>2704.9444427335161</v>
      </c>
      <c r="X9" s="125">
        <v>2754.4587351428263</v>
      </c>
      <c r="Y9" s="125">
        <v>2112.6062498068181</v>
      </c>
      <c r="Z9" s="125"/>
      <c r="AA9" s="125">
        <v>1452.61204</v>
      </c>
      <c r="AB9" s="125">
        <v>2524.4773561854049</v>
      </c>
      <c r="AC9" s="126" t="s">
        <v>94</v>
      </c>
      <c r="AD9" s="125">
        <v>12.958642948900941</v>
      </c>
      <c r="AE9" s="125">
        <v>3.3759221541021551</v>
      </c>
      <c r="AF9" s="126" t="s">
        <v>94</v>
      </c>
      <c r="AG9" s="128" t="s">
        <v>94</v>
      </c>
      <c r="AH9" s="126">
        <v>14.94</v>
      </c>
      <c r="AI9" s="126" t="s">
        <v>94</v>
      </c>
      <c r="AJ9" s="126" t="s">
        <v>94</v>
      </c>
      <c r="AK9" s="126" t="s">
        <v>94</v>
      </c>
      <c r="AL9" s="126" t="s">
        <v>94</v>
      </c>
      <c r="AM9" s="126" t="s">
        <v>94</v>
      </c>
      <c r="AN9" s="128" t="s">
        <v>94</v>
      </c>
      <c r="AO9" s="125">
        <v>43028.6</v>
      </c>
      <c r="AP9" s="125">
        <v>11209.6</v>
      </c>
      <c r="AQ9" s="125">
        <v>97.399113300916369</v>
      </c>
      <c r="AR9" s="125">
        <v>2.6008866990836488</v>
      </c>
      <c r="AS9" s="125">
        <v>60.465044059527415</v>
      </c>
      <c r="AT9" s="126" t="s">
        <v>94</v>
      </c>
      <c r="AU9" s="128" t="s">
        <v>94</v>
      </c>
      <c r="AV9" s="123" t="s">
        <v>93</v>
      </c>
      <c r="AW9" s="123" t="s">
        <v>93</v>
      </c>
      <c r="AX9" s="129">
        <v>35.186440000000005</v>
      </c>
      <c r="AY9"/>
      <c r="AZ9" s="100"/>
      <c r="BA9" s="98">
        <f t="shared" si="0"/>
        <v>1452.6120400000002</v>
      </c>
      <c r="BB9" s="154"/>
    </row>
    <row r="10" spans="1:55" x14ac:dyDescent="0.3">
      <c r="A10" s="120">
        <v>2003</v>
      </c>
      <c r="B10" s="121" t="s">
        <v>6</v>
      </c>
      <c r="C10" s="122">
        <v>825.93714</v>
      </c>
      <c r="D10" s="122">
        <v>1507.3099</v>
      </c>
      <c r="E10" s="123" t="s">
        <v>93</v>
      </c>
      <c r="F10" s="123" t="s">
        <v>94</v>
      </c>
      <c r="G10" s="123" t="s">
        <v>93</v>
      </c>
      <c r="H10" s="122">
        <v>2333.2470400000002</v>
      </c>
      <c r="I10" s="122">
        <v>280.64503000000002</v>
      </c>
      <c r="J10" s="122">
        <v>2613.8920700000003</v>
      </c>
      <c r="K10" s="124">
        <v>664.89163670269181</v>
      </c>
      <c r="L10" s="125">
        <v>235.36243158724432</v>
      </c>
      <c r="M10" s="125">
        <v>429.52920511544744</v>
      </c>
      <c r="N10" s="125">
        <v>79.973757656272895</v>
      </c>
      <c r="O10" s="125">
        <v>744.86539435896486</v>
      </c>
      <c r="P10" s="125">
        <v>62.374924521793183</v>
      </c>
      <c r="Q10" s="125">
        <v>1204.5250000000001</v>
      </c>
      <c r="R10" s="125">
        <v>321.15845000000002</v>
      </c>
      <c r="S10" s="125">
        <v>51.038079999999994</v>
      </c>
      <c r="T10" s="126" t="s">
        <v>94</v>
      </c>
      <c r="U10" s="126" t="s">
        <v>94</v>
      </c>
      <c r="V10" s="127">
        <v>1576.72153</v>
      </c>
      <c r="W10" s="125">
        <v>1775.4813395146462</v>
      </c>
      <c r="X10" s="125">
        <v>1905.679899884665</v>
      </c>
      <c r="Y10" s="125">
        <v>1312.9300688437199</v>
      </c>
      <c r="Z10" s="125">
        <v>34909.767441860458</v>
      </c>
      <c r="AA10" s="125">
        <v>4190.6136000000006</v>
      </c>
      <c r="AB10" s="125">
        <v>953.00412733636608</v>
      </c>
      <c r="AC10" s="126" t="s">
        <v>94</v>
      </c>
      <c r="AD10" s="125">
        <v>13.515928398645382</v>
      </c>
      <c r="AE10" s="125">
        <v>2.8001242191102587</v>
      </c>
      <c r="AF10" s="126" t="s">
        <v>94</v>
      </c>
      <c r="AG10" s="128" t="s">
        <v>94</v>
      </c>
      <c r="AH10" s="126">
        <v>8.3800000000000008</v>
      </c>
      <c r="AI10" s="126" t="s">
        <v>94</v>
      </c>
      <c r="AJ10" s="126" t="s">
        <v>94</v>
      </c>
      <c r="AK10" s="126" t="s">
        <v>94</v>
      </c>
      <c r="AL10" s="126" t="s">
        <v>94</v>
      </c>
      <c r="AM10" s="126" t="s">
        <v>94</v>
      </c>
      <c r="AN10" s="128" t="s">
        <v>94</v>
      </c>
      <c r="AO10" s="125">
        <v>149658.13200000001</v>
      </c>
      <c r="AP10" s="125">
        <v>31005</v>
      </c>
      <c r="AQ10" s="125">
        <v>89.263327540528479</v>
      </c>
      <c r="AR10" s="125">
        <v>10.736672459471519</v>
      </c>
      <c r="AS10" s="125">
        <v>37.625075478206817</v>
      </c>
      <c r="AT10" s="126" t="s">
        <v>94</v>
      </c>
      <c r="AU10" s="128" t="s">
        <v>94</v>
      </c>
      <c r="AV10" s="123" t="s">
        <v>93</v>
      </c>
      <c r="AW10" s="123" t="s">
        <v>93</v>
      </c>
      <c r="AX10" s="129">
        <v>35.438300000000005</v>
      </c>
      <c r="AZ10" s="100"/>
      <c r="BA10" s="98">
        <f t="shared" si="0"/>
        <v>4190.6136000000006</v>
      </c>
      <c r="BB10" s="154"/>
    </row>
    <row r="11" spans="1:55" x14ac:dyDescent="0.3">
      <c r="A11" s="120">
        <v>2003</v>
      </c>
      <c r="B11" s="121" t="s">
        <v>7</v>
      </c>
      <c r="C11" s="122">
        <v>358.35419000000002</v>
      </c>
      <c r="D11" s="122">
        <v>885.56200000000001</v>
      </c>
      <c r="E11" s="123" t="s">
        <v>93</v>
      </c>
      <c r="F11" s="123" t="s">
        <v>94</v>
      </c>
      <c r="G11" s="123" t="s">
        <v>93</v>
      </c>
      <c r="H11" s="122">
        <v>1243.9161899999999</v>
      </c>
      <c r="I11" s="122">
        <v>359.99900000000002</v>
      </c>
      <c r="J11" s="122">
        <v>1603.9151899999999</v>
      </c>
      <c r="K11" s="124">
        <v>1087.8842199808121</v>
      </c>
      <c r="L11" s="125">
        <v>313.40364535733374</v>
      </c>
      <c r="M11" s="125">
        <v>774.48057462347845</v>
      </c>
      <c r="N11" s="125">
        <v>314.84213683951839</v>
      </c>
      <c r="O11" s="125">
        <v>1402.7263568203302</v>
      </c>
      <c r="P11" s="125">
        <v>26.186080585099809</v>
      </c>
      <c r="Q11" s="125">
        <v>4111.9758000000002</v>
      </c>
      <c r="R11" s="125">
        <v>362.78870000000001</v>
      </c>
      <c r="S11" s="125">
        <v>46.38810999999999</v>
      </c>
      <c r="T11" s="126" t="s">
        <v>94</v>
      </c>
      <c r="U11" s="126" t="s">
        <v>94</v>
      </c>
      <c r="V11" s="127">
        <v>4521.1526100000001</v>
      </c>
      <c r="W11" s="125">
        <v>2235.9506623798793</v>
      </c>
      <c r="X11" s="125">
        <v>2143.1419834708158</v>
      </c>
      <c r="Y11" s="125">
        <v>1420.7396065039632</v>
      </c>
      <c r="Z11" s="125">
        <v>12020.759264058044</v>
      </c>
      <c r="AA11" s="125">
        <v>6125.0677999999998</v>
      </c>
      <c r="AB11" s="125">
        <v>1934.9729296334745</v>
      </c>
      <c r="AC11" s="126" t="s">
        <v>94</v>
      </c>
      <c r="AD11" s="125">
        <v>20.469430872572939</v>
      </c>
      <c r="AE11" s="125">
        <v>2.614958437542187</v>
      </c>
      <c r="AF11" s="126" t="s">
        <v>94</v>
      </c>
      <c r="AG11" s="128" t="s">
        <v>94</v>
      </c>
      <c r="AH11" s="126">
        <v>407.94</v>
      </c>
      <c r="AI11" s="126" t="s">
        <v>94</v>
      </c>
      <c r="AJ11" s="126" t="s">
        <v>94</v>
      </c>
      <c r="AK11" s="126" t="s">
        <v>94</v>
      </c>
      <c r="AL11" s="126" t="s">
        <v>94</v>
      </c>
      <c r="AM11" s="126" t="s">
        <v>94</v>
      </c>
      <c r="AN11" s="128" t="s">
        <v>94</v>
      </c>
      <c r="AO11" s="125">
        <v>234231.93700000001</v>
      </c>
      <c r="AP11" s="125">
        <v>29923</v>
      </c>
      <c r="AQ11" s="125">
        <v>77.554985310663454</v>
      </c>
      <c r="AR11" s="125">
        <v>22.445014689336539</v>
      </c>
      <c r="AS11" s="125">
        <v>73.813919414900198</v>
      </c>
      <c r="AT11" s="126" t="s">
        <v>94</v>
      </c>
      <c r="AU11" s="128" t="s">
        <v>94</v>
      </c>
      <c r="AV11" s="123" t="s">
        <v>93</v>
      </c>
      <c r="AW11" s="123" t="s">
        <v>93</v>
      </c>
      <c r="AX11" s="129">
        <v>81.473399999999998</v>
      </c>
      <c r="AY11"/>
      <c r="AZ11" s="100"/>
      <c r="BA11" s="98">
        <f t="shared" si="0"/>
        <v>6125.0677999999998</v>
      </c>
      <c r="BB11" s="154"/>
    </row>
    <row r="12" spans="1:55" x14ac:dyDescent="0.3">
      <c r="A12" s="120">
        <v>2003</v>
      </c>
      <c r="B12" s="121" t="s">
        <v>272</v>
      </c>
      <c r="C12" s="122">
        <v>5112.3445499999998</v>
      </c>
      <c r="D12" s="122">
        <v>1808.8876299999999</v>
      </c>
      <c r="E12" s="123" t="s">
        <v>93</v>
      </c>
      <c r="F12" s="123" t="s">
        <v>94</v>
      </c>
      <c r="G12" s="123" t="s">
        <v>93</v>
      </c>
      <c r="H12" s="122">
        <v>6921.23218</v>
      </c>
      <c r="I12" s="122">
        <v>2702.37</v>
      </c>
      <c r="J12" s="122">
        <v>9623.6021799999999</v>
      </c>
      <c r="K12" s="124">
        <v>1858.4630078648397</v>
      </c>
      <c r="L12" s="125">
        <v>1372.7473638421445</v>
      </c>
      <c r="M12" s="125">
        <v>485.71564402269496</v>
      </c>
      <c r="N12" s="125">
        <v>725.63014040712426</v>
      </c>
      <c r="O12" s="125">
        <v>2584.0931482719639</v>
      </c>
      <c r="P12" s="125">
        <v>21.264491705223946</v>
      </c>
      <c r="Q12" s="125">
        <v>25389.686899999997</v>
      </c>
      <c r="R12" s="125">
        <v>8587.5555000000004</v>
      </c>
      <c r="S12" s="125">
        <v>1655.8317300000001</v>
      </c>
      <c r="T12" s="126" t="s">
        <v>94</v>
      </c>
      <c r="U12" s="126" t="s">
        <v>94</v>
      </c>
      <c r="V12" s="127">
        <v>35633.074129999994</v>
      </c>
      <c r="W12" s="125">
        <v>6776.8687614633882</v>
      </c>
      <c r="X12" s="125">
        <v>4027.2605439708036</v>
      </c>
      <c r="Y12" s="125">
        <v>2706.5055937239099</v>
      </c>
      <c r="Z12" s="125">
        <v>26600.988481372598</v>
      </c>
      <c r="AA12" s="125">
        <v>45256.676309999995</v>
      </c>
      <c r="AB12" s="125">
        <v>5038.4767396991429</v>
      </c>
      <c r="AC12" s="126" t="s">
        <v>94</v>
      </c>
      <c r="AD12" s="125">
        <v>9.9391454540223645</v>
      </c>
      <c r="AE12" s="125">
        <v>3.2807345582780201</v>
      </c>
      <c r="AF12" s="126" t="s">
        <v>94</v>
      </c>
      <c r="AG12" s="128" t="s">
        <v>94</v>
      </c>
      <c r="AH12" s="126">
        <v>7007.62</v>
      </c>
      <c r="AI12" s="126" t="s">
        <v>94</v>
      </c>
      <c r="AJ12" s="126" t="s">
        <v>94</v>
      </c>
      <c r="AK12" s="126" t="s">
        <v>94</v>
      </c>
      <c r="AL12" s="126" t="s">
        <v>94</v>
      </c>
      <c r="AM12" s="126" t="s">
        <v>94</v>
      </c>
      <c r="AN12" s="128" t="s">
        <v>94</v>
      </c>
      <c r="AO12" s="125">
        <v>1379467.784</v>
      </c>
      <c r="AP12" s="125">
        <v>455337.7</v>
      </c>
      <c r="AQ12" s="125">
        <v>71.919350473400385</v>
      </c>
      <c r="AR12" s="125">
        <v>28.080649526599611</v>
      </c>
      <c r="AS12" s="125">
        <v>78.735508294776054</v>
      </c>
      <c r="AT12" s="126" t="s">
        <v>94</v>
      </c>
      <c r="AU12" s="128" t="s">
        <v>94</v>
      </c>
      <c r="AV12" s="123" t="s">
        <v>93</v>
      </c>
      <c r="AW12" s="123" t="s">
        <v>93</v>
      </c>
      <c r="AX12" s="129">
        <v>42.914739999999995</v>
      </c>
      <c r="AZ12" s="100"/>
      <c r="BA12" s="98">
        <f t="shared" si="0"/>
        <v>45256.676309999995</v>
      </c>
      <c r="BB12" s="154"/>
    </row>
    <row r="13" spans="1:55" x14ac:dyDescent="0.3">
      <c r="A13" s="120">
        <v>2003</v>
      </c>
      <c r="B13" s="121" t="s">
        <v>8</v>
      </c>
      <c r="C13" s="122">
        <v>281.53645</v>
      </c>
      <c r="D13" s="122">
        <v>686.36830000000009</v>
      </c>
      <c r="E13" s="123" t="s">
        <v>93</v>
      </c>
      <c r="F13" s="123" t="s">
        <v>94</v>
      </c>
      <c r="G13" s="123" t="s">
        <v>93</v>
      </c>
      <c r="H13" s="122">
        <v>967.90475000000015</v>
      </c>
      <c r="I13" s="122">
        <v>27.94</v>
      </c>
      <c r="J13" s="122">
        <v>995.8447500000002</v>
      </c>
      <c r="K13" s="124">
        <v>1359.8847215685173</v>
      </c>
      <c r="L13" s="125">
        <v>395.55247240974779</v>
      </c>
      <c r="M13" s="125">
        <v>964.33224915876963</v>
      </c>
      <c r="N13" s="125">
        <v>39.255080751101154</v>
      </c>
      <c r="O13" s="125">
        <v>1399.1398023196184</v>
      </c>
      <c r="P13" s="125">
        <v>35.257159522035373</v>
      </c>
      <c r="Q13" s="125">
        <v>1506.1223</v>
      </c>
      <c r="R13" s="125">
        <v>292.98707000000002</v>
      </c>
      <c r="S13" s="125">
        <v>29.563689999999994</v>
      </c>
      <c r="T13" s="126" t="s">
        <v>94</v>
      </c>
      <c r="U13" s="126" t="s">
        <v>94</v>
      </c>
      <c r="V13" s="127">
        <v>1828.6730600000001</v>
      </c>
      <c r="W13" s="125">
        <v>2207.2094870247433</v>
      </c>
      <c r="X13" s="125">
        <v>2318.0669876195111</v>
      </c>
      <c r="Y13" s="125">
        <v>1070.2215785186459</v>
      </c>
      <c r="Z13" s="125"/>
      <c r="AA13" s="125">
        <v>2824.5178100000003</v>
      </c>
      <c r="AB13" s="125">
        <v>1833.798825519151</v>
      </c>
      <c r="AC13" s="126" t="s">
        <v>94</v>
      </c>
      <c r="AD13" s="125">
        <v>18.593608039076283</v>
      </c>
      <c r="AE13" s="125">
        <v>3.0569713149993563</v>
      </c>
      <c r="AF13" s="126" t="s">
        <v>94</v>
      </c>
      <c r="AG13" s="128" t="s">
        <v>94</v>
      </c>
      <c r="AH13" s="126">
        <v>15.45</v>
      </c>
      <c r="AI13" s="126" t="s">
        <v>94</v>
      </c>
      <c r="AJ13" s="126" t="s">
        <v>94</v>
      </c>
      <c r="AK13" s="126" t="s">
        <v>94</v>
      </c>
      <c r="AL13" s="126" t="s">
        <v>94</v>
      </c>
      <c r="AM13" s="126" t="s">
        <v>94</v>
      </c>
      <c r="AN13" s="128" t="s">
        <v>94</v>
      </c>
      <c r="AO13" s="125">
        <v>92395.953999999998</v>
      </c>
      <c r="AP13" s="125">
        <v>15190.8</v>
      </c>
      <c r="AQ13" s="125">
        <v>97.194341788717566</v>
      </c>
      <c r="AR13" s="125">
        <v>2.8056582112824309</v>
      </c>
      <c r="AS13" s="125">
        <v>64.74284047796462</v>
      </c>
      <c r="AT13" s="126" t="s">
        <v>94</v>
      </c>
      <c r="AU13" s="128" t="s">
        <v>94</v>
      </c>
      <c r="AV13" s="123" t="s">
        <v>93</v>
      </c>
      <c r="AW13" s="123" t="s">
        <v>93</v>
      </c>
      <c r="AX13" s="129">
        <v>0</v>
      </c>
      <c r="AY13"/>
      <c r="AZ13" s="100"/>
      <c r="BA13" s="98">
        <f t="shared" si="0"/>
        <v>2824.5178100000003</v>
      </c>
      <c r="BB13" s="154"/>
    </row>
    <row r="14" spans="1:55" x14ac:dyDescent="0.3">
      <c r="A14" s="120">
        <v>2003</v>
      </c>
      <c r="B14" s="121" t="s">
        <v>9</v>
      </c>
      <c r="C14" s="122">
        <v>671.16451000000006</v>
      </c>
      <c r="D14" s="122">
        <v>1098.6928400000002</v>
      </c>
      <c r="E14" s="123" t="s">
        <v>93</v>
      </c>
      <c r="F14" s="123" t="s">
        <v>94</v>
      </c>
      <c r="G14" s="123" t="s">
        <v>93</v>
      </c>
      <c r="H14" s="122">
        <v>1769.8573500000002</v>
      </c>
      <c r="I14" s="122">
        <v>348.1712</v>
      </c>
      <c r="J14" s="122">
        <v>2118.02855</v>
      </c>
      <c r="K14" s="124">
        <v>566.53346722099661</v>
      </c>
      <c r="L14" s="125">
        <v>214.84056719372396</v>
      </c>
      <c r="M14" s="125">
        <v>351.69290002727269</v>
      </c>
      <c r="N14" s="125">
        <v>111.45002003833532</v>
      </c>
      <c r="O14" s="125">
        <v>677.98348725933204</v>
      </c>
      <c r="P14" s="125">
        <v>33.855959683114726</v>
      </c>
      <c r="Q14" s="125">
        <v>3463.5432000000001</v>
      </c>
      <c r="R14" s="125">
        <v>394.13459999999998</v>
      </c>
      <c r="S14" s="125">
        <v>280.29280000000006</v>
      </c>
      <c r="T14" s="126" t="s">
        <v>94</v>
      </c>
      <c r="U14" s="126" t="s">
        <v>94</v>
      </c>
      <c r="V14" s="127">
        <v>4137.9705999999996</v>
      </c>
      <c r="W14" s="125">
        <v>1948.4089842162687</v>
      </c>
      <c r="X14" s="125">
        <v>1731.7638070628682</v>
      </c>
      <c r="Y14" s="125">
        <v>1135.0789532040628</v>
      </c>
      <c r="Z14" s="125">
        <v>8730.2311094499473</v>
      </c>
      <c r="AA14" s="125">
        <v>6255.9991499999996</v>
      </c>
      <c r="AB14" s="125">
        <v>1192.1227562659342</v>
      </c>
      <c r="AC14" s="126" t="s">
        <v>94</v>
      </c>
      <c r="AD14" s="125">
        <v>20.479578197888536</v>
      </c>
      <c r="AE14" s="125">
        <v>2.2947851510228356</v>
      </c>
      <c r="AF14" s="126" t="s">
        <v>94</v>
      </c>
      <c r="AG14" s="128" t="s">
        <v>94</v>
      </c>
      <c r="AH14" s="126">
        <v>161.03</v>
      </c>
      <c r="AI14" s="126" t="s">
        <v>94</v>
      </c>
      <c r="AJ14" s="126" t="s">
        <v>94</v>
      </c>
      <c r="AK14" s="126" t="s">
        <v>94</v>
      </c>
      <c r="AL14" s="126" t="s">
        <v>94</v>
      </c>
      <c r="AM14" s="126" t="s">
        <v>94</v>
      </c>
      <c r="AN14" s="128" t="s">
        <v>94</v>
      </c>
      <c r="AO14" s="125">
        <v>272618.07699999999</v>
      </c>
      <c r="AP14" s="125">
        <v>30547.5</v>
      </c>
      <c r="AQ14" s="125">
        <v>83.561543587313793</v>
      </c>
      <c r="AR14" s="125">
        <v>16.438456412686222</v>
      </c>
      <c r="AS14" s="125">
        <v>66.144040316885267</v>
      </c>
      <c r="AT14" s="126" t="s">
        <v>94</v>
      </c>
      <c r="AU14" s="128" t="s">
        <v>94</v>
      </c>
      <c r="AV14" s="123" t="s">
        <v>93</v>
      </c>
      <c r="AW14" s="123" t="s">
        <v>93</v>
      </c>
      <c r="AX14" s="129">
        <v>123.08869</v>
      </c>
      <c r="AZ14" s="100"/>
      <c r="BA14" s="98">
        <f t="shared" si="0"/>
        <v>6255.9991500000006</v>
      </c>
      <c r="BB14" s="154"/>
    </row>
    <row r="15" spans="1:55" x14ac:dyDescent="0.3">
      <c r="A15" s="120">
        <v>2003</v>
      </c>
      <c r="B15" s="121" t="s">
        <v>10</v>
      </c>
      <c r="C15" s="122">
        <v>715.66678000000002</v>
      </c>
      <c r="D15" s="122">
        <v>1644.8447900000001</v>
      </c>
      <c r="E15" s="123" t="s">
        <v>93</v>
      </c>
      <c r="F15" s="123" t="s">
        <v>94</v>
      </c>
      <c r="G15" s="123" t="s">
        <v>93</v>
      </c>
      <c r="H15" s="122">
        <v>2360.5115700000001</v>
      </c>
      <c r="I15" s="122">
        <v>22.060400000000001</v>
      </c>
      <c r="J15" s="122">
        <v>2382.57197</v>
      </c>
      <c r="K15" s="124">
        <v>966.21816980633173</v>
      </c>
      <c r="L15" s="125">
        <v>292.94084178659227</v>
      </c>
      <c r="M15" s="125">
        <v>673.27732801973934</v>
      </c>
      <c r="N15" s="125">
        <v>9.0298897849484376</v>
      </c>
      <c r="O15" s="125">
        <v>975.24805959128014</v>
      </c>
      <c r="P15" s="125">
        <v>56.29790134734116</v>
      </c>
      <c r="Q15" s="125">
        <v>1418.0238999999999</v>
      </c>
      <c r="R15" s="125">
        <v>430.49099999999999</v>
      </c>
      <c r="S15" s="125">
        <v>0.9926799999999999</v>
      </c>
      <c r="T15" s="126" t="s">
        <v>94</v>
      </c>
      <c r="U15" s="126" t="s">
        <v>94</v>
      </c>
      <c r="V15" s="127">
        <v>1849.50758</v>
      </c>
      <c r="W15" s="125">
        <v>2218.8215520530161</v>
      </c>
      <c r="X15" s="125">
        <v>2281.2298807120274</v>
      </c>
      <c r="Y15" s="125">
        <v>1018.7279478059621</v>
      </c>
      <c r="Z15" s="125"/>
      <c r="AA15" s="125">
        <v>4232.0795500000004</v>
      </c>
      <c r="AB15" s="125">
        <v>1291.6085931863433</v>
      </c>
      <c r="AC15" s="126" t="s">
        <v>94</v>
      </c>
      <c r="AD15" s="125">
        <v>15.291072486703664</v>
      </c>
      <c r="AE15" s="125">
        <v>3.6643248763309275</v>
      </c>
      <c r="AF15" s="126" t="s">
        <v>94</v>
      </c>
      <c r="AG15" s="128" t="s">
        <v>94</v>
      </c>
      <c r="AH15" s="126">
        <v>12.3</v>
      </c>
      <c r="AI15" s="126" t="s">
        <v>94</v>
      </c>
      <c r="AJ15" s="126" t="s">
        <v>94</v>
      </c>
      <c r="AK15" s="126" t="s">
        <v>94</v>
      </c>
      <c r="AL15" s="126" t="s">
        <v>94</v>
      </c>
      <c r="AM15" s="126" t="s">
        <v>94</v>
      </c>
      <c r="AN15" s="128" t="s">
        <v>94</v>
      </c>
      <c r="AO15" s="125">
        <v>115494.114</v>
      </c>
      <c r="AP15" s="125">
        <v>27676.799999999999</v>
      </c>
      <c r="AQ15" s="125">
        <v>99.074093027292705</v>
      </c>
      <c r="AR15" s="125">
        <v>0.92590697270731348</v>
      </c>
      <c r="AS15" s="125">
        <v>43.702098652658826</v>
      </c>
      <c r="AT15" s="126" t="s">
        <v>94</v>
      </c>
      <c r="AU15" s="128" t="s">
        <v>94</v>
      </c>
      <c r="AV15" s="123" t="s">
        <v>93</v>
      </c>
      <c r="AW15" s="123" t="s">
        <v>93</v>
      </c>
      <c r="AX15" s="129">
        <v>99.894499999999994</v>
      </c>
      <c r="AZ15" s="100"/>
      <c r="BA15" s="98">
        <f t="shared" si="0"/>
        <v>4232.0795500000004</v>
      </c>
      <c r="BB15" s="154"/>
    </row>
    <row r="16" spans="1:55" x14ac:dyDescent="0.3">
      <c r="A16" s="120">
        <v>2003</v>
      </c>
      <c r="B16" s="121" t="s">
        <v>11</v>
      </c>
      <c r="C16" s="122">
        <v>576.28168999999991</v>
      </c>
      <c r="D16" s="122">
        <v>943.73865000000001</v>
      </c>
      <c r="E16" s="123" t="s">
        <v>93</v>
      </c>
      <c r="F16" s="123" t="s">
        <v>94</v>
      </c>
      <c r="G16" s="123" t="s">
        <v>93</v>
      </c>
      <c r="H16" s="122">
        <v>1520.02034</v>
      </c>
      <c r="I16" s="122">
        <v>53.900300000000001</v>
      </c>
      <c r="J16" s="122">
        <v>1573.92064</v>
      </c>
      <c r="K16" s="124">
        <v>926.02744416190137</v>
      </c>
      <c r="L16" s="125">
        <v>351.08257861075811</v>
      </c>
      <c r="M16" s="125">
        <v>574.94486555114338</v>
      </c>
      <c r="N16" s="125">
        <v>32.837163908319638</v>
      </c>
      <c r="O16" s="125">
        <v>958.86460807022115</v>
      </c>
      <c r="P16" s="125">
        <v>49.585987636695243</v>
      </c>
      <c r="Q16" s="125">
        <v>1245.0542</v>
      </c>
      <c r="R16" s="125">
        <v>214.0745</v>
      </c>
      <c r="S16" s="125">
        <v>141.07446999999999</v>
      </c>
      <c r="T16" s="126" t="s">
        <v>94</v>
      </c>
      <c r="U16" s="126" t="s">
        <v>94</v>
      </c>
      <c r="V16" s="127">
        <v>1600.20317</v>
      </c>
      <c r="W16" s="125">
        <v>1963.5888497039039</v>
      </c>
      <c r="X16" s="125">
        <v>2070.3767755410181</v>
      </c>
      <c r="Y16" s="125">
        <v>1048.2286693597746</v>
      </c>
      <c r="Z16" s="125">
        <v>7975.2654191870661</v>
      </c>
      <c r="AA16" s="125">
        <v>3174.12381</v>
      </c>
      <c r="AB16" s="125">
        <v>1292.1957555427091</v>
      </c>
      <c r="AC16" s="126" t="s">
        <v>94</v>
      </c>
      <c r="AD16" s="125">
        <v>12.800331529366218</v>
      </c>
      <c r="AE16" s="125">
        <v>3.0856222397687327</v>
      </c>
      <c r="AF16" s="126" t="s">
        <v>94</v>
      </c>
      <c r="AG16" s="128" t="s">
        <v>94</v>
      </c>
      <c r="AH16" s="126">
        <v>15.83</v>
      </c>
      <c r="AI16" s="126" t="s">
        <v>94</v>
      </c>
      <c r="AJ16" s="126" t="s">
        <v>94</v>
      </c>
      <c r="AK16" s="126" t="s">
        <v>94</v>
      </c>
      <c r="AL16" s="126" t="s">
        <v>94</v>
      </c>
      <c r="AM16" s="126" t="s">
        <v>94</v>
      </c>
      <c r="AN16" s="128" t="s">
        <v>94</v>
      </c>
      <c r="AO16" s="125">
        <v>102868.192</v>
      </c>
      <c r="AP16" s="125">
        <v>24797.200000000001</v>
      </c>
      <c r="AQ16" s="125">
        <v>96.575411832708411</v>
      </c>
      <c r="AR16" s="125">
        <v>3.4245881672915859</v>
      </c>
      <c r="AS16" s="125">
        <v>50.414012363304764</v>
      </c>
      <c r="AT16" s="126" t="s">
        <v>94</v>
      </c>
      <c r="AU16" s="128" t="s">
        <v>94</v>
      </c>
      <c r="AV16" s="123" t="s">
        <v>93</v>
      </c>
      <c r="AW16" s="123" t="s">
        <v>93</v>
      </c>
      <c r="AX16" s="129">
        <v>76.047330000000002</v>
      </c>
      <c r="AZ16" s="100"/>
      <c r="BA16" s="98">
        <f t="shared" si="0"/>
        <v>3174.12381</v>
      </c>
      <c r="BB16" s="154"/>
    </row>
    <row r="17" spans="1:54" x14ac:dyDescent="0.3">
      <c r="A17" s="120">
        <v>2003</v>
      </c>
      <c r="B17" s="121" t="s">
        <v>12</v>
      </c>
      <c r="C17" s="122">
        <v>759.79390000000001</v>
      </c>
      <c r="D17" s="122">
        <v>2120.0711000000001</v>
      </c>
      <c r="E17" s="123" t="s">
        <v>93</v>
      </c>
      <c r="F17" s="123" t="s">
        <v>94</v>
      </c>
      <c r="G17" s="123" t="s">
        <v>93</v>
      </c>
      <c r="H17" s="122">
        <v>2879.8650000000002</v>
      </c>
      <c r="I17" s="122">
        <v>1330.9811399999999</v>
      </c>
      <c r="J17" s="122">
        <v>4210.8461399999997</v>
      </c>
      <c r="K17" s="124">
        <v>889.5160064789452</v>
      </c>
      <c r="L17" s="125">
        <v>234.68073526886266</v>
      </c>
      <c r="M17" s="125">
        <v>654.83527121008262</v>
      </c>
      <c r="N17" s="125">
        <v>411.1057387591411</v>
      </c>
      <c r="O17" s="125">
        <v>1300.6217452380863</v>
      </c>
      <c r="P17" s="125">
        <v>33.940287181189085</v>
      </c>
      <c r="Q17" s="125">
        <v>7653.4395000000004</v>
      </c>
      <c r="R17" s="125">
        <v>484.65050000000002</v>
      </c>
      <c r="S17" s="125">
        <v>57.694710000000001</v>
      </c>
      <c r="T17" s="126" t="s">
        <v>94</v>
      </c>
      <c r="U17" s="126" t="s">
        <v>94</v>
      </c>
      <c r="V17" s="127">
        <v>8195.7847099999999</v>
      </c>
      <c r="W17" s="125">
        <v>2331.4483578872928</v>
      </c>
      <c r="X17" s="125">
        <v>2320.6636055759436</v>
      </c>
      <c r="Y17" s="125">
        <v>1510.0969028478844</v>
      </c>
      <c r="Z17" s="125">
        <v>11859.13874614594</v>
      </c>
      <c r="AA17" s="125">
        <v>12406.63085</v>
      </c>
      <c r="AB17" s="125">
        <v>1837.234681838853</v>
      </c>
      <c r="AC17" s="126" t="s">
        <v>94</v>
      </c>
      <c r="AD17" s="125">
        <v>32.914859350915684</v>
      </c>
      <c r="AE17" s="125">
        <v>2.4186574682713169</v>
      </c>
      <c r="AF17" s="126" t="s">
        <v>94</v>
      </c>
      <c r="AG17" s="128" t="s">
        <v>94</v>
      </c>
      <c r="AH17" s="126">
        <v>865</v>
      </c>
      <c r="AI17" s="126" t="s">
        <v>94</v>
      </c>
      <c r="AJ17" s="126" t="s">
        <v>94</v>
      </c>
      <c r="AK17" s="126" t="s">
        <v>94</v>
      </c>
      <c r="AL17" s="126" t="s">
        <v>94</v>
      </c>
      <c r="AM17" s="126" t="s">
        <v>94</v>
      </c>
      <c r="AN17" s="128" t="s">
        <v>94</v>
      </c>
      <c r="AO17" s="125">
        <v>512955.266</v>
      </c>
      <c r="AP17" s="125">
        <v>37693.1</v>
      </c>
      <c r="AQ17" s="125">
        <v>68.39159884383713</v>
      </c>
      <c r="AR17" s="125">
        <v>31.608401156162881</v>
      </c>
      <c r="AS17" s="125">
        <v>66.059712818810922</v>
      </c>
      <c r="AT17" s="126" t="s">
        <v>94</v>
      </c>
      <c r="AU17" s="128" t="s">
        <v>94</v>
      </c>
      <c r="AV17" s="123" t="s">
        <v>93</v>
      </c>
      <c r="AW17" s="123" t="s">
        <v>93</v>
      </c>
      <c r="AX17" s="129">
        <v>94.154499999999999</v>
      </c>
      <c r="AZ17" s="100"/>
      <c r="BA17" s="98">
        <f t="shared" si="0"/>
        <v>12406.63085</v>
      </c>
      <c r="BB17" s="154"/>
    </row>
    <row r="18" spans="1:54" x14ac:dyDescent="0.3">
      <c r="A18" s="120">
        <v>2003</v>
      </c>
      <c r="B18" s="121" t="s">
        <v>13</v>
      </c>
      <c r="C18" s="122">
        <v>3540.7855399999999</v>
      </c>
      <c r="D18" s="122">
        <v>3621.2233799999999</v>
      </c>
      <c r="E18" s="123" t="s">
        <v>93</v>
      </c>
      <c r="F18" s="123" t="s">
        <v>94</v>
      </c>
      <c r="G18" s="123" t="s">
        <v>93</v>
      </c>
      <c r="H18" s="122">
        <v>7162.0089200000002</v>
      </c>
      <c r="I18" s="122">
        <v>50.449730000000002</v>
      </c>
      <c r="J18" s="122">
        <v>7212.4586500000005</v>
      </c>
      <c r="K18" s="124">
        <v>994.97690383911674</v>
      </c>
      <c r="L18" s="125">
        <v>491.90106757749123</v>
      </c>
      <c r="M18" s="125">
        <v>503.07583626162557</v>
      </c>
      <c r="N18" s="125">
        <v>7.0086922141000922</v>
      </c>
      <c r="O18" s="125">
        <v>1001.9855960532169</v>
      </c>
      <c r="P18" s="125">
        <v>46.920209924558165</v>
      </c>
      <c r="Q18" s="125">
        <v>7769.6279000000004</v>
      </c>
      <c r="R18" s="125">
        <v>327.1123</v>
      </c>
      <c r="S18" s="125">
        <v>62.553879999999999</v>
      </c>
      <c r="T18" s="126" t="s">
        <v>94</v>
      </c>
      <c r="U18" s="126" t="s">
        <v>94</v>
      </c>
      <c r="V18" s="127">
        <v>8159.2940800000006</v>
      </c>
      <c r="W18" s="125">
        <v>1250.400220923151</v>
      </c>
      <c r="X18" s="125">
        <v>2167.133278106443</v>
      </c>
      <c r="Y18" s="125">
        <v>426.23827269884288</v>
      </c>
      <c r="Z18" s="125">
        <v>2362.0390439149642</v>
      </c>
      <c r="AA18" s="125">
        <v>15371.75273</v>
      </c>
      <c r="AB18" s="125">
        <v>1120.1034203198133</v>
      </c>
      <c r="AC18" s="126" t="s">
        <v>94</v>
      </c>
      <c r="AD18" s="125">
        <v>25.662272797085823</v>
      </c>
      <c r="AE18" s="125">
        <v>2.3633763504575374</v>
      </c>
      <c r="AF18" s="126" t="s">
        <v>94</v>
      </c>
      <c r="AG18" s="128" t="s">
        <v>94</v>
      </c>
      <c r="AH18" s="126">
        <v>367.62</v>
      </c>
      <c r="AI18" s="126" t="s">
        <v>94</v>
      </c>
      <c r="AJ18" s="126" t="s">
        <v>94</v>
      </c>
      <c r="AK18" s="126" t="s">
        <v>94</v>
      </c>
      <c r="AL18" s="126" t="s">
        <v>94</v>
      </c>
      <c r="AM18" s="126" t="s">
        <v>94</v>
      </c>
      <c r="AN18" s="128" t="s">
        <v>94</v>
      </c>
      <c r="AO18" s="125">
        <v>650414.93400000001</v>
      </c>
      <c r="AP18" s="125">
        <v>59900.2</v>
      </c>
      <c r="AQ18" s="125">
        <v>99.300519663984488</v>
      </c>
      <c r="AR18" s="125">
        <v>0.69948033601551396</v>
      </c>
      <c r="AS18" s="125">
        <v>53.079790075441849</v>
      </c>
      <c r="AT18" s="126" t="s">
        <v>94</v>
      </c>
      <c r="AU18" s="128" t="s">
        <v>94</v>
      </c>
      <c r="AV18" s="123" t="s">
        <v>93</v>
      </c>
      <c r="AW18" s="123" t="s">
        <v>93</v>
      </c>
      <c r="AX18" s="129">
        <v>242.43107000000001</v>
      </c>
      <c r="AZ18" s="100"/>
      <c r="BA18" s="98">
        <f t="shared" si="0"/>
        <v>15371.75273</v>
      </c>
      <c r="BB18" s="154"/>
    </row>
    <row r="19" spans="1:54" x14ac:dyDescent="0.3">
      <c r="A19" s="120">
        <v>2003</v>
      </c>
      <c r="B19" s="121" t="s">
        <v>14</v>
      </c>
      <c r="C19" s="122">
        <v>627.78971999999999</v>
      </c>
      <c r="D19" s="122">
        <v>1138.3642500000001</v>
      </c>
      <c r="E19" s="123" t="s">
        <v>93</v>
      </c>
      <c r="F19" s="123" t="s">
        <v>94</v>
      </c>
      <c r="G19" s="123" t="s">
        <v>93</v>
      </c>
      <c r="H19" s="122">
        <v>1766.1539700000001</v>
      </c>
      <c r="I19" s="122">
        <v>175.19255999999999</v>
      </c>
      <c r="J19" s="122">
        <v>1941.34653</v>
      </c>
      <c r="K19" s="124">
        <v>601.99293759554439</v>
      </c>
      <c r="L19" s="125">
        <v>213.98189747583803</v>
      </c>
      <c r="M19" s="125">
        <v>388.01104011970637</v>
      </c>
      <c r="N19" s="125">
        <v>59.714320286177355</v>
      </c>
      <c r="O19" s="125">
        <v>661.70725788172183</v>
      </c>
      <c r="P19" s="125">
        <v>43.231104854134124</v>
      </c>
      <c r="Q19" s="125">
        <v>2022.6571999999999</v>
      </c>
      <c r="R19" s="125">
        <v>487.84800000000001</v>
      </c>
      <c r="S19" s="125">
        <v>38.772640000000003</v>
      </c>
      <c r="T19" s="126" t="s">
        <v>94</v>
      </c>
      <c r="U19" s="126" t="s">
        <v>94</v>
      </c>
      <c r="V19" s="127">
        <v>2549.2778400000002</v>
      </c>
      <c r="W19" s="125">
        <v>1994.3780471776645</v>
      </c>
      <c r="X19" s="125">
        <v>1907.0121681019609</v>
      </c>
      <c r="Y19" s="125">
        <v>1402.7085310100924</v>
      </c>
      <c r="Z19" s="125"/>
      <c r="AA19" s="125">
        <v>4490.6243700000005</v>
      </c>
      <c r="AB19" s="125">
        <v>1066.1306452849747</v>
      </c>
      <c r="AC19" s="126" t="s">
        <v>94</v>
      </c>
      <c r="AD19" s="125">
        <v>18.888248305972315</v>
      </c>
      <c r="AE19" s="125">
        <v>2.6434014829727954</v>
      </c>
      <c r="AF19" s="126" t="s">
        <v>94</v>
      </c>
      <c r="AG19" s="128" t="s">
        <v>94</v>
      </c>
      <c r="AH19" s="126">
        <v>39.840000000000003</v>
      </c>
      <c r="AI19" s="126" t="s">
        <v>94</v>
      </c>
      <c r="AJ19" s="126" t="s">
        <v>94</v>
      </c>
      <c r="AK19" s="126" t="s">
        <v>94</v>
      </c>
      <c r="AL19" s="126" t="s">
        <v>94</v>
      </c>
      <c r="AM19" s="126" t="s">
        <v>94</v>
      </c>
      <c r="AN19" s="128" t="s">
        <v>94</v>
      </c>
      <c r="AO19" s="125">
        <v>169880.527</v>
      </c>
      <c r="AP19" s="125">
        <v>23774.7</v>
      </c>
      <c r="AQ19" s="125">
        <v>90.975719311688266</v>
      </c>
      <c r="AR19" s="125">
        <v>9.0242806883117357</v>
      </c>
      <c r="AS19" s="125">
        <v>56.768895145865869</v>
      </c>
      <c r="AT19" s="126" t="s">
        <v>94</v>
      </c>
      <c r="AU19" s="128" t="s">
        <v>94</v>
      </c>
      <c r="AV19" s="123" t="s">
        <v>93</v>
      </c>
      <c r="AW19" s="123" t="s">
        <v>93</v>
      </c>
      <c r="AX19" s="129">
        <v>166.36632999999998</v>
      </c>
      <c r="AZ19" s="100"/>
      <c r="BA19" s="98">
        <f t="shared" si="0"/>
        <v>4490.6243700000005</v>
      </c>
      <c r="BB19" s="154"/>
    </row>
    <row r="20" spans="1:54" x14ac:dyDescent="0.3">
      <c r="A20" s="120">
        <v>2003</v>
      </c>
      <c r="B20" s="121" t="s">
        <v>15</v>
      </c>
      <c r="C20" s="122">
        <v>357.86910999999998</v>
      </c>
      <c r="D20" s="122">
        <v>565.46299999999997</v>
      </c>
      <c r="E20" s="123" t="s">
        <v>93</v>
      </c>
      <c r="F20" s="123" t="s">
        <v>94</v>
      </c>
      <c r="G20" s="123" t="s">
        <v>93</v>
      </c>
      <c r="H20" s="122">
        <v>923.33210999999994</v>
      </c>
      <c r="I20" s="122">
        <v>118.34399999999999</v>
      </c>
      <c r="J20" s="122">
        <v>1041.6761099999999</v>
      </c>
      <c r="K20" s="124">
        <v>955.35365376696097</v>
      </c>
      <c r="L20" s="125">
        <v>370.28016041685203</v>
      </c>
      <c r="M20" s="125">
        <v>585.07349335010895</v>
      </c>
      <c r="N20" s="125">
        <v>122.44821941846821</v>
      </c>
      <c r="O20" s="125">
        <v>1077.8018731854293</v>
      </c>
      <c r="P20" s="125">
        <v>38.299908552413136</v>
      </c>
      <c r="Q20" s="125">
        <v>1386.8589999999999</v>
      </c>
      <c r="R20" s="125">
        <v>262.71809999999999</v>
      </c>
      <c r="S20" s="125">
        <v>28.53425</v>
      </c>
      <c r="T20" s="126" t="s">
        <v>94</v>
      </c>
      <c r="U20" s="126" t="s">
        <v>94</v>
      </c>
      <c r="V20" s="127">
        <v>1678.1113499999999</v>
      </c>
      <c r="W20" s="125">
        <v>2460.7686679003914</v>
      </c>
      <c r="X20" s="125">
        <v>2635.0510723677207</v>
      </c>
      <c r="Y20" s="125">
        <v>1546.0735849722819</v>
      </c>
      <c r="Z20" s="125"/>
      <c r="AA20" s="125">
        <v>2719.7874599999996</v>
      </c>
      <c r="AB20" s="125">
        <v>1649.9279677365344</v>
      </c>
      <c r="AC20" s="126" t="s">
        <v>94</v>
      </c>
      <c r="AD20" s="125">
        <v>22.562050154711439</v>
      </c>
      <c r="AE20" s="125">
        <v>2.6173914172358352</v>
      </c>
      <c r="AF20" s="126" t="s">
        <v>94</v>
      </c>
      <c r="AG20" s="128" t="s">
        <v>94</v>
      </c>
      <c r="AH20" s="126">
        <v>53.65</v>
      </c>
      <c r="AI20" s="126" t="s">
        <v>94</v>
      </c>
      <c r="AJ20" s="126" t="s">
        <v>94</v>
      </c>
      <c r="AK20" s="126" t="s">
        <v>94</v>
      </c>
      <c r="AL20" s="126" t="s">
        <v>94</v>
      </c>
      <c r="AM20" s="126" t="s">
        <v>94</v>
      </c>
      <c r="AN20" s="128" t="s">
        <v>94</v>
      </c>
      <c r="AO20" s="125">
        <v>103912.141</v>
      </c>
      <c r="AP20" s="125">
        <v>12054.7</v>
      </c>
      <c r="AQ20" s="125">
        <v>88.639078993565477</v>
      </c>
      <c r="AR20" s="125">
        <v>11.360921006434525</v>
      </c>
      <c r="AS20" s="125">
        <v>61.700091447586871</v>
      </c>
      <c r="AT20" s="126" t="s">
        <v>94</v>
      </c>
      <c r="AU20" s="128" t="s">
        <v>94</v>
      </c>
      <c r="AV20" s="123" t="s">
        <v>93</v>
      </c>
      <c r="AW20" s="123" t="s">
        <v>93</v>
      </c>
      <c r="AX20" s="129">
        <v>39.728000000000002</v>
      </c>
      <c r="AZ20" s="100"/>
      <c r="BA20" s="98">
        <f t="shared" si="0"/>
        <v>2719.78746</v>
      </c>
      <c r="BB20" s="154"/>
    </row>
    <row r="21" spans="1:54" x14ac:dyDescent="0.3">
      <c r="A21" s="120">
        <v>2003</v>
      </c>
      <c r="B21" s="121" t="s">
        <v>16</v>
      </c>
      <c r="C21" s="122">
        <v>150.99801000000002</v>
      </c>
      <c r="D21" s="122">
        <v>457.17129999999997</v>
      </c>
      <c r="E21" s="123" t="s">
        <v>93</v>
      </c>
      <c r="F21" s="123" t="s">
        <v>94</v>
      </c>
      <c r="G21" s="123" t="s">
        <v>93</v>
      </c>
      <c r="H21" s="122">
        <v>608.16931</v>
      </c>
      <c r="I21" s="122">
        <v>50.624600000000001</v>
      </c>
      <c r="J21" s="122">
        <v>658.79390999999998</v>
      </c>
      <c r="K21" s="124">
        <v>1196.1899957122234</v>
      </c>
      <c r="L21" s="125">
        <v>296.99346212398365</v>
      </c>
      <c r="M21" s="125">
        <v>899.19653358823973</v>
      </c>
      <c r="N21" s="125">
        <v>99.572009079072117</v>
      </c>
      <c r="O21" s="125">
        <v>1295.7620047912953</v>
      </c>
      <c r="P21" s="125">
        <v>37.404699957622952</v>
      </c>
      <c r="Q21" s="125">
        <v>930.58450000000005</v>
      </c>
      <c r="R21" s="125">
        <v>171.2587</v>
      </c>
      <c r="S21" s="125">
        <v>0.62259999999999993</v>
      </c>
      <c r="T21" s="126" t="s">
        <v>94</v>
      </c>
      <c r="U21" s="126" t="s">
        <v>94</v>
      </c>
      <c r="V21" s="127">
        <v>1102.4657999999999</v>
      </c>
      <c r="W21" s="125">
        <v>2383.3800295742858</v>
      </c>
      <c r="X21" s="125">
        <v>2657.3247552799003</v>
      </c>
      <c r="Y21" s="125">
        <v>1265.685948458713</v>
      </c>
      <c r="Z21" s="125"/>
      <c r="AA21" s="125">
        <v>1761.2597099999998</v>
      </c>
      <c r="AB21" s="125">
        <v>1813.8878521420495</v>
      </c>
      <c r="AC21" s="126" t="s">
        <v>94</v>
      </c>
      <c r="AD21" s="125">
        <v>20.681286371855993</v>
      </c>
      <c r="AE21" s="125">
        <v>3.7198062640537413</v>
      </c>
      <c r="AF21" s="126" t="s">
        <v>94</v>
      </c>
      <c r="AG21" s="128" t="s">
        <v>94</v>
      </c>
      <c r="AH21" s="126">
        <v>10.050000000000001</v>
      </c>
      <c r="AI21" s="126" t="s">
        <v>94</v>
      </c>
      <c r="AJ21" s="126" t="s">
        <v>94</v>
      </c>
      <c r="AK21" s="126" t="s">
        <v>94</v>
      </c>
      <c r="AL21" s="126" t="s">
        <v>94</v>
      </c>
      <c r="AM21" s="126" t="s">
        <v>94</v>
      </c>
      <c r="AN21" s="128" t="s">
        <v>94</v>
      </c>
      <c r="AO21" s="125">
        <v>47348.156999999999</v>
      </c>
      <c r="AP21" s="125">
        <v>8516.2000000000007</v>
      </c>
      <c r="AQ21" s="125">
        <v>92.315563451398631</v>
      </c>
      <c r="AR21" s="125">
        <v>7.6844365486013686</v>
      </c>
      <c r="AS21" s="125">
        <v>62.595300042377055</v>
      </c>
      <c r="AT21" s="126" t="s">
        <v>94</v>
      </c>
      <c r="AU21" s="128" t="s">
        <v>94</v>
      </c>
      <c r="AV21" s="123" t="s">
        <v>93</v>
      </c>
      <c r="AW21" s="123" t="s">
        <v>93</v>
      </c>
      <c r="AX21" s="129">
        <v>46.514499999999998</v>
      </c>
      <c r="AZ21" s="100"/>
      <c r="BA21" s="98">
        <f t="shared" si="0"/>
        <v>1761.25971</v>
      </c>
      <c r="BB21" s="154"/>
    </row>
    <row r="22" spans="1:54" x14ac:dyDescent="0.3">
      <c r="A22" s="120">
        <v>2003</v>
      </c>
      <c r="B22" s="121" t="s">
        <v>17</v>
      </c>
      <c r="C22" s="122">
        <v>487.42983000000004</v>
      </c>
      <c r="D22" s="122">
        <v>923.14859999999999</v>
      </c>
      <c r="E22" s="123" t="s">
        <v>93</v>
      </c>
      <c r="F22" s="123" t="s">
        <v>94</v>
      </c>
      <c r="G22" s="123" t="s">
        <v>93</v>
      </c>
      <c r="H22" s="122">
        <v>1410.57843</v>
      </c>
      <c r="I22" s="122">
        <v>123.66969999999999</v>
      </c>
      <c r="J22" s="122">
        <v>1534.2481299999999</v>
      </c>
      <c r="K22" s="124">
        <v>1165.3416107504531</v>
      </c>
      <c r="L22" s="125">
        <v>402.68747284049959</v>
      </c>
      <c r="M22" s="125">
        <v>762.65413790995353</v>
      </c>
      <c r="N22" s="125">
        <v>102.1690423828651</v>
      </c>
      <c r="O22" s="125">
        <v>1267.5106531333183</v>
      </c>
      <c r="P22" s="125">
        <v>16.656041418313034</v>
      </c>
      <c r="Q22" s="125">
        <v>6987.8634000000002</v>
      </c>
      <c r="R22" s="125">
        <v>446.85909999999996</v>
      </c>
      <c r="S22" s="125">
        <v>242.39052999999996</v>
      </c>
      <c r="T22" s="126" t="s">
        <v>94</v>
      </c>
      <c r="U22" s="126" t="s">
        <v>94</v>
      </c>
      <c r="V22" s="127">
        <v>7677.1130299999995</v>
      </c>
      <c r="W22" s="125">
        <v>2585.0379887575909</v>
      </c>
      <c r="X22" s="125">
        <v>2483.5510925634885</v>
      </c>
      <c r="Y22" s="125">
        <v>2283.3766817747482</v>
      </c>
      <c r="Z22" s="125">
        <v>10852.011550859597</v>
      </c>
      <c r="AA22" s="125">
        <v>9211.3611600000004</v>
      </c>
      <c r="AB22" s="125">
        <v>2203.5336394700053</v>
      </c>
      <c r="AC22" s="126" t="s">
        <v>94</v>
      </c>
      <c r="AD22" s="125">
        <v>26.474525727654463</v>
      </c>
      <c r="AE22" s="125">
        <v>1.7768335936087054</v>
      </c>
      <c r="AF22" s="126" t="s">
        <v>94</v>
      </c>
      <c r="AG22" s="128" t="s">
        <v>94</v>
      </c>
      <c r="AH22" s="126">
        <v>2107.3000000000002</v>
      </c>
      <c r="AI22" s="126" t="s">
        <v>94</v>
      </c>
      <c r="AJ22" s="126" t="s">
        <v>94</v>
      </c>
      <c r="AK22" s="126" t="s">
        <v>94</v>
      </c>
      <c r="AL22" s="126" t="s">
        <v>94</v>
      </c>
      <c r="AM22" s="126" t="s">
        <v>94</v>
      </c>
      <c r="AN22" s="128" t="s">
        <v>94</v>
      </c>
      <c r="AO22" s="125">
        <v>518414.397</v>
      </c>
      <c r="AP22" s="125">
        <v>34793.300000000003</v>
      </c>
      <c r="AQ22" s="125">
        <v>91.939393792841059</v>
      </c>
      <c r="AR22" s="125">
        <v>8.0606062071589424</v>
      </c>
      <c r="AS22" s="125">
        <v>83.343958581686962</v>
      </c>
      <c r="AT22" s="126" t="s">
        <v>94</v>
      </c>
      <c r="AU22" s="128" t="s">
        <v>94</v>
      </c>
      <c r="AV22" s="123" t="s">
        <v>93</v>
      </c>
      <c r="AW22" s="123" t="s">
        <v>93</v>
      </c>
      <c r="AX22" s="129">
        <v>88.095100000000002</v>
      </c>
      <c r="AZ22" s="100"/>
      <c r="BA22" s="98">
        <f t="shared" si="0"/>
        <v>9211.3611600000004</v>
      </c>
      <c r="BB22" s="154"/>
    </row>
    <row r="23" spans="1:54" x14ac:dyDescent="0.3">
      <c r="A23" s="120">
        <v>2003</v>
      </c>
      <c r="B23" s="121" t="s">
        <v>18</v>
      </c>
      <c r="C23" s="122">
        <v>836.01</v>
      </c>
      <c r="D23" s="122">
        <v>1269.7434900000001</v>
      </c>
      <c r="E23" s="123" t="s">
        <v>93</v>
      </c>
      <c r="F23" s="123" t="s">
        <v>94</v>
      </c>
      <c r="G23" s="123" t="s">
        <v>93</v>
      </c>
      <c r="H23" s="122">
        <v>2105.7534900000001</v>
      </c>
      <c r="I23" s="122">
        <v>129.60977</v>
      </c>
      <c r="J23" s="122">
        <v>2235.3632600000001</v>
      </c>
      <c r="K23" s="124">
        <v>754.35830482365805</v>
      </c>
      <c r="L23" s="125">
        <v>299.48951261888982</v>
      </c>
      <c r="M23" s="125">
        <v>454.86879220476811</v>
      </c>
      <c r="N23" s="125">
        <v>46.430983897257704</v>
      </c>
      <c r="O23" s="125">
        <v>800.78928872091569</v>
      </c>
      <c r="P23" s="125">
        <v>58.227955104722085</v>
      </c>
      <c r="Q23" s="125">
        <v>1056.3667</v>
      </c>
      <c r="R23" s="125">
        <v>371.47199999999998</v>
      </c>
      <c r="S23" s="125">
        <v>175.78440999999998</v>
      </c>
      <c r="T23" s="126" t="s">
        <v>94</v>
      </c>
      <c r="U23" s="126" t="s">
        <v>94</v>
      </c>
      <c r="V23" s="127">
        <v>1603.62311</v>
      </c>
      <c r="W23" s="125">
        <v>1734.5954760117427</v>
      </c>
      <c r="X23" s="125">
        <v>1705.5916235438481</v>
      </c>
      <c r="Y23" s="125">
        <v>1199.5969825359098</v>
      </c>
      <c r="Z23" s="125">
        <v>7082.3694601128109</v>
      </c>
      <c r="AA23" s="125">
        <v>3838.9863700000001</v>
      </c>
      <c r="AB23" s="125">
        <v>1033.1120086847382</v>
      </c>
      <c r="AC23" s="126" t="s">
        <v>94</v>
      </c>
      <c r="AD23" s="125">
        <v>13.685689224308495</v>
      </c>
      <c r="AE23" s="125">
        <v>3.0571172586293436</v>
      </c>
      <c r="AF23" s="126" t="s">
        <v>94</v>
      </c>
      <c r="AG23" s="128" t="s">
        <v>94</v>
      </c>
      <c r="AH23" s="126">
        <v>10.54</v>
      </c>
      <c r="AI23" s="126" t="s">
        <v>94</v>
      </c>
      <c r="AJ23" s="126" t="s">
        <v>94</v>
      </c>
      <c r="AK23" s="126" t="s">
        <v>94</v>
      </c>
      <c r="AL23" s="126" t="s">
        <v>94</v>
      </c>
      <c r="AM23" s="126" t="s">
        <v>94</v>
      </c>
      <c r="AN23" s="128" t="s">
        <v>94</v>
      </c>
      <c r="AO23" s="125">
        <v>125575.372</v>
      </c>
      <c r="AP23" s="125">
        <v>28051.1</v>
      </c>
      <c r="AQ23" s="125">
        <v>94.201847533272954</v>
      </c>
      <c r="AR23" s="125">
        <v>5.7981524667270401</v>
      </c>
      <c r="AS23" s="125">
        <v>41.772044895277915</v>
      </c>
      <c r="AT23" s="126" t="s">
        <v>94</v>
      </c>
      <c r="AU23" s="128" t="s">
        <v>94</v>
      </c>
      <c r="AV23" s="123" t="s">
        <v>93</v>
      </c>
      <c r="AW23" s="123" t="s">
        <v>93</v>
      </c>
      <c r="AX23" s="129">
        <v>65.790279999999996</v>
      </c>
      <c r="AZ23" s="100"/>
      <c r="BA23" s="98">
        <f t="shared" si="0"/>
        <v>3838.9863700000005</v>
      </c>
      <c r="BB23" s="154"/>
    </row>
    <row r="24" spans="1:54" x14ac:dyDescent="0.3">
      <c r="A24" s="120">
        <v>2003</v>
      </c>
      <c r="B24" s="121" t="s">
        <v>19</v>
      </c>
      <c r="C24" s="122">
        <v>963.11033999999995</v>
      </c>
      <c r="D24" s="122">
        <v>1151.6491000000001</v>
      </c>
      <c r="E24" s="123" t="s">
        <v>93</v>
      </c>
      <c r="F24" s="123" t="s">
        <v>94</v>
      </c>
      <c r="G24" s="123" t="s">
        <v>93</v>
      </c>
      <c r="H24" s="122">
        <v>2114.7594399999998</v>
      </c>
      <c r="I24" s="122">
        <v>345.62890000000004</v>
      </c>
      <c r="J24" s="122">
        <v>2460.38834</v>
      </c>
      <c r="K24" s="124">
        <v>557.43085555468576</v>
      </c>
      <c r="L24" s="125">
        <v>253.86689883732794</v>
      </c>
      <c r="M24" s="125">
        <v>303.56395671735783</v>
      </c>
      <c r="N24" s="125">
        <v>91.1045529752665</v>
      </c>
      <c r="O24" s="125">
        <v>648.53540852995218</v>
      </c>
      <c r="P24" s="125">
        <v>38.937712634504898</v>
      </c>
      <c r="Q24" s="125">
        <v>3421.9715000000001</v>
      </c>
      <c r="R24" s="125">
        <v>344.0763</v>
      </c>
      <c r="S24" s="125">
        <v>92.343710000000002</v>
      </c>
      <c r="T24" s="126" t="s">
        <v>94</v>
      </c>
      <c r="U24" s="126" t="s">
        <v>94</v>
      </c>
      <c r="V24" s="127">
        <v>3858.3915100000004</v>
      </c>
      <c r="W24" s="125">
        <v>2360.743142577966</v>
      </c>
      <c r="X24" s="125">
        <v>2407.5417471356559</v>
      </c>
      <c r="Y24" s="125">
        <v>1186.6009352756166</v>
      </c>
      <c r="Z24" s="125">
        <v>6679.4726943942142</v>
      </c>
      <c r="AA24" s="125">
        <v>6318.7798500000008</v>
      </c>
      <c r="AB24" s="125">
        <v>1164.0744152988914</v>
      </c>
      <c r="AC24" s="126" t="s">
        <v>94</v>
      </c>
      <c r="AD24" s="125">
        <v>23.301569656382984</v>
      </c>
      <c r="AE24" s="125">
        <v>2.5822213923372508</v>
      </c>
      <c r="AF24" s="126" t="s">
        <v>94</v>
      </c>
      <c r="AG24" s="128" t="s">
        <v>94</v>
      </c>
      <c r="AH24" s="126">
        <v>235.75</v>
      </c>
      <c r="AI24" s="126" t="s">
        <v>94</v>
      </c>
      <c r="AJ24" s="126" t="s">
        <v>94</v>
      </c>
      <c r="AK24" s="126" t="s">
        <v>94</v>
      </c>
      <c r="AL24" s="126" t="s">
        <v>94</v>
      </c>
      <c r="AM24" s="126" t="s">
        <v>94</v>
      </c>
      <c r="AN24" s="128" t="s">
        <v>94</v>
      </c>
      <c r="AO24" s="125">
        <v>244703.25700000001</v>
      </c>
      <c r="AP24" s="125">
        <v>27117.4</v>
      </c>
      <c r="AQ24" s="125">
        <v>85.952262316443907</v>
      </c>
      <c r="AR24" s="125">
        <v>14.047737683556086</v>
      </c>
      <c r="AS24" s="125">
        <v>61.062287365495095</v>
      </c>
      <c r="AT24" s="126" t="s">
        <v>94</v>
      </c>
      <c r="AU24" s="128" t="s">
        <v>94</v>
      </c>
      <c r="AV24" s="123" t="s">
        <v>93</v>
      </c>
      <c r="AW24" s="123" t="s">
        <v>93</v>
      </c>
      <c r="AX24" s="129">
        <v>70.643000000000001</v>
      </c>
      <c r="AZ24" s="100"/>
      <c r="BA24" s="98">
        <f t="shared" si="0"/>
        <v>6318.7798499999999</v>
      </c>
      <c r="BB24" s="154"/>
    </row>
    <row r="25" spans="1:54" x14ac:dyDescent="0.3">
      <c r="A25" s="120">
        <v>2003</v>
      </c>
      <c r="B25" s="121" t="s">
        <v>20</v>
      </c>
      <c r="C25" s="122">
        <v>259.71136000000001</v>
      </c>
      <c r="D25" s="122">
        <v>615.29246000000001</v>
      </c>
      <c r="E25" s="123" t="s">
        <v>93</v>
      </c>
      <c r="F25" s="123" t="s">
        <v>94</v>
      </c>
      <c r="G25" s="123" t="s">
        <v>93</v>
      </c>
      <c r="H25" s="122">
        <v>875.00382000000002</v>
      </c>
      <c r="I25" s="122">
        <v>47.914739999999995</v>
      </c>
      <c r="J25" s="122">
        <v>922.91856000000007</v>
      </c>
      <c r="K25" s="124">
        <v>1119.3443868641991</v>
      </c>
      <c r="L25" s="125">
        <v>332.23449586867781</v>
      </c>
      <c r="M25" s="125">
        <v>787.10989099552125</v>
      </c>
      <c r="N25" s="125">
        <v>61.294698424353754</v>
      </c>
      <c r="O25" s="125">
        <v>1180.6390852885529</v>
      </c>
      <c r="P25" s="125">
        <v>37.156349579022276</v>
      </c>
      <c r="Q25" s="125">
        <v>1425.0966000000001</v>
      </c>
      <c r="R25" s="125">
        <v>131.3355</v>
      </c>
      <c r="S25" s="125">
        <v>4.5277899999999995</v>
      </c>
      <c r="T25" s="126" t="s">
        <v>94</v>
      </c>
      <c r="U25" s="126" t="s">
        <v>94</v>
      </c>
      <c r="V25" s="127">
        <v>1560.9598900000001</v>
      </c>
      <c r="W25" s="125">
        <v>1826.0065695812946</v>
      </c>
      <c r="X25" s="125">
        <v>1654.9145889703066</v>
      </c>
      <c r="Y25" s="125">
        <v>1238.2198212467474</v>
      </c>
      <c r="Z25" s="125"/>
      <c r="AA25" s="125">
        <v>2483.8784500000002</v>
      </c>
      <c r="AB25" s="125">
        <v>1517.743590213619</v>
      </c>
      <c r="AC25" s="126" t="s">
        <v>94</v>
      </c>
      <c r="AD25" s="125">
        <v>17.593449944043861</v>
      </c>
      <c r="AE25" s="125">
        <v>1.9221674681210068</v>
      </c>
      <c r="AF25" s="126" t="s">
        <v>94</v>
      </c>
      <c r="AG25" s="128" t="s">
        <v>94</v>
      </c>
      <c r="AH25" s="126">
        <v>94.06</v>
      </c>
      <c r="AI25" s="126" t="s">
        <v>94</v>
      </c>
      <c r="AJ25" s="126" t="s">
        <v>94</v>
      </c>
      <c r="AK25" s="126" t="s">
        <v>94</v>
      </c>
      <c r="AL25" s="126" t="s">
        <v>94</v>
      </c>
      <c r="AM25" s="126" t="s">
        <v>94</v>
      </c>
      <c r="AN25" s="128" t="s">
        <v>94</v>
      </c>
      <c r="AO25" s="125">
        <v>129222.791</v>
      </c>
      <c r="AP25" s="125">
        <v>14118.2</v>
      </c>
      <c r="AQ25" s="125">
        <v>94.808345819808835</v>
      </c>
      <c r="AR25" s="125">
        <v>5.1916541801911524</v>
      </c>
      <c r="AS25" s="125">
        <v>62.843650420977724</v>
      </c>
      <c r="AT25" s="126" t="s">
        <v>94</v>
      </c>
      <c r="AU25" s="128" t="s">
        <v>94</v>
      </c>
      <c r="AV25" s="123" t="s">
        <v>93</v>
      </c>
      <c r="AW25" s="123" t="s">
        <v>93</v>
      </c>
      <c r="AX25" s="129">
        <v>89.75806</v>
      </c>
      <c r="AZ25" s="100"/>
      <c r="BA25" s="98">
        <f t="shared" si="0"/>
        <v>2483.8784500000002</v>
      </c>
      <c r="BB25" s="154"/>
    </row>
    <row r="26" spans="1:54" x14ac:dyDescent="0.3">
      <c r="A26" s="120">
        <v>2003</v>
      </c>
      <c r="B26" s="121" t="s">
        <v>21</v>
      </c>
      <c r="C26" s="122">
        <v>159.98693</v>
      </c>
      <c r="D26" s="122">
        <v>505.04140000000001</v>
      </c>
      <c r="E26" s="123" t="s">
        <v>93</v>
      </c>
      <c r="F26" s="123" t="s">
        <v>94</v>
      </c>
      <c r="G26" s="123" t="s">
        <v>93</v>
      </c>
      <c r="H26" s="122">
        <v>665.02832999999998</v>
      </c>
      <c r="I26" s="122">
        <v>72.628500000000003</v>
      </c>
      <c r="J26" s="122">
        <v>737.65683000000001</v>
      </c>
      <c r="K26" s="124">
        <v>1420.4695466438832</v>
      </c>
      <c r="L26" s="125">
        <v>341.72463288300315</v>
      </c>
      <c r="M26" s="125">
        <v>1078.7449137608801</v>
      </c>
      <c r="N26" s="125">
        <v>155.1310941421477</v>
      </c>
      <c r="O26" s="125">
        <v>1575.6006407860309</v>
      </c>
      <c r="P26" s="125">
        <v>37.028821519083429</v>
      </c>
      <c r="Q26" s="125">
        <v>1108.7727</v>
      </c>
      <c r="R26" s="125">
        <v>145.6858</v>
      </c>
      <c r="S26" s="126">
        <v>0</v>
      </c>
      <c r="T26" s="126" t="s">
        <v>94</v>
      </c>
      <c r="U26" s="126" t="s">
        <v>94</v>
      </c>
      <c r="V26" s="127">
        <v>1254.4585</v>
      </c>
      <c r="W26" s="125">
        <v>2139.0095265377249</v>
      </c>
      <c r="X26" s="125">
        <v>2155.4008817766162</v>
      </c>
      <c r="Y26" s="125">
        <v>1687.9560648368069</v>
      </c>
      <c r="Z26" s="125"/>
      <c r="AA26" s="125">
        <v>1992.1153300000001</v>
      </c>
      <c r="AB26" s="125">
        <v>1888.9019496663325</v>
      </c>
      <c r="AC26" s="126" t="s">
        <v>94</v>
      </c>
      <c r="AD26" s="125">
        <v>24.34218003861287</v>
      </c>
      <c r="AE26" s="125">
        <v>1.9771578344090206</v>
      </c>
      <c r="AF26" s="126" t="s">
        <v>94</v>
      </c>
      <c r="AG26" s="128" t="s">
        <v>94</v>
      </c>
      <c r="AH26" s="126">
        <v>27.81</v>
      </c>
      <c r="AI26" s="126" t="s">
        <v>94</v>
      </c>
      <c r="AJ26" s="126" t="s">
        <v>94</v>
      </c>
      <c r="AK26" s="126" t="s">
        <v>94</v>
      </c>
      <c r="AL26" s="126" t="s">
        <v>94</v>
      </c>
      <c r="AM26" s="126" t="s">
        <v>94</v>
      </c>
      <c r="AN26" s="128" t="s">
        <v>94</v>
      </c>
      <c r="AO26" s="125">
        <v>100756.515</v>
      </c>
      <c r="AP26" s="125">
        <v>8183.8</v>
      </c>
      <c r="AQ26" s="125">
        <v>90.154161522506342</v>
      </c>
      <c r="AR26" s="125">
        <v>9.8458384774936611</v>
      </c>
      <c r="AS26" s="125">
        <v>62.971178480916556</v>
      </c>
      <c r="AT26" s="126" t="s">
        <v>94</v>
      </c>
      <c r="AU26" s="128" t="s">
        <v>94</v>
      </c>
      <c r="AV26" s="123" t="s">
        <v>93</v>
      </c>
      <c r="AW26" s="123" t="s">
        <v>93</v>
      </c>
      <c r="AX26" s="129">
        <v>52.571800000000003</v>
      </c>
      <c r="AZ26" s="100"/>
      <c r="BA26" s="98">
        <f t="shared" si="0"/>
        <v>1992.1153299999999</v>
      </c>
      <c r="BB26" s="154"/>
    </row>
    <row r="27" spans="1:54" x14ac:dyDescent="0.3">
      <c r="A27" s="120">
        <v>2003</v>
      </c>
      <c r="B27" s="121" t="s">
        <v>22</v>
      </c>
      <c r="C27" s="122">
        <v>426.71232000000003</v>
      </c>
      <c r="D27" s="122">
        <v>671.56830000000002</v>
      </c>
      <c r="E27" s="123" t="s">
        <v>93</v>
      </c>
      <c r="F27" s="123" t="s">
        <v>94</v>
      </c>
      <c r="G27" s="123" t="s">
        <v>93</v>
      </c>
      <c r="H27" s="122">
        <v>1098.28062</v>
      </c>
      <c r="I27" s="122">
        <v>53.799599999999998</v>
      </c>
      <c r="J27" s="122">
        <v>1152.0802200000001</v>
      </c>
      <c r="K27" s="124">
        <v>794.78601620862366</v>
      </c>
      <c r="L27" s="125">
        <v>308.79629368306558</v>
      </c>
      <c r="M27" s="125">
        <v>485.98972252555808</v>
      </c>
      <c r="N27" s="125">
        <v>38.932827347547537</v>
      </c>
      <c r="O27" s="125">
        <v>833.71884355617135</v>
      </c>
      <c r="P27" s="125">
        <v>35.191942735259438</v>
      </c>
      <c r="Q27" s="125">
        <v>1789.3141000000001</v>
      </c>
      <c r="R27" s="125">
        <v>261.42288000000002</v>
      </c>
      <c r="S27" s="125">
        <v>70.887320000000003</v>
      </c>
      <c r="T27" s="126" t="s">
        <v>94</v>
      </c>
      <c r="U27" s="126" t="s">
        <v>94</v>
      </c>
      <c r="V27" s="127">
        <v>2121.6242999999999</v>
      </c>
      <c r="W27" s="125">
        <v>1995.5982775746081</v>
      </c>
      <c r="X27" s="125">
        <v>1934.2932474855359</v>
      </c>
      <c r="Y27" s="125">
        <v>1124.4430106971884</v>
      </c>
      <c r="Z27" s="125">
        <v>12772.490090090092</v>
      </c>
      <c r="AA27" s="125">
        <v>3273.7045200000002</v>
      </c>
      <c r="AB27" s="125">
        <v>1338.9335253980662</v>
      </c>
      <c r="AC27" s="126" t="s">
        <v>94</v>
      </c>
      <c r="AD27" s="125">
        <v>18.875032547090942</v>
      </c>
      <c r="AE27" s="125">
        <v>2.4174956050260863</v>
      </c>
      <c r="AF27" s="126" t="s">
        <v>94</v>
      </c>
      <c r="AG27" s="128" t="s">
        <v>94</v>
      </c>
      <c r="AH27" s="126">
        <v>49.28</v>
      </c>
      <c r="AI27" s="126" t="s">
        <v>94</v>
      </c>
      <c r="AJ27" s="126" t="s">
        <v>94</v>
      </c>
      <c r="AK27" s="126" t="s">
        <v>94</v>
      </c>
      <c r="AL27" s="126" t="s">
        <v>94</v>
      </c>
      <c r="AM27" s="126" t="s">
        <v>94</v>
      </c>
      <c r="AN27" s="128" t="s">
        <v>94</v>
      </c>
      <c r="AO27" s="125">
        <v>135417.18599999999</v>
      </c>
      <c r="AP27" s="125">
        <v>17344.099999999999</v>
      </c>
      <c r="AQ27" s="125">
        <v>95.330221015338665</v>
      </c>
      <c r="AR27" s="125">
        <v>4.6697789846613285</v>
      </c>
      <c r="AS27" s="125">
        <v>64.808057264740555</v>
      </c>
      <c r="AT27" s="126" t="s">
        <v>94</v>
      </c>
      <c r="AU27" s="128" t="s">
        <v>94</v>
      </c>
      <c r="AV27" s="123" t="s">
        <v>93</v>
      </c>
      <c r="AW27" s="123" t="s">
        <v>93</v>
      </c>
      <c r="AX27" s="129">
        <v>47.049199999999999</v>
      </c>
      <c r="AZ27" s="100"/>
      <c r="BA27" s="98">
        <f t="shared" si="0"/>
        <v>3273.7045200000002</v>
      </c>
      <c r="BB27" s="154"/>
    </row>
    <row r="28" spans="1:54" x14ac:dyDescent="0.3">
      <c r="A28" s="120">
        <v>2003</v>
      </c>
      <c r="B28" s="121" t="s">
        <v>23</v>
      </c>
      <c r="C28" s="122">
        <v>510.09481</v>
      </c>
      <c r="D28" s="122">
        <v>743.97080000000005</v>
      </c>
      <c r="E28" s="123" t="s">
        <v>93</v>
      </c>
      <c r="F28" s="123" t="s">
        <v>94</v>
      </c>
      <c r="G28" s="123" t="s">
        <v>93</v>
      </c>
      <c r="H28" s="122">
        <v>1254.0656100000001</v>
      </c>
      <c r="I28" s="122">
        <v>286.30650000000003</v>
      </c>
      <c r="J28" s="122">
        <v>1540.3721100000002</v>
      </c>
      <c r="K28" s="124">
        <v>1145.5834405168196</v>
      </c>
      <c r="L28" s="125">
        <v>465.9693741458816</v>
      </c>
      <c r="M28" s="125">
        <v>679.61406637093773</v>
      </c>
      <c r="N28" s="125">
        <v>261.5397334054386</v>
      </c>
      <c r="O28" s="125">
        <v>1407.123173922258</v>
      </c>
      <c r="P28" s="125">
        <v>30.904839109501985</v>
      </c>
      <c r="Q28" s="125">
        <v>2935.0842000000002</v>
      </c>
      <c r="R28" s="125">
        <v>453.96050000000002</v>
      </c>
      <c r="S28" s="125">
        <v>54.82564</v>
      </c>
      <c r="T28" s="126" t="s">
        <v>94</v>
      </c>
      <c r="U28" s="126" t="s">
        <v>94</v>
      </c>
      <c r="V28" s="127">
        <v>3443.8703400000004</v>
      </c>
      <c r="W28" s="125">
        <v>2238.5368751734704</v>
      </c>
      <c r="X28" s="125">
        <v>2533.0510090919684</v>
      </c>
      <c r="Y28" s="125">
        <v>1528.213820429351</v>
      </c>
      <c r="Z28" s="125">
        <v>13368.846622774934</v>
      </c>
      <c r="AA28" s="125">
        <v>4984.2424500000006</v>
      </c>
      <c r="AB28" s="125">
        <v>1892.8871124735724</v>
      </c>
      <c r="AC28" s="126" t="s">
        <v>94</v>
      </c>
      <c r="AD28" s="125">
        <v>20.537316640021096</v>
      </c>
      <c r="AE28" s="125">
        <v>3.1104327520424904</v>
      </c>
      <c r="AF28" s="126" t="s">
        <v>94</v>
      </c>
      <c r="AG28" s="128" t="s">
        <v>94</v>
      </c>
      <c r="AH28" s="126">
        <v>44.27</v>
      </c>
      <c r="AI28" s="126" t="s">
        <v>94</v>
      </c>
      <c r="AJ28" s="126" t="s">
        <v>94</v>
      </c>
      <c r="AK28" s="126" t="s">
        <v>94</v>
      </c>
      <c r="AL28" s="126" t="s">
        <v>94</v>
      </c>
      <c r="AM28" s="126" t="s">
        <v>94</v>
      </c>
      <c r="AN28" s="128" t="s">
        <v>94</v>
      </c>
      <c r="AO28" s="125">
        <v>160242.73300000001</v>
      </c>
      <c r="AP28" s="125">
        <v>24269.200000000001</v>
      </c>
      <c r="AQ28" s="125">
        <v>81.413159966912147</v>
      </c>
      <c r="AR28" s="125">
        <v>18.586840033087849</v>
      </c>
      <c r="AS28" s="125">
        <v>69.095160890498008</v>
      </c>
      <c r="AT28" s="126" t="s">
        <v>94</v>
      </c>
      <c r="AU28" s="128" t="s">
        <v>94</v>
      </c>
      <c r="AV28" s="123" t="s">
        <v>93</v>
      </c>
      <c r="AW28" s="123" t="s">
        <v>93</v>
      </c>
      <c r="AX28" s="129">
        <v>139.03210000000001</v>
      </c>
      <c r="AZ28" s="100"/>
      <c r="BA28" s="98">
        <f t="shared" si="0"/>
        <v>4984.2424500000006</v>
      </c>
      <c r="BB28" s="154"/>
    </row>
    <row r="29" spans="1:54" x14ac:dyDescent="0.3">
      <c r="A29" s="120">
        <v>2003</v>
      </c>
      <c r="B29" s="121" t="s">
        <v>24</v>
      </c>
      <c r="C29" s="122">
        <v>274.27466999999996</v>
      </c>
      <c r="D29" s="122">
        <v>940.64369999999997</v>
      </c>
      <c r="E29" s="123" t="s">
        <v>93</v>
      </c>
      <c r="F29" s="123" t="s">
        <v>94</v>
      </c>
      <c r="G29" s="123" t="s">
        <v>93</v>
      </c>
      <c r="H29" s="122">
        <v>1214.9183699999999</v>
      </c>
      <c r="I29" s="122">
        <v>436.68374999999997</v>
      </c>
      <c r="J29" s="122">
        <v>1651.6021199999998</v>
      </c>
      <c r="K29" s="124">
        <v>1395.2983555045632</v>
      </c>
      <c r="L29" s="125">
        <v>314.99646845207945</v>
      </c>
      <c r="M29" s="125">
        <v>1080.3018870524838</v>
      </c>
      <c r="N29" s="125">
        <v>501.51856560582411</v>
      </c>
      <c r="O29" s="125">
        <v>1896.8169211103873</v>
      </c>
      <c r="P29" s="125">
        <v>31.655943287143213</v>
      </c>
      <c r="Q29" s="125">
        <v>3172.7136</v>
      </c>
      <c r="R29" s="125">
        <v>333.51900000000001</v>
      </c>
      <c r="S29" s="125">
        <v>59.517690000000002</v>
      </c>
      <c r="T29" s="126" t="s">
        <v>94</v>
      </c>
      <c r="U29" s="126" t="s">
        <v>94</v>
      </c>
      <c r="V29" s="127">
        <v>3565.7502900000004</v>
      </c>
      <c r="W29" s="125">
        <v>2306.7285956046171</v>
      </c>
      <c r="X29" s="125">
        <v>2734.1433378863417</v>
      </c>
      <c r="Y29" s="125">
        <v>1629.1232543485587</v>
      </c>
      <c r="Z29" s="125"/>
      <c r="AA29" s="125">
        <v>5217.3524100000004</v>
      </c>
      <c r="AB29" s="125">
        <v>2159.0292225164462</v>
      </c>
      <c r="AC29" s="126" t="s">
        <v>94</v>
      </c>
      <c r="AD29" s="125">
        <v>20.236100634541394</v>
      </c>
      <c r="AE29" s="125">
        <v>2.4230469309608917</v>
      </c>
      <c r="AF29" s="126" t="s">
        <v>94</v>
      </c>
      <c r="AG29" s="128" t="s">
        <v>94</v>
      </c>
      <c r="AH29" s="126">
        <v>351.91</v>
      </c>
      <c r="AI29" s="126" t="s">
        <v>94</v>
      </c>
      <c r="AJ29" s="126" t="s">
        <v>94</v>
      </c>
      <c r="AK29" s="126" t="s">
        <v>94</v>
      </c>
      <c r="AL29" s="126" t="s">
        <v>94</v>
      </c>
      <c r="AM29" s="126" t="s">
        <v>94</v>
      </c>
      <c r="AN29" s="128" t="s">
        <v>94</v>
      </c>
      <c r="AO29" s="125">
        <v>215321.97099999999</v>
      </c>
      <c r="AP29" s="125">
        <v>25782.400000000001</v>
      </c>
      <c r="AQ29" s="125">
        <v>73.559990949878411</v>
      </c>
      <c r="AR29" s="125">
        <v>26.440009050121589</v>
      </c>
      <c r="AS29" s="125">
        <v>68.344056712856784</v>
      </c>
      <c r="AT29" s="126" t="s">
        <v>94</v>
      </c>
      <c r="AU29" s="128" t="s">
        <v>94</v>
      </c>
      <c r="AV29" s="123" t="s">
        <v>93</v>
      </c>
      <c r="AW29" s="123" t="s">
        <v>93</v>
      </c>
      <c r="AX29" s="129">
        <v>125.6437</v>
      </c>
      <c r="AZ29" s="100"/>
      <c r="BA29" s="98">
        <f t="shared" si="0"/>
        <v>5217.3524099999995</v>
      </c>
      <c r="BB29" s="154"/>
    </row>
    <row r="30" spans="1:54" x14ac:dyDescent="0.3">
      <c r="A30" s="120">
        <v>2003</v>
      </c>
      <c r="B30" s="121" t="s">
        <v>25</v>
      </c>
      <c r="C30" s="122">
        <v>442.14265</v>
      </c>
      <c r="D30" s="122">
        <v>794.49365999999998</v>
      </c>
      <c r="E30" s="123" t="s">
        <v>93</v>
      </c>
      <c r="F30" s="123" t="s">
        <v>94</v>
      </c>
      <c r="G30" s="123" t="s">
        <v>93</v>
      </c>
      <c r="H30" s="122">
        <v>1236.6363099999999</v>
      </c>
      <c r="I30" s="122">
        <v>1352.63661</v>
      </c>
      <c r="J30" s="122">
        <v>2589.2729199999999</v>
      </c>
      <c r="K30" s="124">
        <v>928.83588719399302</v>
      </c>
      <c r="L30" s="125">
        <v>332.092756179101</v>
      </c>
      <c r="M30" s="125">
        <v>596.74313101489201</v>
      </c>
      <c r="N30" s="125">
        <v>1015.9635581947495</v>
      </c>
      <c r="O30" s="125">
        <v>1944.7994453887422</v>
      </c>
      <c r="P30" s="125">
        <v>55.426116784090119</v>
      </c>
      <c r="Q30" s="125">
        <v>1121.9023</v>
      </c>
      <c r="R30" s="125">
        <v>161.62539999999998</v>
      </c>
      <c r="S30" s="125">
        <v>798.77492999999993</v>
      </c>
      <c r="T30" s="126" t="s">
        <v>94</v>
      </c>
      <c r="U30" s="126" t="s">
        <v>94</v>
      </c>
      <c r="V30" s="127">
        <v>2082.3026299999997</v>
      </c>
      <c r="W30" s="125">
        <v>2847.3324563766464</v>
      </c>
      <c r="X30" s="125">
        <v>2059.5150723004144</v>
      </c>
      <c r="Y30" s="125">
        <v>1122.1180815907135</v>
      </c>
      <c r="Z30" s="125">
        <v>7217.4327071643484</v>
      </c>
      <c r="AA30" s="125">
        <v>4671.5755499999996</v>
      </c>
      <c r="AB30" s="125">
        <v>2264.7867115916029</v>
      </c>
      <c r="AC30" s="126" t="s">
        <v>94</v>
      </c>
      <c r="AD30" s="125">
        <v>21.181672697099952</v>
      </c>
      <c r="AE30" s="125">
        <v>2.675151456276732</v>
      </c>
      <c r="AF30" s="126" t="s">
        <v>94</v>
      </c>
      <c r="AG30" s="128" t="s">
        <v>94</v>
      </c>
      <c r="AH30" s="126">
        <v>50.9</v>
      </c>
      <c r="AI30" s="126" t="s">
        <v>94</v>
      </c>
      <c r="AJ30" s="126" t="s">
        <v>94</v>
      </c>
      <c r="AK30" s="126" t="s">
        <v>94</v>
      </c>
      <c r="AL30" s="126" t="s">
        <v>94</v>
      </c>
      <c r="AM30" s="126" t="s">
        <v>94</v>
      </c>
      <c r="AN30" s="128" t="s">
        <v>94</v>
      </c>
      <c r="AO30" s="125">
        <v>174628.451</v>
      </c>
      <c r="AP30" s="125">
        <v>22054.799999999999</v>
      </c>
      <c r="AQ30" s="125">
        <v>47.759983138432546</v>
      </c>
      <c r="AR30" s="125">
        <v>52.240016861567462</v>
      </c>
      <c r="AS30" s="125">
        <v>44.573883215909881</v>
      </c>
      <c r="AT30" s="126" t="s">
        <v>94</v>
      </c>
      <c r="AU30" s="128" t="s">
        <v>94</v>
      </c>
      <c r="AV30" s="123" t="s">
        <v>93</v>
      </c>
      <c r="AW30" s="123" t="s">
        <v>93</v>
      </c>
      <c r="AX30" s="129">
        <v>60.149589999999996</v>
      </c>
      <c r="AZ30" s="100"/>
      <c r="BA30" s="98">
        <f t="shared" si="0"/>
        <v>4671.5755499999996</v>
      </c>
      <c r="BB30" s="154"/>
    </row>
    <row r="31" spans="1:54" x14ac:dyDescent="0.3">
      <c r="A31" s="120">
        <v>2003</v>
      </c>
      <c r="B31" s="121" t="s">
        <v>26</v>
      </c>
      <c r="C31" s="122">
        <v>412.32292000000001</v>
      </c>
      <c r="D31" s="122">
        <v>1110.43633</v>
      </c>
      <c r="E31" s="123" t="s">
        <v>93</v>
      </c>
      <c r="F31" s="123" t="s">
        <v>94</v>
      </c>
      <c r="G31" s="123" t="s">
        <v>93</v>
      </c>
      <c r="H31" s="122">
        <v>1522.7592500000001</v>
      </c>
      <c r="I31" s="122">
        <v>349.584</v>
      </c>
      <c r="J31" s="122">
        <v>1872.3432500000001</v>
      </c>
      <c r="K31" s="124">
        <v>1248.7703039264165</v>
      </c>
      <c r="L31" s="125">
        <v>338.13396183554795</v>
      </c>
      <c r="M31" s="125">
        <v>910.63634209086888</v>
      </c>
      <c r="N31" s="125">
        <v>286.68360932814062</v>
      </c>
      <c r="O31" s="125">
        <v>1535.4539132545572</v>
      </c>
      <c r="P31" s="125">
        <v>29.553353484783379</v>
      </c>
      <c r="Q31" s="125">
        <v>3008.6433999999999</v>
      </c>
      <c r="R31" s="125">
        <v>517.89470000000006</v>
      </c>
      <c r="S31" s="125">
        <v>936.58663999999987</v>
      </c>
      <c r="T31" s="126" t="s">
        <v>94</v>
      </c>
      <c r="U31" s="126" t="s">
        <v>94</v>
      </c>
      <c r="V31" s="127">
        <v>4463.1247399999993</v>
      </c>
      <c r="W31" s="125">
        <v>2551.561331234057</v>
      </c>
      <c r="X31" s="125">
        <v>1898.1222828367074</v>
      </c>
      <c r="Y31" s="125">
        <v>1601.5842827278236</v>
      </c>
      <c r="Z31" s="125">
        <v>10240.620175381047</v>
      </c>
      <c r="AA31" s="125">
        <v>6335.4679899999992</v>
      </c>
      <c r="AB31" s="125">
        <v>2134.1738662344064</v>
      </c>
      <c r="AC31" s="126" t="s">
        <v>94</v>
      </c>
      <c r="AD31" s="125">
        <v>15.334509634491992</v>
      </c>
      <c r="AE31" s="125">
        <v>2.4429115108509061</v>
      </c>
      <c r="AF31" s="126" t="s">
        <v>94</v>
      </c>
      <c r="AG31" s="128" t="s">
        <v>94</v>
      </c>
      <c r="AH31" s="126">
        <v>236.18</v>
      </c>
      <c r="AI31" s="126" t="s">
        <v>94</v>
      </c>
      <c r="AJ31" s="126" t="s">
        <v>94</v>
      </c>
      <c r="AK31" s="126" t="s">
        <v>94</v>
      </c>
      <c r="AL31" s="126" t="s">
        <v>94</v>
      </c>
      <c r="AM31" s="126" t="s">
        <v>94</v>
      </c>
      <c r="AN31" s="128" t="s">
        <v>94</v>
      </c>
      <c r="AO31" s="125">
        <v>259340.87100000001</v>
      </c>
      <c r="AP31" s="125">
        <v>41315.1</v>
      </c>
      <c r="AQ31" s="125">
        <v>81.329064529166857</v>
      </c>
      <c r="AR31" s="125">
        <v>18.67093547083314</v>
      </c>
      <c r="AS31" s="125">
        <v>70.446646515216628</v>
      </c>
      <c r="AT31" s="126" t="s">
        <v>94</v>
      </c>
      <c r="AU31" s="128" t="s">
        <v>94</v>
      </c>
      <c r="AV31" s="123" t="s">
        <v>93</v>
      </c>
      <c r="AW31" s="123" t="s">
        <v>93</v>
      </c>
      <c r="AX31" s="129">
        <v>291.178</v>
      </c>
      <c r="AZ31" s="100"/>
      <c r="BA31" s="98">
        <f t="shared" si="0"/>
        <v>6335.4679899999992</v>
      </c>
      <c r="BB31" s="154"/>
    </row>
    <row r="32" spans="1:54" x14ac:dyDescent="0.3">
      <c r="A32" s="120">
        <v>2003</v>
      </c>
      <c r="B32" s="121" t="s">
        <v>27</v>
      </c>
      <c r="C32" s="122">
        <v>179.40191000000002</v>
      </c>
      <c r="D32" s="122">
        <v>440.27908000000002</v>
      </c>
      <c r="E32" s="123" t="s">
        <v>93</v>
      </c>
      <c r="F32" s="123" t="s">
        <v>94</v>
      </c>
      <c r="G32" s="123" t="s">
        <v>93</v>
      </c>
      <c r="H32" s="122">
        <v>619.68099000000007</v>
      </c>
      <c r="I32" s="122">
        <v>55.432480000000005</v>
      </c>
      <c r="J32" s="122">
        <v>675.11347000000012</v>
      </c>
      <c r="K32" s="124">
        <v>888.96809400369261</v>
      </c>
      <c r="L32" s="125">
        <v>257.36237929990716</v>
      </c>
      <c r="M32" s="125">
        <v>631.60571470378534</v>
      </c>
      <c r="N32" s="125">
        <v>79.521087279920934</v>
      </c>
      <c r="O32" s="125">
        <v>968.48918128361333</v>
      </c>
      <c r="P32" s="125">
        <v>46.356133506488909</v>
      </c>
      <c r="Q32" s="125">
        <v>690.59040000000005</v>
      </c>
      <c r="R32" s="125">
        <v>90.444199999999995</v>
      </c>
      <c r="S32" s="125">
        <v>0.2147</v>
      </c>
      <c r="T32" s="126" t="s">
        <v>94</v>
      </c>
      <c r="U32" s="126" t="s">
        <v>94</v>
      </c>
      <c r="V32" s="127">
        <v>781.24930000000006</v>
      </c>
      <c r="W32" s="125">
        <v>2131.5674162514938</v>
      </c>
      <c r="X32" s="125">
        <v>2480.6402482829967</v>
      </c>
      <c r="Y32" s="125">
        <v>938.11079648587815</v>
      </c>
      <c r="Z32" s="125"/>
      <c r="AA32" s="125">
        <v>1456.3627700000002</v>
      </c>
      <c r="AB32" s="125">
        <v>1369.2857794287854</v>
      </c>
      <c r="AC32" s="126" t="s">
        <v>94</v>
      </c>
      <c r="AD32" s="125">
        <v>22.142931839260466</v>
      </c>
      <c r="AE32" s="125">
        <v>2.9663757681070768</v>
      </c>
      <c r="AF32" s="126" t="s">
        <v>94</v>
      </c>
      <c r="AG32" s="128" t="s">
        <v>94</v>
      </c>
      <c r="AH32" s="126">
        <v>4.59</v>
      </c>
      <c r="AI32" s="126" t="s">
        <v>94</v>
      </c>
      <c r="AJ32" s="126" t="s">
        <v>94</v>
      </c>
      <c r="AK32" s="126" t="s">
        <v>94</v>
      </c>
      <c r="AL32" s="126" t="s">
        <v>94</v>
      </c>
      <c r="AM32" s="126" t="s">
        <v>94</v>
      </c>
      <c r="AN32" s="128" t="s">
        <v>94</v>
      </c>
      <c r="AO32" s="125">
        <v>49095.694000000003</v>
      </c>
      <c r="AP32" s="125">
        <v>6577.1</v>
      </c>
      <c r="AQ32" s="125">
        <v>91.789161013184923</v>
      </c>
      <c r="AR32" s="125">
        <v>8.2108389868150589</v>
      </c>
      <c r="AS32" s="125">
        <v>53.643866493511098</v>
      </c>
      <c r="AT32" s="126" t="s">
        <v>94</v>
      </c>
      <c r="AU32" s="128" t="s">
        <v>94</v>
      </c>
      <c r="AV32" s="123" t="s">
        <v>93</v>
      </c>
      <c r="AW32" s="123" t="s">
        <v>93</v>
      </c>
      <c r="AX32" s="129">
        <v>41.632080000000002</v>
      </c>
      <c r="AZ32" s="100"/>
      <c r="BA32" s="98">
        <f t="shared" si="0"/>
        <v>1456.3627700000002</v>
      </c>
      <c r="BB32" s="154"/>
    </row>
    <row r="33" spans="1:54" x14ac:dyDescent="0.3">
      <c r="A33" s="120">
        <v>2003</v>
      </c>
      <c r="B33" s="121" t="s">
        <v>28</v>
      </c>
      <c r="C33" s="122">
        <v>1122.61834</v>
      </c>
      <c r="D33" s="122">
        <v>1928.9333700000002</v>
      </c>
      <c r="E33" s="123" t="s">
        <v>93</v>
      </c>
      <c r="F33" s="123" t="s">
        <v>94</v>
      </c>
      <c r="G33" s="123" t="s">
        <v>93</v>
      </c>
      <c r="H33" s="122">
        <v>3051.5517100000002</v>
      </c>
      <c r="I33" s="122">
        <v>1026.38058</v>
      </c>
      <c r="J33" s="122">
        <v>4077.9322900000002</v>
      </c>
      <c r="K33" s="124">
        <v>653.66198954072854</v>
      </c>
      <c r="L33" s="125">
        <v>240.47206384036994</v>
      </c>
      <c r="M33" s="125">
        <v>413.18992570035869</v>
      </c>
      <c r="N33" s="125">
        <v>219.85731709877101</v>
      </c>
      <c r="O33" s="125">
        <v>873.51930878156395</v>
      </c>
      <c r="P33" s="125">
        <v>35.811955178972788</v>
      </c>
      <c r="Q33" s="125">
        <v>5250.4660000000003</v>
      </c>
      <c r="R33" s="125">
        <v>552.27247</v>
      </c>
      <c r="S33" s="125">
        <v>1506.3989200000001</v>
      </c>
      <c r="T33" s="126" t="s">
        <v>94</v>
      </c>
      <c r="U33" s="126" t="s">
        <v>94</v>
      </c>
      <c r="V33" s="127">
        <v>7309.1373899999999</v>
      </c>
      <c r="W33" s="125">
        <v>2742.7899041411256</v>
      </c>
      <c r="X33" s="125">
        <v>2517.6922914624715</v>
      </c>
      <c r="Y33" s="125">
        <v>1327.0198113774252</v>
      </c>
      <c r="Z33" s="125">
        <v>7122.4198467146734</v>
      </c>
      <c r="AA33" s="125">
        <v>11387.069680000001</v>
      </c>
      <c r="AB33" s="125">
        <v>1552.8000862919014</v>
      </c>
      <c r="AC33" s="126" t="s">
        <v>94</v>
      </c>
      <c r="AD33" s="125">
        <v>14.760051381826337</v>
      </c>
      <c r="AE33" s="125">
        <v>3.2595512819872425</v>
      </c>
      <c r="AF33" s="126" t="s">
        <v>94</v>
      </c>
      <c r="AG33" s="128" t="s">
        <v>94</v>
      </c>
      <c r="AH33" s="126">
        <v>72.45</v>
      </c>
      <c r="AI33" s="126" t="s">
        <v>94</v>
      </c>
      <c r="AJ33" s="126" t="s">
        <v>94</v>
      </c>
      <c r="AK33" s="126" t="s">
        <v>94</v>
      </c>
      <c r="AL33" s="126" t="s">
        <v>94</v>
      </c>
      <c r="AM33" s="126" t="s">
        <v>94</v>
      </c>
      <c r="AN33" s="128" t="s">
        <v>94</v>
      </c>
      <c r="AO33" s="125">
        <v>349344.701</v>
      </c>
      <c r="AP33" s="125">
        <v>77147.899999999994</v>
      </c>
      <c r="AQ33" s="125">
        <v>74.830857723731356</v>
      </c>
      <c r="AR33" s="125">
        <v>25.169142276268641</v>
      </c>
      <c r="AS33" s="125">
        <v>64.188044821027219</v>
      </c>
      <c r="AT33" s="126" t="s">
        <v>94</v>
      </c>
      <c r="AU33" s="128" t="s">
        <v>94</v>
      </c>
      <c r="AV33" s="123" t="s">
        <v>93</v>
      </c>
      <c r="AW33" s="123" t="s">
        <v>93</v>
      </c>
      <c r="AX33" s="129">
        <v>197.46827999999999</v>
      </c>
      <c r="AZ33" s="100"/>
      <c r="BA33" s="98">
        <f t="shared" si="0"/>
        <v>11387.069680000001</v>
      </c>
      <c r="BB33" s="154"/>
    </row>
    <row r="34" spans="1:54" x14ac:dyDescent="0.3">
      <c r="A34" s="120">
        <v>2003</v>
      </c>
      <c r="B34" s="121" t="s">
        <v>29</v>
      </c>
      <c r="C34" s="122">
        <v>280.24536000000001</v>
      </c>
      <c r="D34" s="122">
        <v>686.03399999999999</v>
      </c>
      <c r="E34" s="123" t="s">
        <v>93</v>
      </c>
      <c r="F34" s="123" t="s">
        <v>94</v>
      </c>
      <c r="G34" s="123" t="s">
        <v>93</v>
      </c>
      <c r="H34" s="122">
        <v>966.27936</v>
      </c>
      <c r="I34" s="122">
        <v>57.046999999999997</v>
      </c>
      <c r="J34" s="122">
        <v>1023.32636</v>
      </c>
      <c r="K34" s="124">
        <v>1125.3747078190929</v>
      </c>
      <c r="L34" s="125">
        <v>326.38701930635932</v>
      </c>
      <c r="M34" s="125">
        <v>798.98768851273371</v>
      </c>
      <c r="N34" s="125">
        <v>66.439638074185709</v>
      </c>
      <c r="O34" s="125">
        <v>1191.8143458932786</v>
      </c>
      <c r="P34" s="125">
        <v>27.726563861268126</v>
      </c>
      <c r="Q34" s="125">
        <v>2337.1051000000002</v>
      </c>
      <c r="R34" s="125">
        <v>281.14267999999998</v>
      </c>
      <c r="S34" s="125">
        <v>49.205450000000006</v>
      </c>
      <c r="T34" s="126" t="s">
        <v>94</v>
      </c>
      <c r="U34" s="126" t="s">
        <v>94</v>
      </c>
      <c r="V34" s="127">
        <v>2667.4532300000001</v>
      </c>
      <c r="W34" s="125">
        <v>2841.6643016787161</v>
      </c>
      <c r="X34" s="125">
        <v>2953.9038564596203</v>
      </c>
      <c r="Y34" s="125">
        <v>2089.1773116050267</v>
      </c>
      <c r="Z34" s="125"/>
      <c r="AA34" s="125">
        <v>3690.7795900000001</v>
      </c>
      <c r="AB34" s="125">
        <v>2053.4870971995574</v>
      </c>
      <c r="AC34" s="126" t="s">
        <v>94</v>
      </c>
      <c r="AD34" s="125">
        <v>18.750436096872033</v>
      </c>
      <c r="AE34" s="125">
        <v>3.6761653622190344</v>
      </c>
      <c r="AF34" s="126" t="s">
        <v>94</v>
      </c>
      <c r="AG34" s="128" t="s">
        <v>94</v>
      </c>
      <c r="AH34" s="126">
        <v>183.02</v>
      </c>
      <c r="AI34" s="126" t="s">
        <v>94</v>
      </c>
      <c r="AJ34" s="126" t="s">
        <v>94</v>
      </c>
      <c r="AK34" s="126" t="s">
        <v>94</v>
      </c>
      <c r="AL34" s="126" t="s">
        <v>94</v>
      </c>
      <c r="AM34" s="126" t="s">
        <v>94</v>
      </c>
      <c r="AN34" s="128" t="s">
        <v>94</v>
      </c>
      <c r="AO34" s="125">
        <v>100397.54</v>
      </c>
      <c r="AP34" s="125">
        <v>19683.7</v>
      </c>
      <c r="AQ34" s="125">
        <v>94.425336605225326</v>
      </c>
      <c r="AR34" s="125">
        <v>5.5746633947746638</v>
      </c>
      <c r="AS34" s="125">
        <v>72.273436138731867</v>
      </c>
      <c r="AT34" s="126" t="s">
        <v>94</v>
      </c>
      <c r="AU34" s="128" t="s">
        <v>94</v>
      </c>
      <c r="AV34" s="123" t="s">
        <v>93</v>
      </c>
      <c r="AW34" s="123" t="s">
        <v>93</v>
      </c>
      <c r="AX34" s="129">
        <v>0</v>
      </c>
      <c r="AZ34" s="100"/>
      <c r="BA34" s="98">
        <f t="shared" si="0"/>
        <v>3690.7795900000001</v>
      </c>
      <c r="BB34" s="154"/>
    </row>
    <row r="35" spans="1:54" ht="15" thickBot="1" x14ac:dyDescent="0.35">
      <c r="A35" s="134">
        <v>2003</v>
      </c>
      <c r="B35" s="135" t="s">
        <v>30</v>
      </c>
      <c r="C35" s="137">
        <v>390.85136999999997</v>
      </c>
      <c r="D35" s="137">
        <v>464.53154999999998</v>
      </c>
      <c r="E35" s="138" t="s">
        <v>93</v>
      </c>
      <c r="F35" s="138" t="s">
        <v>94</v>
      </c>
      <c r="G35" s="138" t="s">
        <v>93</v>
      </c>
      <c r="H35" s="137">
        <v>855.38292000000001</v>
      </c>
      <c r="I35" s="137">
        <v>62.379010000000001</v>
      </c>
      <c r="J35" s="137">
        <v>917.76193000000001</v>
      </c>
      <c r="K35" s="139">
        <v>949.7680161399386</v>
      </c>
      <c r="L35" s="140">
        <v>433.97889016825019</v>
      </c>
      <c r="M35" s="140">
        <v>515.78912597168846</v>
      </c>
      <c r="N35" s="140">
        <v>69.262066369613038</v>
      </c>
      <c r="O35" s="140">
        <v>1019.0300825095518</v>
      </c>
      <c r="P35" s="140">
        <v>45.936924924664055</v>
      </c>
      <c r="Q35" s="140">
        <v>898.97809999999993</v>
      </c>
      <c r="R35" s="140">
        <v>180.27907000000002</v>
      </c>
      <c r="S35" s="140">
        <v>0.85500999999999994</v>
      </c>
      <c r="T35" s="142" t="s">
        <v>94</v>
      </c>
      <c r="U35" s="142" t="s">
        <v>94</v>
      </c>
      <c r="V35" s="141">
        <v>1080.1121799999999</v>
      </c>
      <c r="W35" s="140">
        <v>2034.3164464936167</v>
      </c>
      <c r="X35" s="140">
        <v>1682.3643127963858</v>
      </c>
      <c r="Y35" s="140">
        <v>1422.6792563013937</v>
      </c>
      <c r="Z35" s="140"/>
      <c r="AA35" s="140">
        <v>1997.8741099999997</v>
      </c>
      <c r="AB35" s="140">
        <v>1395.5835240913989</v>
      </c>
      <c r="AC35" s="142" t="s">
        <v>94</v>
      </c>
      <c r="AD35" s="140">
        <v>16.437861380110412</v>
      </c>
      <c r="AE35" s="140">
        <v>3.4121742297628619</v>
      </c>
      <c r="AF35" s="142" t="s">
        <v>94</v>
      </c>
      <c r="AG35" s="143" t="s">
        <v>94</v>
      </c>
      <c r="AH35" s="126">
        <v>21.46</v>
      </c>
      <c r="AI35" s="142" t="s">
        <v>94</v>
      </c>
      <c r="AJ35" s="142" t="s">
        <v>94</v>
      </c>
      <c r="AK35" s="142" t="s">
        <v>94</v>
      </c>
      <c r="AL35" s="142" t="s">
        <v>94</v>
      </c>
      <c r="AM35" s="142" t="s">
        <v>94</v>
      </c>
      <c r="AN35" s="143" t="s">
        <v>94</v>
      </c>
      <c r="AO35" s="140">
        <v>58551.351000000002</v>
      </c>
      <c r="AP35" s="140">
        <v>12154.1</v>
      </c>
      <c r="AQ35" s="140">
        <v>93.203138203825915</v>
      </c>
      <c r="AR35" s="140">
        <v>6.79686179617409</v>
      </c>
      <c r="AS35" s="140">
        <v>54.063075075335952</v>
      </c>
      <c r="AT35" s="142" t="s">
        <v>94</v>
      </c>
      <c r="AU35" s="143" t="s">
        <v>94</v>
      </c>
      <c r="AV35" s="143" t="s">
        <v>93</v>
      </c>
      <c r="AW35" s="143" t="s">
        <v>93</v>
      </c>
      <c r="AX35" s="129">
        <v>22.947490000000002</v>
      </c>
      <c r="AZ35" s="100"/>
      <c r="BA35" s="98">
        <f t="shared" si="0"/>
        <v>1997.87411</v>
      </c>
      <c r="BB35" s="154"/>
    </row>
    <row r="36" spans="1:54" x14ac:dyDescent="0.3">
      <c r="A36" s="111">
        <v>2004</v>
      </c>
      <c r="B36" s="112" t="s">
        <v>206</v>
      </c>
      <c r="C36" s="113">
        <v>23694.027890000001</v>
      </c>
      <c r="D36" s="113">
        <v>34510.890579999999</v>
      </c>
      <c r="E36" s="113">
        <v>4926.0009999999993</v>
      </c>
      <c r="F36" s="114">
        <v>1997.6640709999997</v>
      </c>
      <c r="G36" s="114" t="s">
        <v>93</v>
      </c>
      <c r="H36" s="113">
        <v>65128.583541</v>
      </c>
      <c r="I36" s="113">
        <v>12342.987430000001</v>
      </c>
      <c r="J36" s="113">
        <v>77471.570971000008</v>
      </c>
      <c r="K36" s="115">
        <v>1095.3786308570345</v>
      </c>
      <c r="L36" s="116">
        <v>411.11284371471857</v>
      </c>
      <c r="M36" s="116">
        <v>598.79520828365548</v>
      </c>
      <c r="N36" s="116">
        <v>214.1620110282704</v>
      </c>
      <c r="O36" s="116">
        <v>1344.201923143157</v>
      </c>
      <c r="P36" s="116">
        <v>33.134477129752163</v>
      </c>
      <c r="Q36" s="116">
        <v>129643.639</v>
      </c>
      <c r="R36" s="116">
        <v>18939.832590000002</v>
      </c>
      <c r="S36" s="116">
        <v>6990.8247200000014</v>
      </c>
      <c r="T36" s="117" t="s">
        <v>94</v>
      </c>
      <c r="U36" s="117">
        <v>763.68000000000006</v>
      </c>
      <c r="V36" s="118">
        <v>156337.97631</v>
      </c>
      <c r="W36" s="116">
        <v>3235.626047313106</v>
      </c>
      <c r="X36" s="116">
        <v>3014.5319427594495</v>
      </c>
      <c r="Y36" s="116">
        <v>1810.2236668669657</v>
      </c>
      <c r="Z36" s="116">
        <v>10138.241925893703</v>
      </c>
      <c r="AA36" s="116">
        <v>233809.54728100001</v>
      </c>
      <c r="AB36" s="116">
        <v>2206.7587059517732</v>
      </c>
      <c r="AC36" s="116">
        <v>44.030871723032647</v>
      </c>
      <c r="AD36" s="116">
        <v>17.620040274240434</v>
      </c>
      <c r="AE36" s="116">
        <v>2.6483893996136545</v>
      </c>
      <c r="AF36" s="117">
        <v>278604.43699999992</v>
      </c>
      <c r="AG36" s="117" t="s">
        <v>94</v>
      </c>
      <c r="AH36" s="117">
        <v>14976.952789999998</v>
      </c>
      <c r="AI36" s="117">
        <v>297203.21290999994</v>
      </c>
      <c r="AJ36" s="117">
        <v>2805.0855283700421</v>
      </c>
      <c r="AK36" s="117">
        <v>3.3664572202262959</v>
      </c>
      <c r="AL36" s="117">
        <v>531012.76020999998</v>
      </c>
      <c r="AM36" s="117">
        <v>5011.8442343218148</v>
      </c>
      <c r="AN36" s="117">
        <v>6.0148466200551658</v>
      </c>
      <c r="AO36" s="116">
        <v>8828367.4340000004</v>
      </c>
      <c r="AP36" s="116">
        <v>1326952.3999999999</v>
      </c>
      <c r="AQ36" s="116">
        <v>84.067720229114286</v>
      </c>
      <c r="AR36" s="116">
        <v>15.93227977088571</v>
      </c>
      <c r="AS36" s="116">
        <v>66.865522870247844</v>
      </c>
      <c r="AT36" s="117">
        <v>55.969128273389281</v>
      </c>
      <c r="AU36" s="117">
        <v>53.14863907941475</v>
      </c>
      <c r="AV36" s="116">
        <f>((AA36/AA3)-1)*100</f>
        <v>19.40457152288748</v>
      </c>
      <c r="AW36" s="116">
        <f>((AI36/AI3)-1)*100</f>
        <v>11.04967124838938</v>
      </c>
      <c r="AX36" s="119">
        <v>3621.82312</v>
      </c>
      <c r="AZ36" s="100"/>
      <c r="BA36" s="98">
        <f>C36+D36+F36+I36+Q36+R36+S36+U36+E36</f>
        <v>233809.54728099998</v>
      </c>
      <c r="BB36" s="154"/>
    </row>
    <row r="37" spans="1:54" x14ac:dyDescent="0.3">
      <c r="A37" s="120">
        <v>2004</v>
      </c>
      <c r="B37" s="121" t="s">
        <v>0</v>
      </c>
      <c r="C37" s="122">
        <v>202.85378</v>
      </c>
      <c r="D37" s="122">
        <v>503.3141</v>
      </c>
      <c r="E37" s="123">
        <v>0</v>
      </c>
      <c r="F37" s="123" t="s">
        <v>94</v>
      </c>
      <c r="G37" s="123" t="s">
        <v>93</v>
      </c>
      <c r="H37" s="122">
        <v>706.16787999999997</v>
      </c>
      <c r="I37" s="122">
        <v>168.02549999999999</v>
      </c>
      <c r="J37" s="122">
        <v>874.19337999999993</v>
      </c>
      <c r="K37" s="124">
        <v>1638.816990445601</v>
      </c>
      <c r="L37" s="125">
        <v>470.76655658724394</v>
      </c>
      <c r="M37" s="125">
        <v>1168.0504338583573</v>
      </c>
      <c r="N37" s="125">
        <v>389.93991659337064</v>
      </c>
      <c r="O37" s="125">
        <v>2028.756907038972</v>
      </c>
      <c r="P37" s="125">
        <v>33.590020619018738</v>
      </c>
      <c r="Q37" s="125">
        <v>1559.36</v>
      </c>
      <c r="R37" s="125">
        <v>131.29232999999999</v>
      </c>
      <c r="S37" s="125">
        <v>37.693269999999998</v>
      </c>
      <c r="T37" s="126" t="s">
        <v>94</v>
      </c>
      <c r="U37" s="126" t="s">
        <v>94</v>
      </c>
      <c r="V37" s="127">
        <v>1728.3455999999999</v>
      </c>
      <c r="W37" s="125">
        <v>2663.4473342343276</v>
      </c>
      <c r="X37" s="125">
        <v>2510.6100710343449</v>
      </c>
      <c r="Y37" s="125">
        <v>1220.9264890500767</v>
      </c>
      <c r="Z37" s="125">
        <v>33534.937722419927</v>
      </c>
      <c r="AA37" s="125">
        <v>2602.5389799999998</v>
      </c>
      <c r="AB37" s="125">
        <v>2410.1734002337439</v>
      </c>
      <c r="AC37" s="126" t="s">
        <v>94</v>
      </c>
      <c r="AD37" s="125">
        <v>20.968094973372327</v>
      </c>
      <c r="AE37" s="125">
        <v>3.0073394044433979</v>
      </c>
      <c r="AF37" s="126" t="s">
        <v>94</v>
      </c>
      <c r="AG37" s="128" t="s">
        <v>94</v>
      </c>
      <c r="AH37" s="126">
        <v>59.41</v>
      </c>
      <c r="AI37" s="126" t="s">
        <v>94</v>
      </c>
      <c r="AJ37" s="126" t="s">
        <v>94</v>
      </c>
      <c r="AK37" s="126" t="s">
        <v>94</v>
      </c>
      <c r="AL37" s="126" t="s">
        <v>94</v>
      </c>
      <c r="AM37" s="126" t="s">
        <v>94</v>
      </c>
      <c r="AN37" s="128" t="s">
        <v>94</v>
      </c>
      <c r="AO37" s="125">
        <v>86539.582999999999</v>
      </c>
      <c r="AP37" s="125">
        <v>12411.9</v>
      </c>
      <c r="AQ37" s="125">
        <v>80.779367146431611</v>
      </c>
      <c r="AR37" s="125">
        <v>19.220632853568397</v>
      </c>
      <c r="AS37" s="125">
        <v>66.40997938098127</v>
      </c>
      <c r="AT37" s="126" t="s">
        <v>94</v>
      </c>
      <c r="AU37" s="128" t="s">
        <v>94</v>
      </c>
      <c r="AV37" s="125">
        <f t="shared" ref="AV37:AV100" si="1">((AA37/AA4)-1)*100</f>
        <v>17.55666160902798</v>
      </c>
      <c r="AW37" s="128" t="s">
        <v>94</v>
      </c>
      <c r="AX37" s="129">
        <v>43.918999999999997</v>
      </c>
      <c r="AZ37" s="100"/>
      <c r="BA37" s="98">
        <f>C37+D37+I37+Q37+R37+S37+E37</f>
        <v>2602.5389799999998</v>
      </c>
      <c r="BB37" s="154"/>
    </row>
    <row r="38" spans="1:54" x14ac:dyDescent="0.3">
      <c r="A38" s="120">
        <v>2004</v>
      </c>
      <c r="B38" s="121" t="s">
        <v>1</v>
      </c>
      <c r="C38" s="122">
        <v>514.45992999999999</v>
      </c>
      <c r="D38" s="122">
        <v>757.63149999999996</v>
      </c>
      <c r="E38" s="122">
        <v>38.250099999999996</v>
      </c>
      <c r="F38" s="123" t="s">
        <v>94</v>
      </c>
      <c r="G38" s="123" t="s">
        <v>93</v>
      </c>
      <c r="H38" s="122">
        <v>1310.3415299999999</v>
      </c>
      <c r="I38" s="122">
        <v>79.426079999999985</v>
      </c>
      <c r="J38" s="122">
        <v>1389.7676099999999</v>
      </c>
      <c r="K38" s="124">
        <v>1227.5287574370259</v>
      </c>
      <c r="L38" s="125">
        <v>481.94638127972581</v>
      </c>
      <c r="M38" s="125">
        <v>709.74965877037425</v>
      </c>
      <c r="N38" s="125">
        <v>74.406400971274877</v>
      </c>
      <c r="O38" s="125">
        <v>1301.935158408301</v>
      </c>
      <c r="P38" s="125">
        <v>22.921960635106231</v>
      </c>
      <c r="Q38" s="125">
        <v>4325.8459999999995</v>
      </c>
      <c r="R38" s="125">
        <v>316.80341000000004</v>
      </c>
      <c r="S38" s="125">
        <v>30.62284</v>
      </c>
      <c r="T38" s="126" t="s">
        <v>94</v>
      </c>
      <c r="U38" s="126" t="s">
        <v>94</v>
      </c>
      <c r="V38" s="127">
        <v>4673.27225</v>
      </c>
      <c r="W38" s="125">
        <v>2627.6880503668035</v>
      </c>
      <c r="X38" s="125">
        <v>2582.824382586869</v>
      </c>
      <c r="Y38" s="125">
        <v>2333.881509639682</v>
      </c>
      <c r="Z38" s="125">
        <v>12438.196588139723</v>
      </c>
      <c r="AA38" s="125">
        <v>6063.0398599999999</v>
      </c>
      <c r="AB38" s="125">
        <v>2130.4203116303388</v>
      </c>
      <c r="AC38" s="126" t="s">
        <v>94</v>
      </c>
      <c r="AD38" s="125">
        <v>23.712556504190641</v>
      </c>
      <c r="AE38" s="125">
        <v>1.997845642603403</v>
      </c>
      <c r="AF38" s="126" t="s">
        <v>94</v>
      </c>
      <c r="AG38" s="128" t="s">
        <v>94</v>
      </c>
      <c r="AH38" s="126">
        <v>267.02</v>
      </c>
      <c r="AI38" s="126" t="s">
        <v>94</v>
      </c>
      <c r="AJ38" s="126" t="s">
        <v>94</v>
      </c>
      <c r="AK38" s="126" t="s">
        <v>94</v>
      </c>
      <c r="AL38" s="126" t="s">
        <v>94</v>
      </c>
      <c r="AM38" s="126" t="s">
        <v>94</v>
      </c>
      <c r="AN38" s="128" t="s">
        <v>94</v>
      </c>
      <c r="AO38" s="125">
        <v>303478.89399999997</v>
      </c>
      <c r="AP38" s="125">
        <v>25568.9</v>
      </c>
      <c r="AQ38" s="125">
        <v>94.28493804082828</v>
      </c>
      <c r="AR38" s="125">
        <v>5.7150619591717202</v>
      </c>
      <c r="AS38" s="125">
        <v>77.078039364893769</v>
      </c>
      <c r="AT38" s="126" t="s">
        <v>94</v>
      </c>
      <c r="AU38" s="128" t="s">
        <v>94</v>
      </c>
      <c r="AV38" s="125">
        <f t="shared" si="1"/>
        <v>22.941323707931115</v>
      </c>
      <c r="AW38" s="128" t="s">
        <v>94</v>
      </c>
      <c r="AX38" s="129">
        <v>60.207500000000003</v>
      </c>
      <c r="AZ38" s="100"/>
      <c r="BA38" s="98">
        <f t="shared" ref="BA38:BA68" si="2">C38+D38+I38+Q38+R38+S38+E38</f>
        <v>6063.0398599999999</v>
      </c>
      <c r="BB38" s="154"/>
    </row>
    <row r="39" spans="1:54" x14ac:dyDescent="0.3">
      <c r="A39" s="120">
        <v>2004</v>
      </c>
      <c r="B39" s="121" t="s">
        <v>2</v>
      </c>
      <c r="C39" s="122">
        <v>83.343440000000001</v>
      </c>
      <c r="D39" s="122">
        <v>366.62430000000001</v>
      </c>
      <c r="E39" s="123">
        <v>0</v>
      </c>
      <c r="F39" s="123" t="s">
        <v>94</v>
      </c>
      <c r="G39" s="123" t="s">
        <v>93</v>
      </c>
      <c r="H39" s="122">
        <v>449.96773999999999</v>
      </c>
      <c r="I39" s="122">
        <v>65.349949999999993</v>
      </c>
      <c r="J39" s="122">
        <v>515.31768999999997</v>
      </c>
      <c r="K39" s="124">
        <v>2516.1055721754688</v>
      </c>
      <c r="L39" s="125">
        <v>466.03539575586433</v>
      </c>
      <c r="M39" s="125">
        <v>2050.0701764196046</v>
      </c>
      <c r="N39" s="125">
        <v>365.4203595493052</v>
      </c>
      <c r="O39" s="125">
        <v>2881.5259317247742</v>
      </c>
      <c r="P39" s="125">
        <v>28.497522183201795</v>
      </c>
      <c r="Q39" s="125">
        <v>1076.721</v>
      </c>
      <c r="R39" s="125">
        <v>216.21892999999997</v>
      </c>
      <c r="S39" s="125">
        <v>3.184E-2</v>
      </c>
      <c r="T39" s="126" t="s">
        <v>94</v>
      </c>
      <c r="U39" s="126" t="s">
        <v>94</v>
      </c>
      <c r="V39" s="127">
        <v>1292.9717700000001</v>
      </c>
      <c r="W39" s="125">
        <v>3691.157215898872</v>
      </c>
      <c r="X39" s="125">
        <v>4073.674294016163</v>
      </c>
      <c r="Y39" s="125">
        <v>2426.2910845536662</v>
      </c>
      <c r="Z39" s="125">
        <v>73.533487297921468</v>
      </c>
      <c r="AA39" s="125">
        <v>1808.28946</v>
      </c>
      <c r="AB39" s="125">
        <v>3417.5154784133779</v>
      </c>
      <c r="AC39" s="126" t="s">
        <v>94</v>
      </c>
      <c r="AD39" s="125">
        <v>22.297583910823938</v>
      </c>
      <c r="AE39" s="125">
        <v>3.2245637977683308</v>
      </c>
      <c r="AF39" s="126" t="s">
        <v>94</v>
      </c>
      <c r="AG39" s="128" t="s">
        <v>94</v>
      </c>
      <c r="AH39" s="126">
        <v>37.53</v>
      </c>
      <c r="AI39" s="126" t="s">
        <v>94</v>
      </c>
      <c r="AJ39" s="126" t="s">
        <v>94</v>
      </c>
      <c r="AK39" s="126" t="s">
        <v>94</v>
      </c>
      <c r="AL39" s="126" t="s">
        <v>94</v>
      </c>
      <c r="AM39" s="126" t="s">
        <v>94</v>
      </c>
      <c r="AN39" s="128" t="s">
        <v>94</v>
      </c>
      <c r="AO39" s="125">
        <v>56078.576000000001</v>
      </c>
      <c r="AP39" s="125">
        <v>8109.8</v>
      </c>
      <c r="AQ39" s="125">
        <v>87.318512197786191</v>
      </c>
      <c r="AR39" s="125">
        <v>12.681487802213814</v>
      </c>
      <c r="AS39" s="125">
        <v>71.502477816798205</v>
      </c>
      <c r="AT39" s="126" t="s">
        <v>94</v>
      </c>
      <c r="AU39" s="128" t="s">
        <v>94</v>
      </c>
      <c r="AV39" s="125">
        <f t="shared" si="1"/>
        <v>16.49952895144844</v>
      </c>
      <c r="AW39" s="128" t="s">
        <v>94</v>
      </c>
      <c r="AX39" s="129">
        <v>36.809199999999997</v>
      </c>
      <c r="AZ39" s="100"/>
      <c r="BA39" s="98">
        <f t="shared" si="2"/>
        <v>1808.28946</v>
      </c>
      <c r="BB39" s="154"/>
    </row>
    <row r="40" spans="1:54" x14ac:dyDescent="0.3">
      <c r="A40" s="120">
        <v>2004</v>
      </c>
      <c r="B40" s="121" t="s">
        <v>3</v>
      </c>
      <c r="C40" s="122">
        <v>209.51421999999999</v>
      </c>
      <c r="D40" s="122">
        <v>537.62199999999996</v>
      </c>
      <c r="E40" s="122">
        <v>66.7303</v>
      </c>
      <c r="F40" s="123" t="s">
        <v>94</v>
      </c>
      <c r="G40" s="123" t="s">
        <v>93</v>
      </c>
      <c r="H40" s="122">
        <v>813.86652000000004</v>
      </c>
      <c r="I40" s="122">
        <v>105.48</v>
      </c>
      <c r="J40" s="122">
        <v>919.34652000000006</v>
      </c>
      <c r="K40" s="124">
        <v>1981.1552954693723</v>
      </c>
      <c r="L40" s="125">
        <v>510.01017516869365</v>
      </c>
      <c r="M40" s="125">
        <v>1308.7068285605787</v>
      </c>
      <c r="N40" s="125">
        <v>256.76478320561631</v>
      </c>
      <c r="O40" s="125">
        <v>2237.9200786749889</v>
      </c>
      <c r="P40" s="125">
        <v>42.151093887954552</v>
      </c>
      <c r="Q40" s="125">
        <v>830.72900000000004</v>
      </c>
      <c r="R40" s="125">
        <v>130.57570000000001</v>
      </c>
      <c r="S40" s="125">
        <v>300.42270999999994</v>
      </c>
      <c r="T40" s="126" t="s">
        <v>94</v>
      </c>
      <c r="U40" s="126" t="s">
        <v>94</v>
      </c>
      <c r="V40" s="127">
        <v>1261.72741</v>
      </c>
      <c r="W40" s="125">
        <v>3669.7537941585374</v>
      </c>
      <c r="X40" s="125">
        <v>2402.8884562985763</v>
      </c>
      <c r="Y40" s="125">
        <v>1605.1100184388447</v>
      </c>
      <c r="Z40" s="125">
        <v>12716.843464273617</v>
      </c>
      <c r="AA40" s="125">
        <v>2181.07393</v>
      </c>
      <c r="AB40" s="125">
        <v>2890.2866998311733</v>
      </c>
      <c r="AC40" s="126" t="s">
        <v>94</v>
      </c>
      <c r="AD40" s="125">
        <v>6.1903413796528861</v>
      </c>
      <c r="AE40" s="125">
        <v>0.48492189588198481</v>
      </c>
      <c r="AF40" s="126" t="s">
        <v>94</v>
      </c>
      <c r="AG40" s="128" t="s">
        <v>94</v>
      </c>
      <c r="AH40" s="126">
        <v>22.55</v>
      </c>
      <c r="AI40" s="126" t="s">
        <v>94</v>
      </c>
      <c r="AJ40" s="126" t="s">
        <v>94</v>
      </c>
      <c r="AK40" s="126" t="s">
        <v>94</v>
      </c>
      <c r="AL40" s="126" t="s">
        <v>94</v>
      </c>
      <c r="AM40" s="126" t="s">
        <v>94</v>
      </c>
      <c r="AN40" s="128" t="s">
        <v>94</v>
      </c>
      <c r="AO40" s="125">
        <v>449778.397</v>
      </c>
      <c r="AP40" s="125">
        <v>35233.5</v>
      </c>
      <c r="AQ40" s="125">
        <v>88.526633026249996</v>
      </c>
      <c r="AR40" s="125">
        <v>11.473366973750005</v>
      </c>
      <c r="AS40" s="125">
        <v>57.848906112045448</v>
      </c>
      <c r="AT40" s="126" t="s">
        <v>94</v>
      </c>
      <c r="AU40" s="128" t="s">
        <v>94</v>
      </c>
      <c r="AV40" s="125">
        <f t="shared" si="1"/>
        <v>22.626245231246102</v>
      </c>
      <c r="AW40" s="128" t="s">
        <v>94</v>
      </c>
      <c r="AX40" s="129">
        <v>15.8421</v>
      </c>
      <c r="AZ40" s="100"/>
      <c r="BA40" s="98">
        <f t="shared" si="2"/>
        <v>2181.0739300000005</v>
      </c>
      <c r="BB40" s="154"/>
    </row>
    <row r="41" spans="1:54" x14ac:dyDescent="0.3">
      <c r="A41" s="120">
        <v>2004</v>
      </c>
      <c r="B41" s="121" t="s">
        <v>4</v>
      </c>
      <c r="C41" s="122">
        <v>235.33064999999999</v>
      </c>
      <c r="D41" s="122">
        <v>658.85900000000004</v>
      </c>
      <c r="E41" s="122">
        <v>129.86360000000002</v>
      </c>
      <c r="F41" s="123" t="s">
        <v>94</v>
      </c>
      <c r="G41" s="123" t="s">
        <v>93</v>
      </c>
      <c r="H41" s="122">
        <v>1024.0532499999999</v>
      </c>
      <c r="I41" s="122">
        <v>66.432000000000002</v>
      </c>
      <c r="J41" s="122">
        <v>1090.48525</v>
      </c>
      <c r="K41" s="124">
        <v>1520.2374802186416</v>
      </c>
      <c r="L41" s="125">
        <v>349.35534297090027</v>
      </c>
      <c r="M41" s="125">
        <v>978.09576404290885</v>
      </c>
      <c r="N41" s="125">
        <v>98.620278082106367</v>
      </c>
      <c r="O41" s="125">
        <v>1618.8577583007479</v>
      </c>
      <c r="P41" s="125">
        <v>16.830029741325809</v>
      </c>
      <c r="Q41" s="125">
        <v>4992.4080000000004</v>
      </c>
      <c r="R41" s="125">
        <v>372.09035999999998</v>
      </c>
      <c r="S41" s="125">
        <v>24.418190000000003</v>
      </c>
      <c r="T41" s="126" t="s">
        <v>94</v>
      </c>
      <c r="U41" s="126" t="s">
        <v>94</v>
      </c>
      <c r="V41" s="127">
        <v>5388.9165500000008</v>
      </c>
      <c r="W41" s="125">
        <v>2871.6475433684645</v>
      </c>
      <c r="X41" s="125">
        <v>2950.3516257520059</v>
      </c>
      <c r="Y41" s="125">
        <v>1488.9868144620739</v>
      </c>
      <c r="Z41" s="125">
        <v>14082.001153402538</v>
      </c>
      <c r="AA41" s="125">
        <v>6479.4018000000005</v>
      </c>
      <c r="AB41" s="125">
        <v>2540.7346381157931</v>
      </c>
      <c r="AC41" s="126" t="s">
        <v>94</v>
      </c>
      <c r="AD41" s="125">
        <v>25.596018819551166</v>
      </c>
      <c r="AE41" s="125">
        <v>2.2708432769294675</v>
      </c>
      <c r="AF41" s="126" t="s">
        <v>94</v>
      </c>
      <c r="AG41" s="128" t="s">
        <v>94</v>
      </c>
      <c r="AH41" s="126">
        <v>184.12</v>
      </c>
      <c r="AI41" s="126" t="s">
        <v>94</v>
      </c>
      <c r="AJ41" s="126" t="s">
        <v>94</v>
      </c>
      <c r="AK41" s="126" t="s">
        <v>94</v>
      </c>
      <c r="AL41" s="126" t="s">
        <v>94</v>
      </c>
      <c r="AM41" s="126" t="s">
        <v>94</v>
      </c>
      <c r="AN41" s="128" t="s">
        <v>94</v>
      </c>
      <c r="AO41" s="125">
        <v>285330.20600000001</v>
      </c>
      <c r="AP41" s="125">
        <v>25314.1</v>
      </c>
      <c r="AQ41" s="125">
        <v>93.908033143960452</v>
      </c>
      <c r="AR41" s="125">
        <v>6.0919668560395479</v>
      </c>
      <c r="AS41" s="125">
        <v>83.169970258674198</v>
      </c>
      <c r="AT41" s="126" t="s">
        <v>94</v>
      </c>
      <c r="AU41" s="128" t="s">
        <v>94</v>
      </c>
      <c r="AV41" s="125">
        <f t="shared" si="1"/>
        <v>20.804585386842</v>
      </c>
      <c r="AW41" s="128" t="s">
        <v>94</v>
      </c>
      <c r="AX41" s="129">
        <v>67.387500000000003</v>
      </c>
      <c r="AZ41" s="100"/>
      <c r="BA41" s="98">
        <f t="shared" si="2"/>
        <v>6479.4018000000005</v>
      </c>
      <c r="BB41" s="154"/>
    </row>
    <row r="42" spans="1:54" x14ac:dyDescent="0.3">
      <c r="A42" s="120">
        <v>2004</v>
      </c>
      <c r="B42" s="121" t="s">
        <v>5</v>
      </c>
      <c r="C42" s="122">
        <v>103.23108999999999</v>
      </c>
      <c r="D42" s="122">
        <v>398.17879999999997</v>
      </c>
      <c r="E42" s="123">
        <v>0</v>
      </c>
      <c r="F42" s="123" t="s">
        <v>94</v>
      </c>
      <c r="G42" s="123" t="s">
        <v>93</v>
      </c>
      <c r="H42" s="122">
        <v>501.40988999999996</v>
      </c>
      <c r="I42" s="122">
        <v>17.6891</v>
      </c>
      <c r="J42" s="122">
        <v>519.09898999999996</v>
      </c>
      <c r="K42" s="124">
        <v>1938.1830375607362</v>
      </c>
      <c r="L42" s="125">
        <v>399.03630059412217</v>
      </c>
      <c r="M42" s="125">
        <v>1539.1467369666138</v>
      </c>
      <c r="N42" s="125">
        <v>68.376620113567384</v>
      </c>
      <c r="O42" s="125">
        <v>2006.5596576743037</v>
      </c>
      <c r="P42" s="125">
        <v>30.566164247882853</v>
      </c>
      <c r="Q42" s="125">
        <v>1008.401</v>
      </c>
      <c r="R42" s="125">
        <v>170.27608000000001</v>
      </c>
      <c r="S42" s="125">
        <v>0.50372000000000006</v>
      </c>
      <c r="T42" s="126" t="s">
        <v>94</v>
      </c>
      <c r="U42" s="126" t="s">
        <v>94</v>
      </c>
      <c r="V42" s="127">
        <v>1179.1807999999999</v>
      </c>
      <c r="W42" s="125">
        <v>3623.2318328468277</v>
      </c>
      <c r="X42" s="125">
        <v>3542.5374576241416</v>
      </c>
      <c r="Y42" s="125">
        <v>2599.992059977707</v>
      </c>
      <c r="Z42" s="125">
        <v>351.75977653631287</v>
      </c>
      <c r="AA42" s="125">
        <v>1698.2797899999998</v>
      </c>
      <c r="AB42" s="125">
        <v>2907.2616326942862</v>
      </c>
      <c r="AC42" s="126" t="s">
        <v>94</v>
      </c>
      <c r="AD42" s="125">
        <v>15.398451250804705</v>
      </c>
      <c r="AE42" s="125">
        <v>3.7397694408996864</v>
      </c>
      <c r="AF42" s="126" t="s">
        <v>94</v>
      </c>
      <c r="AG42" s="128" t="s">
        <v>94</v>
      </c>
      <c r="AH42" s="126">
        <v>54.44</v>
      </c>
      <c r="AI42" s="126" t="s">
        <v>94</v>
      </c>
      <c r="AJ42" s="126" t="s">
        <v>94</v>
      </c>
      <c r="AK42" s="126" t="s">
        <v>94</v>
      </c>
      <c r="AL42" s="126" t="s">
        <v>94</v>
      </c>
      <c r="AM42" s="126" t="s">
        <v>94</v>
      </c>
      <c r="AN42" s="128" t="s">
        <v>94</v>
      </c>
      <c r="AO42" s="125">
        <v>45411.35</v>
      </c>
      <c r="AP42" s="125">
        <v>11028.9</v>
      </c>
      <c r="AQ42" s="125">
        <v>96.59234551775954</v>
      </c>
      <c r="AR42" s="125">
        <v>3.4076544822404689</v>
      </c>
      <c r="AS42" s="125">
        <v>69.433835752117147</v>
      </c>
      <c r="AT42" s="126" t="s">
        <v>94</v>
      </c>
      <c r="AU42" s="128" t="s">
        <v>94</v>
      </c>
      <c r="AV42" s="125">
        <f t="shared" si="1"/>
        <v>16.912137806595616</v>
      </c>
      <c r="AW42" s="128" t="s">
        <v>94</v>
      </c>
      <c r="AX42" s="129">
        <v>26.0959</v>
      </c>
      <c r="AZ42" s="100"/>
      <c r="BA42" s="98">
        <f t="shared" si="2"/>
        <v>1698.2797899999998</v>
      </c>
      <c r="BB42" s="154"/>
    </row>
    <row r="43" spans="1:54" x14ac:dyDescent="0.3">
      <c r="A43" s="120">
        <v>2004</v>
      </c>
      <c r="B43" s="121" t="s">
        <v>6</v>
      </c>
      <c r="C43" s="122">
        <v>1166.8013999999998</v>
      </c>
      <c r="D43" s="122">
        <v>1661.8093000000001</v>
      </c>
      <c r="E43" s="122">
        <v>706.44459999999992</v>
      </c>
      <c r="F43" s="123" t="s">
        <v>94</v>
      </c>
      <c r="G43" s="123" t="s">
        <v>93</v>
      </c>
      <c r="H43" s="122">
        <v>3535.0553</v>
      </c>
      <c r="I43" s="122">
        <v>298.61340000000001</v>
      </c>
      <c r="J43" s="122">
        <v>3833.6687000000002</v>
      </c>
      <c r="K43" s="124">
        <v>975.86687230864413</v>
      </c>
      <c r="L43" s="125">
        <v>322.10043017526402</v>
      </c>
      <c r="M43" s="125">
        <v>458.74944133530732</v>
      </c>
      <c r="N43" s="125">
        <v>82.433484049726204</v>
      </c>
      <c r="O43" s="125">
        <v>1058.3003563583704</v>
      </c>
      <c r="P43" s="125">
        <v>66.391843488397981</v>
      </c>
      <c r="Q43" s="125">
        <v>1564.3009999999999</v>
      </c>
      <c r="R43" s="125">
        <v>317.27024999999992</v>
      </c>
      <c r="S43" s="125">
        <v>59.066800000000001</v>
      </c>
      <c r="T43" s="126" t="s">
        <v>94</v>
      </c>
      <c r="U43" s="126" t="s">
        <v>94</v>
      </c>
      <c r="V43" s="127">
        <v>1940.63805</v>
      </c>
      <c r="W43" s="125">
        <v>2272.1198933625569</v>
      </c>
      <c r="X43" s="125">
        <v>2430.3709952815752</v>
      </c>
      <c r="Y43" s="125">
        <v>1283.6789975602549</v>
      </c>
      <c r="Z43" s="125">
        <v>6399.4366197183099</v>
      </c>
      <c r="AA43" s="125">
        <v>5774.3067499999997</v>
      </c>
      <c r="AB43" s="125">
        <v>1289.890722528284</v>
      </c>
      <c r="AC43" s="126" t="s">
        <v>94</v>
      </c>
      <c r="AD43" s="125">
        <v>17.219208954467245</v>
      </c>
      <c r="AE43" s="125">
        <v>3.6754386507067576</v>
      </c>
      <c r="AF43" s="126" t="s">
        <v>94</v>
      </c>
      <c r="AG43" s="128" t="s">
        <v>94</v>
      </c>
      <c r="AH43" s="126">
        <v>15.3</v>
      </c>
      <c r="AI43" s="126" t="s">
        <v>94</v>
      </c>
      <c r="AJ43" s="126" t="s">
        <v>94</v>
      </c>
      <c r="AK43" s="126" t="s">
        <v>94</v>
      </c>
      <c r="AL43" s="126" t="s">
        <v>94</v>
      </c>
      <c r="AM43" s="126" t="s">
        <v>94</v>
      </c>
      <c r="AN43" s="128" t="s">
        <v>94</v>
      </c>
      <c r="AO43" s="125">
        <v>157105.24100000001</v>
      </c>
      <c r="AP43" s="125">
        <v>33534.1</v>
      </c>
      <c r="AQ43" s="125">
        <v>92.210766673708662</v>
      </c>
      <c r="AR43" s="125">
        <v>7.7892333262913409</v>
      </c>
      <c r="AS43" s="125">
        <v>33.608156511602019</v>
      </c>
      <c r="AT43" s="126" t="s">
        <v>94</v>
      </c>
      <c r="AU43" s="128" t="s">
        <v>94</v>
      </c>
      <c r="AV43" s="125">
        <f t="shared" si="1"/>
        <v>37.791438227566452</v>
      </c>
      <c r="AW43" s="128" t="s">
        <v>94</v>
      </c>
      <c r="AX43" s="129">
        <v>41.8431</v>
      </c>
      <c r="AZ43" s="100"/>
      <c r="BA43" s="98">
        <f t="shared" si="2"/>
        <v>5774.3067499999997</v>
      </c>
      <c r="BB43" s="154"/>
    </row>
    <row r="44" spans="1:54" x14ac:dyDescent="0.3">
      <c r="A44" s="120">
        <v>2004</v>
      </c>
      <c r="B44" s="121" t="s">
        <v>7</v>
      </c>
      <c r="C44" s="122">
        <v>159.83002999999999</v>
      </c>
      <c r="D44" s="122">
        <v>1000.535</v>
      </c>
      <c r="E44" s="122">
        <v>176.41229999999999</v>
      </c>
      <c r="F44" s="123" t="s">
        <v>94</v>
      </c>
      <c r="G44" s="123" t="s">
        <v>93</v>
      </c>
      <c r="H44" s="122">
        <v>1336.7773299999999</v>
      </c>
      <c r="I44" s="122">
        <v>423.60700000000003</v>
      </c>
      <c r="J44" s="122">
        <v>1760.3843299999999</v>
      </c>
      <c r="K44" s="124">
        <v>1134.2078143560157</v>
      </c>
      <c r="L44" s="125">
        <v>135.6100712709995</v>
      </c>
      <c r="M44" s="125">
        <v>848.91820804344138</v>
      </c>
      <c r="N44" s="125">
        <v>359.41540811131853</v>
      </c>
      <c r="O44" s="125">
        <v>1493.6232224673342</v>
      </c>
      <c r="P44" s="125">
        <v>24.372390408011679</v>
      </c>
      <c r="Q44" s="125">
        <v>5032.4989999999998</v>
      </c>
      <c r="R44" s="125">
        <v>383.10599999999999</v>
      </c>
      <c r="S44" s="125">
        <v>46.873509999999996</v>
      </c>
      <c r="T44" s="126" t="s">
        <v>94</v>
      </c>
      <c r="U44" s="126" t="s">
        <v>94</v>
      </c>
      <c r="V44" s="127">
        <v>5462.4785099999999</v>
      </c>
      <c r="W44" s="125">
        <v>2677.3377526938898</v>
      </c>
      <c r="X44" s="125">
        <v>2585.6310302502193</v>
      </c>
      <c r="Y44" s="125">
        <v>1483.6303645700211</v>
      </c>
      <c r="Z44" s="125">
        <v>11662.978352824084</v>
      </c>
      <c r="AA44" s="125">
        <v>7222.8628399999998</v>
      </c>
      <c r="AB44" s="125">
        <v>2243.916051154677</v>
      </c>
      <c r="AC44" s="126" t="s">
        <v>94</v>
      </c>
      <c r="AD44" s="125">
        <v>22.951509019672642</v>
      </c>
      <c r="AE44" s="125">
        <v>2.7731472804255595</v>
      </c>
      <c r="AF44" s="126" t="s">
        <v>94</v>
      </c>
      <c r="AG44" s="128" t="s">
        <v>94</v>
      </c>
      <c r="AH44" s="126">
        <v>469.87</v>
      </c>
      <c r="AI44" s="126" t="s">
        <v>94</v>
      </c>
      <c r="AJ44" s="126" t="s">
        <v>94</v>
      </c>
      <c r="AK44" s="126" t="s">
        <v>94</v>
      </c>
      <c r="AL44" s="126" t="s">
        <v>94</v>
      </c>
      <c r="AM44" s="126" t="s">
        <v>94</v>
      </c>
      <c r="AN44" s="128" t="s">
        <v>94</v>
      </c>
      <c r="AO44" s="125">
        <v>260457.239</v>
      </c>
      <c r="AP44" s="125">
        <v>31470.1</v>
      </c>
      <c r="AQ44" s="125">
        <v>75.936675146386918</v>
      </c>
      <c r="AR44" s="125">
        <v>24.063324853613079</v>
      </c>
      <c r="AS44" s="125">
        <v>75.627609591988318</v>
      </c>
      <c r="AT44" s="126" t="s">
        <v>94</v>
      </c>
      <c r="AU44" s="128" t="s">
        <v>94</v>
      </c>
      <c r="AV44" s="125">
        <f t="shared" si="1"/>
        <v>17.922985930049617</v>
      </c>
      <c r="AW44" s="128" t="s">
        <v>94</v>
      </c>
      <c r="AX44" s="129">
        <v>89.489000000000004</v>
      </c>
      <c r="AZ44" s="100"/>
      <c r="BA44" s="98">
        <f t="shared" si="2"/>
        <v>7222.8628399999998</v>
      </c>
      <c r="BB44" s="154"/>
    </row>
    <row r="45" spans="1:54" x14ac:dyDescent="0.3">
      <c r="A45" s="120">
        <v>2004</v>
      </c>
      <c r="B45" s="121" t="s">
        <v>272</v>
      </c>
      <c r="C45" s="122">
        <v>4521.5123700000004</v>
      </c>
      <c r="D45" s="122">
        <v>1822.3388</v>
      </c>
      <c r="E45" s="122">
        <v>344.61329999999998</v>
      </c>
      <c r="F45" s="123" t="s">
        <v>94</v>
      </c>
      <c r="G45" s="123" t="s">
        <v>93</v>
      </c>
      <c r="H45" s="122">
        <v>6688.4644699999999</v>
      </c>
      <c r="I45" s="122">
        <v>3097.6668999999997</v>
      </c>
      <c r="J45" s="122">
        <v>9786.1313699999992</v>
      </c>
      <c r="K45" s="124">
        <v>1738.323198583656</v>
      </c>
      <c r="L45" s="125">
        <v>1175.1351720126529</v>
      </c>
      <c r="M45" s="125">
        <v>473.6234790403397</v>
      </c>
      <c r="N45" s="125">
        <v>805.07959007737963</v>
      </c>
      <c r="O45" s="125">
        <v>2543.4027886610356</v>
      </c>
      <c r="P45" s="125">
        <v>18.672055767349356</v>
      </c>
      <c r="Q45" s="125">
        <v>31902.606</v>
      </c>
      <c r="R45" s="125">
        <v>9160.6653999999999</v>
      </c>
      <c r="S45" s="125">
        <v>1561.1699699999999</v>
      </c>
      <c r="T45" s="126" t="s">
        <v>94</v>
      </c>
      <c r="U45" s="126" t="s">
        <v>94</v>
      </c>
      <c r="V45" s="127">
        <v>42624.44137</v>
      </c>
      <c r="W45" s="125">
        <v>8300.4329465199735</v>
      </c>
      <c r="X45" s="125">
        <v>4945.6995694182306</v>
      </c>
      <c r="Y45" s="125">
        <v>2854.212196508829</v>
      </c>
      <c r="Z45" s="125">
        <v>22537.787033160577</v>
      </c>
      <c r="AA45" s="125">
        <v>52410.572740000003</v>
      </c>
      <c r="AB45" s="125">
        <v>5834.5084683497234</v>
      </c>
      <c r="AC45" s="126" t="s">
        <v>94</v>
      </c>
      <c r="AD45" s="125">
        <v>11.043255489171258</v>
      </c>
      <c r="AE45" s="125">
        <v>3.4492609327120451</v>
      </c>
      <c r="AF45" s="126" t="s">
        <v>94</v>
      </c>
      <c r="AG45" s="128" t="s">
        <v>94</v>
      </c>
      <c r="AH45" s="126">
        <v>7637.44</v>
      </c>
      <c r="AI45" s="126" t="s">
        <v>94</v>
      </c>
      <c r="AJ45" s="126" t="s">
        <v>94</v>
      </c>
      <c r="AK45" s="126" t="s">
        <v>94</v>
      </c>
      <c r="AL45" s="126" t="s">
        <v>94</v>
      </c>
      <c r="AM45" s="126" t="s">
        <v>94</v>
      </c>
      <c r="AN45" s="128" t="s">
        <v>94</v>
      </c>
      <c r="AO45" s="125">
        <v>1519472.541</v>
      </c>
      <c r="AP45" s="125">
        <v>474593.5</v>
      </c>
      <c r="AQ45" s="125">
        <v>68.346358914656591</v>
      </c>
      <c r="AR45" s="125">
        <v>31.653641085343409</v>
      </c>
      <c r="AS45" s="125">
        <v>81.327944232650637</v>
      </c>
      <c r="AT45" s="126" t="s">
        <v>94</v>
      </c>
      <c r="AU45" s="128" t="s">
        <v>94</v>
      </c>
      <c r="AV45" s="125">
        <f t="shared" si="1"/>
        <v>15.807383602359826</v>
      </c>
      <c r="AW45" s="128" t="s">
        <v>94</v>
      </c>
      <c r="AX45" s="129">
        <v>38.747800000000005</v>
      </c>
      <c r="AZ45" s="100"/>
      <c r="BA45" s="98">
        <f t="shared" si="2"/>
        <v>52410.572739999996</v>
      </c>
      <c r="BB45" s="154"/>
    </row>
    <row r="46" spans="1:54" x14ac:dyDescent="0.3">
      <c r="A46" s="120">
        <v>2004</v>
      </c>
      <c r="B46" s="121" t="s">
        <v>8</v>
      </c>
      <c r="C46" s="122">
        <v>205.66998000000001</v>
      </c>
      <c r="D46" s="122">
        <v>765.33500000000004</v>
      </c>
      <c r="E46" s="122">
        <v>192.01050000000001</v>
      </c>
      <c r="F46" s="123" t="s">
        <v>94</v>
      </c>
      <c r="G46" s="123" t="s">
        <v>93</v>
      </c>
      <c r="H46" s="122">
        <v>1163.01548</v>
      </c>
      <c r="I46" s="122">
        <v>26.667060000000003</v>
      </c>
      <c r="J46" s="122">
        <v>1189.68254</v>
      </c>
      <c r="K46" s="124">
        <v>1583.9847786945306</v>
      </c>
      <c r="L46" s="125">
        <v>280.11503144774008</v>
      </c>
      <c r="M46" s="125">
        <v>1042.3584306910332</v>
      </c>
      <c r="N46" s="125">
        <v>36.319565697039359</v>
      </c>
      <c r="O46" s="125">
        <v>1620.3043443915701</v>
      </c>
      <c r="P46" s="125">
        <v>34.928397114945462</v>
      </c>
      <c r="Q46" s="125">
        <v>1891.5239999999999</v>
      </c>
      <c r="R46" s="125">
        <v>289.60719999999998</v>
      </c>
      <c r="S46" s="125">
        <v>35.247339999999994</v>
      </c>
      <c r="T46" s="126" t="s">
        <v>94</v>
      </c>
      <c r="U46" s="126" t="s">
        <v>94</v>
      </c>
      <c r="V46" s="127">
        <v>2216.3785399999997</v>
      </c>
      <c r="W46" s="125">
        <v>2711.2692224414627</v>
      </c>
      <c r="X46" s="125">
        <v>2814.2653097661132</v>
      </c>
      <c r="Y46" s="125">
        <v>1049.252027984189</v>
      </c>
      <c r="Z46" s="125">
        <v>18001.705822267617</v>
      </c>
      <c r="AA46" s="125">
        <v>3406.0610799999995</v>
      </c>
      <c r="AB46" s="125">
        <v>2195.0470418630366</v>
      </c>
      <c r="AC46" s="126" t="s">
        <v>94</v>
      </c>
      <c r="AD46" s="125">
        <v>21.113039392530606</v>
      </c>
      <c r="AE46" s="125">
        <v>3.362172158803737</v>
      </c>
      <c r="AF46" s="126" t="s">
        <v>94</v>
      </c>
      <c r="AG46" s="128" t="s">
        <v>94</v>
      </c>
      <c r="AH46" s="126">
        <v>21.47</v>
      </c>
      <c r="AI46" s="126" t="s">
        <v>94</v>
      </c>
      <c r="AJ46" s="126" t="s">
        <v>94</v>
      </c>
      <c r="AK46" s="126" t="s">
        <v>94</v>
      </c>
      <c r="AL46" s="126" t="s">
        <v>94</v>
      </c>
      <c r="AM46" s="126" t="s">
        <v>94</v>
      </c>
      <c r="AN46" s="128" t="s">
        <v>94</v>
      </c>
      <c r="AO46" s="125">
        <v>101305.374</v>
      </c>
      <c r="AP46" s="125">
        <v>16132.5</v>
      </c>
      <c r="AQ46" s="125">
        <v>97.758472609003746</v>
      </c>
      <c r="AR46" s="125">
        <v>2.2415273909962572</v>
      </c>
      <c r="AS46" s="125">
        <v>65.071602885054546</v>
      </c>
      <c r="AT46" s="126" t="s">
        <v>94</v>
      </c>
      <c r="AU46" s="128" t="s">
        <v>94</v>
      </c>
      <c r="AV46" s="125">
        <f t="shared" si="1"/>
        <v>20.589116766801308</v>
      </c>
      <c r="AW46" s="128" t="s">
        <v>94</v>
      </c>
      <c r="AX46" s="129">
        <v>55.029199999999996</v>
      </c>
      <c r="AZ46" s="100"/>
      <c r="BA46" s="98">
        <f t="shared" si="2"/>
        <v>3406.0610799999995</v>
      </c>
      <c r="BB46" s="154"/>
    </row>
    <row r="47" spans="1:54" x14ac:dyDescent="0.3">
      <c r="A47" s="120">
        <v>2004</v>
      </c>
      <c r="B47" s="121" t="s">
        <v>9</v>
      </c>
      <c r="C47" s="122">
        <v>854.33537000000001</v>
      </c>
      <c r="D47" s="122">
        <v>1263.6600000000001</v>
      </c>
      <c r="E47" s="123">
        <v>0</v>
      </c>
      <c r="F47" s="123" t="s">
        <v>94</v>
      </c>
      <c r="G47" s="123" t="s">
        <v>93</v>
      </c>
      <c r="H47" s="122">
        <v>2117.9953700000001</v>
      </c>
      <c r="I47" s="122">
        <v>588.02599999999995</v>
      </c>
      <c r="J47" s="122">
        <v>2706.0213699999999</v>
      </c>
      <c r="K47" s="124">
        <v>670.71908019448995</v>
      </c>
      <c r="L47" s="125">
        <v>270.54782161493546</v>
      </c>
      <c r="M47" s="125">
        <v>400.17125857955449</v>
      </c>
      <c r="N47" s="125">
        <v>186.21393768695782</v>
      </c>
      <c r="O47" s="125">
        <v>856.93301788144777</v>
      </c>
      <c r="P47" s="125">
        <v>34.578987564579329</v>
      </c>
      <c r="Q47" s="125">
        <v>4385.8450000000003</v>
      </c>
      <c r="R47" s="125">
        <v>429.21508</v>
      </c>
      <c r="S47" s="125">
        <v>304.54203000000001</v>
      </c>
      <c r="T47" s="126" t="s">
        <v>94</v>
      </c>
      <c r="U47" s="126" t="s">
        <v>94</v>
      </c>
      <c r="V47" s="127">
        <v>5119.6021099999998</v>
      </c>
      <c r="W47" s="125">
        <v>2409.4943857241424</v>
      </c>
      <c r="X47" s="125">
        <v>2138.5102453181257</v>
      </c>
      <c r="Y47" s="125">
        <v>1226.0905881143094</v>
      </c>
      <c r="Z47" s="125">
        <v>9041.1480228001437</v>
      </c>
      <c r="AA47" s="125">
        <v>7825.6234800000002</v>
      </c>
      <c r="AB47" s="125">
        <v>1481.4074009571118</v>
      </c>
      <c r="AC47" s="126" t="s">
        <v>94</v>
      </c>
      <c r="AD47" s="125">
        <v>24.333633336131868</v>
      </c>
      <c r="AE47" s="125">
        <v>2.5989791950008243</v>
      </c>
      <c r="AF47" s="126" t="s">
        <v>94</v>
      </c>
      <c r="AG47" s="128" t="s">
        <v>94</v>
      </c>
      <c r="AH47" s="126">
        <v>226.71</v>
      </c>
      <c r="AI47" s="126" t="s">
        <v>94</v>
      </c>
      <c r="AJ47" s="126" t="s">
        <v>94</v>
      </c>
      <c r="AK47" s="126" t="s">
        <v>94</v>
      </c>
      <c r="AL47" s="126" t="s">
        <v>94</v>
      </c>
      <c r="AM47" s="126" t="s">
        <v>94</v>
      </c>
      <c r="AN47" s="128" t="s">
        <v>94</v>
      </c>
      <c r="AO47" s="125">
        <v>301103.73700000002</v>
      </c>
      <c r="AP47" s="125">
        <v>32159.7</v>
      </c>
      <c r="AQ47" s="125">
        <v>78.269720759817957</v>
      </c>
      <c r="AR47" s="125">
        <v>21.730279240182053</v>
      </c>
      <c r="AS47" s="125">
        <v>65.421012435420664</v>
      </c>
      <c r="AT47" s="126" t="s">
        <v>94</v>
      </c>
      <c r="AU47" s="128" t="s">
        <v>94</v>
      </c>
      <c r="AV47" s="125">
        <f t="shared" si="1"/>
        <v>25.08990638210047</v>
      </c>
      <c r="AW47" s="128" t="s">
        <v>94</v>
      </c>
      <c r="AX47" s="129">
        <v>137.72999999999999</v>
      </c>
      <c r="AZ47" s="100"/>
      <c r="BA47" s="98">
        <f t="shared" si="2"/>
        <v>7825.6234799999993</v>
      </c>
      <c r="BB47" s="154"/>
    </row>
    <row r="48" spans="1:54" x14ac:dyDescent="0.3">
      <c r="A48" s="120">
        <v>2004</v>
      </c>
      <c r="B48" s="121" t="s">
        <v>10</v>
      </c>
      <c r="C48" s="122">
        <v>585.04047000000003</v>
      </c>
      <c r="D48" s="122">
        <v>1859.3190099999999</v>
      </c>
      <c r="E48" s="123">
        <v>0</v>
      </c>
      <c r="F48" s="123" t="s">
        <v>94</v>
      </c>
      <c r="G48" s="123" t="s">
        <v>93</v>
      </c>
      <c r="H48" s="122">
        <v>2444.3594800000001</v>
      </c>
      <c r="I48" s="122">
        <v>29.913080000000001</v>
      </c>
      <c r="J48" s="122">
        <v>2474.2725599999999</v>
      </c>
      <c r="K48" s="124">
        <v>987.70698994901375</v>
      </c>
      <c r="L48" s="125">
        <v>236.40081025318594</v>
      </c>
      <c r="M48" s="125">
        <v>751.30617969582784</v>
      </c>
      <c r="N48" s="125">
        <v>12.087157575899615</v>
      </c>
      <c r="O48" s="125">
        <v>999.79414752491334</v>
      </c>
      <c r="P48" s="125">
        <v>52.261199781376234</v>
      </c>
      <c r="Q48" s="125">
        <v>1785.002</v>
      </c>
      <c r="R48" s="125">
        <v>474.79845</v>
      </c>
      <c r="S48" s="125">
        <v>0.36203999999999997</v>
      </c>
      <c r="T48" s="126" t="s">
        <v>94</v>
      </c>
      <c r="U48" s="126" t="s">
        <v>94</v>
      </c>
      <c r="V48" s="127">
        <v>2260.1624899999997</v>
      </c>
      <c r="W48" s="125">
        <v>2767.5346100628162</v>
      </c>
      <c r="X48" s="125">
        <v>2756.3724634838964</v>
      </c>
      <c r="Y48" s="125">
        <v>1115.354140190231</v>
      </c>
      <c r="Z48" s="125">
        <v>349.12246865959497</v>
      </c>
      <c r="AA48" s="125">
        <v>4734.43505</v>
      </c>
      <c r="AB48" s="125">
        <v>1438.4031880155021</v>
      </c>
      <c r="AC48" s="126" t="s">
        <v>94</v>
      </c>
      <c r="AD48" s="125">
        <v>17.121801891398299</v>
      </c>
      <c r="AE48" s="125">
        <v>3.688952951783333</v>
      </c>
      <c r="AF48" s="126" t="s">
        <v>94</v>
      </c>
      <c r="AG48" s="128" t="s">
        <v>94</v>
      </c>
      <c r="AH48" s="126">
        <v>18.07</v>
      </c>
      <c r="AI48" s="126" t="s">
        <v>94</v>
      </c>
      <c r="AJ48" s="126" t="s">
        <v>94</v>
      </c>
      <c r="AK48" s="126" t="s">
        <v>94</v>
      </c>
      <c r="AL48" s="126" t="s">
        <v>94</v>
      </c>
      <c r="AM48" s="126" t="s">
        <v>94</v>
      </c>
      <c r="AN48" s="128" t="s">
        <v>94</v>
      </c>
      <c r="AO48" s="125">
        <v>128340.89</v>
      </c>
      <c r="AP48" s="125">
        <v>27651.5</v>
      </c>
      <c r="AQ48" s="125">
        <v>98.791035374049514</v>
      </c>
      <c r="AR48" s="125">
        <v>1.2089646259505058</v>
      </c>
      <c r="AS48" s="125">
        <v>47.738800218623759</v>
      </c>
      <c r="AT48" s="126" t="s">
        <v>94</v>
      </c>
      <c r="AU48" s="128" t="s">
        <v>94</v>
      </c>
      <c r="AV48" s="125">
        <f t="shared" si="1"/>
        <v>11.870180937406992</v>
      </c>
      <c r="AW48" s="128" t="s">
        <v>94</v>
      </c>
      <c r="AX48" s="129">
        <v>142.64099999999999</v>
      </c>
      <c r="AZ48" s="100"/>
      <c r="BA48" s="98">
        <f t="shared" si="2"/>
        <v>4734.43505</v>
      </c>
      <c r="BB48" s="154"/>
    </row>
    <row r="49" spans="1:54" x14ac:dyDescent="0.3">
      <c r="A49" s="120">
        <v>2004</v>
      </c>
      <c r="B49" s="121" t="s">
        <v>11</v>
      </c>
      <c r="C49" s="122">
        <v>617.60272999999995</v>
      </c>
      <c r="D49" s="122">
        <v>1030.9583</v>
      </c>
      <c r="E49" s="122">
        <v>295.54220000000004</v>
      </c>
      <c r="F49" s="123" t="s">
        <v>94</v>
      </c>
      <c r="G49" s="123" t="s">
        <v>93</v>
      </c>
      <c r="H49" s="122">
        <v>1944.1032299999999</v>
      </c>
      <c r="I49" s="122">
        <v>105.3013</v>
      </c>
      <c r="J49" s="122">
        <v>2049.4045299999998</v>
      </c>
      <c r="K49" s="124">
        <v>1154.7737797112743</v>
      </c>
      <c r="L49" s="125">
        <v>366.8485437792836</v>
      </c>
      <c r="M49" s="125">
        <v>612.37674751237864</v>
      </c>
      <c r="N49" s="125">
        <v>62.547697227739718</v>
      </c>
      <c r="O49" s="125">
        <v>1217.3214769390142</v>
      </c>
      <c r="P49" s="125">
        <v>51.905755596016434</v>
      </c>
      <c r="Q49" s="125">
        <v>1523.548</v>
      </c>
      <c r="R49" s="125">
        <v>223.80242999999996</v>
      </c>
      <c r="S49" s="125">
        <v>151.56350000000003</v>
      </c>
      <c r="T49" s="126" t="s">
        <v>94</v>
      </c>
      <c r="U49" s="126" t="s">
        <v>94</v>
      </c>
      <c r="V49" s="127">
        <v>1898.9139299999999</v>
      </c>
      <c r="W49" s="125">
        <v>2382.9119399463916</v>
      </c>
      <c r="X49" s="125">
        <v>2436.1955930794079</v>
      </c>
      <c r="Y49" s="125">
        <v>1084.7871164752071</v>
      </c>
      <c r="Z49" s="125">
        <v>8568.2344960144746</v>
      </c>
      <c r="AA49" s="125">
        <v>3948.3184599999995</v>
      </c>
      <c r="AB49" s="125">
        <v>1591.7917501201407</v>
      </c>
      <c r="AC49" s="126" t="s">
        <v>94</v>
      </c>
      <c r="AD49" s="125">
        <v>15.882853131662579</v>
      </c>
      <c r="AE49" s="125">
        <v>3.1770549486074757</v>
      </c>
      <c r="AF49" s="126" t="s">
        <v>94</v>
      </c>
      <c r="AG49" s="128" t="s">
        <v>94</v>
      </c>
      <c r="AH49" s="126">
        <v>23.88</v>
      </c>
      <c r="AI49" s="126" t="s">
        <v>94</v>
      </c>
      <c r="AJ49" s="126" t="s">
        <v>94</v>
      </c>
      <c r="AK49" s="126" t="s">
        <v>94</v>
      </c>
      <c r="AL49" s="126" t="s">
        <v>94</v>
      </c>
      <c r="AM49" s="126" t="s">
        <v>94</v>
      </c>
      <c r="AN49" s="128" t="s">
        <v>94</v>
      </c>
      <c r="AO49" s="125">
        <v>124276.052</v>
      </c>
      <c r="AP49" s="125">
        <v>24859</v>
      </c>
      <c r="AQ49" s="125">
        <v>94.861858727325071</v>
      </c>
      <c r="AR49" s="125">
        <v>5.1381412726749467</v>
      </c>
      <c r="AS49" s="125">
        <v>48.094244403983566</v>
      </c>
      <c r="AT49" s="126" t="s">
        <v>94</v>
      </c>
      <c r="AU49" s="128" t="s">
        <v>94</v>
      </c>
      <c r="AV49" s="125">
        <f t="shared" si="1"/>
        <v>24.390814484328494</v>
      </c>
      <c r="AW49" s="128" t="s">
        <v>94</v>
      </c>
      <c r="AX49" s="129">
        <v>89.793490000000006</v>
      </c>
      <c r="AZ49" s="100"/>
      <c r="BA49" s="98">
        <f t="shared" si="2"/>
        <v>3948.3184599999995</v>
      </c>
      <c r="BB49" s="154"/>
    </row>
    <row r="50" spans="1:54" x14ac:dyDescent="0.3">
      <c r="A50" s="120">
        <v>2004</v>
      </c>
      <c r="B50" s="121" t="s">
        <v>12</v>
      </c>
      <c r="C50" s="122">
        <v>854.35636</v>
      </c>
      <c r="D50" s="122">
        <v>2261.20093</v>
      </c>
      <c r="E50" s="123">
        <v>0</v>
      </c>
      <c r="F50" s="123" t="s">
        <v>94</v>
      </c>
      <c r="G50" s="123" t="s">
        <v>93</v>
      </c>
      <c r="H50" s="122">
        <v>3115.5572899999997</v>
      </c>
      <c r="I50" s="122">
        <v>1344.92589</v>
      </c>
      <c r="J50" s="122">
        <v>4460.4831799999993</v>
      </c>
      <c r="K50" s="124">
        <v>944.58943783181678</v>
      </c>
      <c r="L50" s="125">
        <v>259.02781386518404</v>
      </c>
      <c r="M50" s="125">
        <v>685.56162396663274</v>
      </c>
      <c r="N50" s="125">
        <v>407.76101098771829</v>
      </c>
      <c r="O50" s="125">
        <v>1352.3504488195351</v>
      </c>
      <c r="P50" s="125">
        <v>30.885320694091522</v>
      </c>
      <c r="Q50" s="125">
        <v>9395.1239999999998</v>
      </c>
      <c r="R50" s="125">
        <v>522.14348999999993</v>
      </c>
      <c r="S50" s="125">
        <v>64.33081</v>
      </c>
      <c r="T50" s="126" t="s">
        <v>94</v>
      </c>
      <c r="U50" s="126" t="s">
        <v>94</v>
      </c>
      <c r="V50" s="127">
        <v>9981.5982999999997</v>
      </c>
      <c r="W50" s="125">
        <v>2831.7908407653576</v>
      </c>
      <c r="X50" s="125">
        <v>2781.3118441467554</v>
      </c>
      <c r="Y50" s="125">
        <v>1607.0750039242478</v>
      </c>
      <c r="Z50" s="125">
        <v>12938.618262268705</v>
      </c>
      <c r="AA50" s="125">
        <v>14442.081479999999</v>
      </c>
      <c r="AB50" s="125">
        <v>2116.6280818770788</v>
      </c>
      <c r="AC50" s="126" t="s">
        <v>94</v>
      </c>
      <c r="AD50" s="125">
        <v>37.624382191955689</v>
      </c>
      <c r="AE50" s="125">
        <v>2.6066004602668769</v>
      </c>
      <c r="AF50" s="126" t="s">
        <v>94</v>
      </c>
      <c r="AG50" s="128" t="s">
        <v>94</v>
      </c>
      <c r="AH50" s="126">
        <v>1004.16</v>
      </c>
      <c r="AI50" s="126" t="s">
        <v>94</v>
      </c>
      <c r="AJ50" s="126" t="s">
        <v>94</v>
      </c>
      <c r="AK50" s="126" t="s">
        <v>94</v>
      </c>
      <c r="AL50" s="126" t="s">
        <v>94</v>
      </c>
      <c r="AM50" s="126" t="s">
        <v>94</v>
      </c>
      <c r="AN50" s="128" t="s">
        <v>94</v>
      </c>
      <c r="AO50" s="125">
        <v>554058.11899999995</v>
      </c>
      <c r="AP50" s="125">
        <v>38384.9</v>
      </c>
      <c r="AQ50" s="125">
        <v>69.847977545786875</v>
      </c>
      <c r="AR50" s="125">
        <v>30.152022454213139</v>
      </c>
      <c r="AS50" s="125">
        <v>69.114679305908481</v>
      </c>
      <c r="AT50" s="126" t="s">
        <v>94</v>
      </c>
      <c r="AU50" s="128" t="s">
        <v>94</v>
      </c>
      <c r="AV50" s="125">
        <f t="shared" si="1"/>
        <v>16.406151312223493</v>
      </c>
      <c r="AW50" s="128" t="s">
        <v>94</v>
      </c>
      <c r="AX50" s="129">
        <v>117.34819999999999</v>
      </c>
      <c r="AZ50" s="100"/>
      <c r="BA50" s="98">
        <f t="shared" si="2"/>
        <v>14442.081479999999</v>
      </c>
      <c r="BB50" s="154"/>
    </row>
    <row r="51" spans="1:54" x14ac:dyDescent="0.3">
      <c r="A51" s="120">
        <v>2004</v>
      </c>
      <c r="B51" s="121" t="s">
        <v>13</v>
      </c>
      <c r="C51" s="122">
        <v>3549.9962300000002</v>
      </c>
      <c r="D51" s="122">
        <v>3874.5392999999999</v>
      </c>
      <c r="E51" s="123">
        <v>0</v>
      </c>
      <c r="F51" s="123" t="s">
        <v>94</v>
      </c>
      <c r="G51" s="123" t="s">
        <v>93</v>
      </c>
      <c r="H51" s="122">
        <v>7424.5355300000001</v>
      </c>
      <c r="I51" s="122">
        <v>285.78149999999999</v>
      </c>
      <c r="J51" s="122">
        <v>7710.3170300000002</v>
      </c>
      <c r="K51" s="124">
        <v>993.83137193852338</v>
      </c>
      <c r="L51" s="125">
        <v>475.19438884515461</v>
      </c>
      <c r="M51" s="125">
        <v>518.63698309336883</v>
      </c>
      <c r="N51" s="125">
        <v>38.254059001001124</v>
      </c>
      <c r="O51" s="125">
        <v>1032.0854309395245</v>
      </c>
      <c r="P51" s="125">
        <v>42.506077077158963</v>
      </c>
      <c r="Q51" s="125">
        <v>10031.641</v>
      </c>
      <c r="R51" s="125">
        <v>341.42679999999996</v>
      </c>
      <c r="S51" s="125">
        <v>55.943849999999998</v>
      </c>
      <c r="T51" s="126" t="s">
        <v>94</v>
      </c>
      <c r="U51" s="126" t="s">
        <v>94</v>
      </c>
      <c r="V51" s="127">
        <v>10429.011649999999</v>
      </c>
      <c r="W51" s="125">
        <v>1602.6237652442328</v>
      </c>
      <c r="X51" s="125">
        <v>2687.9966152324187</v>
      </c>
      <c r="Y51" s="125">
        <v>440.59903344237745</v>
      </c>
      <c r="Z51" s="125">
        <v>2958.113895939086</v>
      </c>
      <c r="AA51" s="125">
        <v>18139.328679999999</v>
      </c>
      <c r="AB51" s="125">
        <v>1297.6981588315418</v>
      </c>
      <c r="AC51" s="126" t="s">
        <v>94</v>
      </c>
      <c r="AD51" s="125">
        <v>29.804127843737778</v>
      </c>
      <c r="AE51" s="125">
        <v>2.5591609517269669</v>
      </c>
      <c r="AF51" s="126" t="s">
        <v>94</v>
      </c>
      <c r="AG51" s="128" t="s">
        <v>94</v>
      </c>
      <c r="AH51" s="126">
        <v>543.74</v>
      </c>
      <c r="AI51" s="126" t="s">
        <v>94</v>
      </c>
      <c r="AJ51" s="126" t="s">
        <v>94</v>
      </c>
      <c r="AK51" s="126" t="s">
        <v>94</v>
      </c>
      <c r="AL51" s="126" t="s">
        <v>94</v>
      </c>
      <c r="AM51" s="126" t="s">
        <v>94</v>
      </c>
      <c r="AN51" s="128" t="s">
        <v>94</v>
      </c>
      <c r="AO51" s="125">
        <v>708799.83799999999</v>
      </c>
      <c r="AP51" s="125">
        <v>60861.8</v>
      </c>
      <c r="AQ51" s="125">
        <v>96.293518166788019</v>
      </c>
      <c r="AR51" s="125">
        <v>3.7064818332119867</v>
      </c>
      <c r="AS51" s="125">
        <v>57.493922922841044</v>
      </c>
      <c r="AT51" s="126" t="s">
        <v>94</v>
      </c>
      <c r="AU51" s="128" t="s">
        <v>94</v>
      </c>
      <c r="AV51" s="125">
        <f t="shared" si="1"/>
        <v>18.00429657314686</v>
      </c>
      <c r="AW51" s="128" t="s">
        <v>94</v>
      </c>
      <c r="AX51" s="129">
        <v>249.9051</v>
      </c>
      <c r="AZ51" s="100"/>
      <c r="BA51" s="98">
        <f t="shared" si="2"/>
        <v>18139.328680000002</v>
      </c>
      <c r="BB51" s="154"/>
    </row>
    <row r="52" spans="1:54" x14ac:dyDescent="0.3">
      <c r="A52" s="120">
        <v>2004</v>
      </c>
      <c r="B52" s="121" t="s">
        <v>14</v>
      </c>
      <c r="C52" s="122">
        <v>545.41971999999998</v>
      </c>
      <c r="D52" s="122">
        <v>1251.5158000000001</v>
      </c>
      <c r="E52" s="122">
        <v>347.67520000000002</v>
      </c>
      <c r="F52" s="123" t="s">
        <v>94</v>
      </c>
      <c r="G52" s="123" t="s">
        <v>93</v>
      </c>
      <c r="H52" s="122">
        <v>2144.6107200000001</v>
      </c>
      <c r="I52" s="122">
        <v>185.70892999999998</v>
      </c>
      <c r="J52" s="122">
        <v>2330.3196499999999</v>
      </c>
      <c r="K52" s="124">
        <v>721.32465299499938</v>
      </c>
      <c r="L52" s="125">
        <v>183.44806663357053</v>
      </c>
      <c r="M52" s="125">
        <v>420.93849095035711</v>
      </c>
      <c r="N52" s="125">
        <v>62.46188561918715</v>
      </c>
      <c r="O52" s="125">
        <v>783.78653861418661</v>
      </c>
      <c r="P52" s="125">
        <v>43.177869873114254</v>
      </c>
      <c r="Q52" s="125">
        <v>2521.6149999999998</v>
      </c>
      <c r="R52" s="125">
        <v>509.28896000000003</v>
      </c>
      <c r="S52" s="125">
        <v>35.799579999999992</v>
      </c>
      <c r="T52" s="126" t="s">
        <v>94</v>
      </c>
      <c r="U52" s="126" t="s">
        <v>94</v>
      </c>
      <c r="V52" s="127">
        <v>3066.7035399999995</v>
      </c>
      <c r="W52" s="125">
        <v>2457.818365132312</v>
      </c>
      <c r="X52" s="125">
        <v>2264.5093966343284</v>
      </c>
      <c r="Y52" s="125">
        <v>1450.2219944188166</v>
      </c>
      <c r="Z52" s="125">
        <v>13811.566358024689</v>
      </c>
      <c r="AA52" s="125">
        <v>5397.0231899999999</v>
      </c>
      <c r="AB52" s="125">
        <v>1278.6457808661207</v>
      </c>
      <c r="AC52" s="126" t="s">
        <v>94</v>
      </c>
      <c r="AD52" s="125">
        <v>21.652009492020447</v>
      </c>
      <c r="AE52" s="125">
        <v>2.8752146386185577</v>
      </c>
      <c r="AF52" s="126" t="s">
        <v>94</v>
      </c>
      <c r="AG52" s="128" t="s">
        <v>94</v>
      </c>
      <c r="AH52" s="126">
        <v>51.69</v>
      </c>
      <c r="AI52" s="126" t="s">
        <v>94</v>
      </c>
      <c r="AJ52" s="126" t="s">
        <v>94</v>
      </c>
      <c r="AK52" s="126" t="s">
        <v>94</v>
      </c>
      <c r="AL52" s="126" t="s">
        <v>94</v>
      </c>
      <c r="AM52" s="126" t="s">
        <v>94</v>
      </c>
      <c r="AN52" s="128" t="s">
        <v>94</v>
      </c>
      <c r="AO52" s="125">
        <v>187708.53200000001</v>
      </c>
      <c r="AP52" s="125">
        <v>24926.2</v>
      </c>
      <c r="AQ52" s="125">
        <v>92.030752948420627</v>
      </c>
      <c r="AR52" s="125">
        <v>7.9692470515793827</v>
      </c>
      <c r="AS52" s="125">
        <v>56.822130126885739</v>
      </c>
      <c r="AT52" s="126" t="s">
        <v>94</v>
      </c>
      <c r="AU52" s="128" t="s">
        <v>94</v>
      </c>
      <c r="AV52" s="125">
        <f t="shared" si="1"/>
        <v>20.184249345264192</v>
      </c>
      <c r="AW52" s="128" t="s">
        <v>94</v>
      </c>
      <c r="AX52" s="129">
        <v>183.37207000000001</v>
      </c>
      <c r="AZ52" s="100"/>
      <c r="BA52" s="98">
        <f t="shared" si="2"/>
        <v>5397.023189999999</v>
      </c>
      <c r="BB52" s="154"/>
    </row>
    <row r="53" spans="1:54" x14ac:dyDescent="0.3">
      <c r="A53" s="120">
        <v>2004</v>
      </c>
      <c r="B53" s="121" t="s">
        <v>15</v>
      </c>
      <c r="C53" s="122">
        <v>428.87988999999999</v>
      </c>
      <c r="D53" s="122">
        <v>599.56700000000001</v>
      </c>
      <c r="E53" s="123">
        <v>0</v>
      </c>
      <c r="F53" s="123" t="s">
        <v>94</v>
      </c>
      <c r="G53" s="123" t="s">
        <v>93</v>
      </c>
      <c r="H53" s="122">
        <v>1028.4468899999999</v>
      </c>
      <c r="I53" s="122">
        <v>117.502</v>
      </c>
      <c r="J53" s="122">
        <v>1145.9488899999999</v>
      </c>
      <c r="K53" s="124">
        <v>1036.0619452979399</v>
      </c>
      <c r="L53" s="125">
        <v>432.05549790963585</v>
      </c>
      <c r="M53" s="125">
        <v>604.00644738830397</v>
      </c>
      <c r="N53" s="125">
        <v>118.37203445323125</v>
      </c>
      <c r="O53" s="125">
        <v>1154.4339898252151</v>
      </c>
      <c r="P53" s="125">
        <v>34.639637198123367</v>
      </c>
      <c r="Q53" s="125">
        <v>1855.4349999999999</v>
      </c>
      <c r="R53" s="125">
        <v>269.95283000000001</v>
      </c>
      <c r="S53" s="125">
        <v>36.864470000000004</v>
      </c>
      <c r="T53" s="126" t="s">
        <v>94</v>
      </c>
      <c r="U53" s="126" t="s">
        <v>94</v>
      </c>
      <c r="V53" s="127">
        <v>2162.2523000000001</v>
      </c>
      <c r="W53" s="125">
        <v>3221.3908467753354</v>
      </c>
      <c r="X53" s="125">
        <v>3458.1742883981688</v>
      </c>
      <c r="Y53" s="125">
        <v>1571.8143654000676</v>
      </c>
      <c r="Z53" s="125">
        <v>25564.819694868242</v>
      </c>
      <c r="AA53" s="125">
        <v>3308.2011899999998</v>
      </c>
      <c r="AB53" s="125">
        <v>1988.2605941460467</v>
      </c>
      <c r="AC53" s="126" t="s">
        <v>94</v>
      </c>
      <c r="AD53" s="125">
        <v>28.5892165233548</v>
      </c>
      <c r="AE53" s="125">
        <v>2.9757408307511266</v>
      </c>
      <c r="AF53" s="126" t="s">
        <v>94</v>
      </c>
      <c r="AG53" s="128" t="s">
        <v>94</v>
      </c>
      <c r="AH53" s="126">
        <v>64.77</v>
      </c>
      <c r="AI53" s="126" t="s">
        <v>94</v>
      </c>
      <c r="AJ53" s="126" t="s">
        <v>94</v>
      </c>
      <c r="AK53" s="126" t="s">
        <v>94</v>
      </c>
      <c r="AL53" s="126" t="s">
        <v>94</v>
      </c>
      <c r="AM53" s="126" t="s">
        <v>94</v>
      </c>
      <c r="AN53" s="128" t="s">
        <v>94</v>
      </c>
      <c r="AO53" s="125">
        <v>111172.356</v>
      </c>
      <c r="AP53" s="125">
        <v>11571.5</v>
      </c>
      <c r="AQ53" s="125">
        <v>89.746314078632253</v>
      </c>
      <c r="AR53" s="125">
        <v>10.253685921367751</v>
      </c>
      <c r="AS53" s="125">
        <v>65.360362801876633</v>
      </c>
      <c r="AT53" s="126" t="s">
        <v>94</v>
      </c>
      <c r="AU53" s="128" t="s">
        <v>94</v>
      </c>
      <c r="AV53" s="125">
        <f t="shared" si="1"/>
        <v>21.634548237824447</v>
      </c>
      <c r="AW53" s="128" t="s">
        <v>94</v>
      </c>
      <c r="AX53" s="129">
        <v>48.877000000000002</v>
      </c>
      <c r="AZ53" s="100"/>
      <c r="BA53" s="98">
        <f t="shared" si="2"/>
        <v>3308.2011900000002</v>
      </c>
      <c r="BB53" s="154"/>
    </row>
    <row r="54" spans="1:54" x14ac:dyDescent="0.3">
      <c r="A54" s="120">
        <v>2004</v>
      </c>
      <c r="B54" s="121" t="s">
        <v>16</v>
      </c>
      <c r="C54" s="122">
        <v>164.82259999999999</v>
      </c>
      <c r="D54" s="122">
        <v>488.59609999999998</v>
      </c>
      <c r="E54" s="122">
        <v>79.179600000000008</v>
      </c>
      <c r="F54" s="123" t="s">
        <v>94</v>
      </c>
      <c r="G54" s="123" t="s">
        <v>93</v>
      </c>
      <c r="H54" s="122">
        <v>732.59829999999999</v>
      </c>
      <c r="I54" s="122">
        <v>84.167299999999997</v>
      </c>
      <c r="J54" s="122">
        <v>816.76559999999995</v>
      </c>
      <c r="K54" s="124">
        <v>1401.5011746160496</v>
      </c>
      <c r="L54" s="125">
        <v>315.31477414467292</v>
      </c>
      <c r="M54" s="125">
        <v>934.71143471506946</v>
      </c>
      <c r="N54" s="125">
        <v>161.01671245246058</v>
      </c>
      <c r="O54" s="125">
        <v>1562.5178870685104</v>
      </c>
      <c r="P54" s="125">
        <v>38.132793569105978</v>
      </c>
      <c r="Q54" s="125">
        <v>1139.3530000000001</v>
      </c>
      <c r="R54" s="125">
        <v>185.57864000000001</v>
      </c>
      <c r="S54" s="125">
        <v>0.20091000000000001</v>
      </c>
      <c r="T54" s="126" t="s">
        <v>94</v>
      </c>
      <c r="U54" s="126" t="s">
        <v>94</v>
      </c>
      <c r="V54" s="127">
        <v>1325.13255</v>
      </c>
      <c r="W54" s="125">
        <v>2879.0518329578267</v>
      </c>
      <c r="X54" s="125">
        <v>3123.6802495976663</v>
      </c>
      <c r="Y54" s="125">
        <v>1355.9445576963826</v>
      </c>
      <c r="Z54" s="125">
        <v>516.47814910025704</v>
      </c>
      <c r="AA54" s="125">
        <v>2141.89815</v>
      </c>
      <c r="AB54" s="125">
        <v>2178.9600820353389</v>
      </c>
      <c r="AC54" s="126" t="s">
        <v>94</v>
      </c>
      <c r="AD54" s="125">
        <v>24.296955929896207</v>
      </c>
      <c r="AE54" s="125">
        <v>3.739201168445947</v>
      </c>
      <c r="AF54" s="126" t="s">
        <v>94</v>
      </c>
      <c r="AG54" s="128" t="s">
        <v>94</v>
      </c>
      <c r="AH54" s="126">
        <v>14.88</v>
      </c>
      <c r="AI54" s="126" t="s">
        <v>94</v>
      </c>
      <c r="AJ54" s="126" t="s">
        <v>94</v>
      </c>
      <c r="AK54" s="126" t="s">
        <v>94</v>
      </c>
      <c r="AL54" s="126" t="s">
        <v>94</v>
      </c>
      <c r="AM54" s="126" t="s">
        <v>94</v>
      </c>
      <c r="AN54" s="128" t="s">
        <v>94</v>
      </c>
      <c r="AO54" s="125">
        <v>57282.239000000001</v>
      </c>
      <c r="AP54" s="125">
        <v>8815.5</v>
      </c>
      <c r="AQ54" s="125">
        <v>89.695048371283022</v>
      </c>
      <c r="AR54" s="125">
        <v>10.304951628716978</v>
      </c>
      <c r="AS54" s="125">
        <v>61.867206430894015</v>
      </c>
      <c r="AT54" s="126" t="s">
        <v>94</v>
      </c>
      <c r="AU54" s="128" t="s">
        <v>94</v>
      </c>
      <c r="AV54" s="125">
        <f t="shared" si="1"/>
        <v>21.611715628242024</v>
      </c>
      <c r="AW54" s="128" t="s">
        <v>94</v>
      </c>
      <c r="AX54" s="129">
        <v>45.650100000000002</v>
      </c>
      <c r="AZ54" s="100"/>
      <c r="BA54" s="98">
        <f t="shared" si="2"/>
        <v>2141.89815</v>
      </c>
      <c r="BB54" s="154"/>
    </row>
    <row r="55" spans="1:54" x14ac:dyDescent="0.3">
      <c r="A55" s="120">
        <v>2004</v>
      </c>
      <c r="B55" s="121" t="s">
        <v>17</v>
      </c>
      <c r="C55" s="122">
        <v>249.36745999999999</v>
      </c>
      <c r="D55" s="122">
        <v>1044.2817</v>
      </c>
      <c r="E55" s="123">
        <v>0</v>
      </c>
      <c r="F55" s="123" t="s">
        <v>94</v>
      </c>
      <c r="G55" s="123" t="s">
        <v>93</v>
      </c>
      <c r="H55" s="122">
        <v>1293.6491599999999</v>
      </c>
      <c r="I55" s="122">
        <v>140.1662</v>
      </c>
      <c r="J55" s="122">
        <v>1433.8153600000001</v>
      </c>
      <c r="K55" s="124">
        <v>1021.4758881314791</v>
      </c>
      <c r="L55" s="125">
        <v>196.90257262223332</v>
      </c>
      <c r="M55" s="125">
        <v>824.57331550924584</v>
      </c>
      <c r="N55" s="125">
        <v>110.67637042412223</v>
      </c>
      <c r="O55" s="125">
        <v>1132.1522585556015</v>
      </c>
      <c r="P55" s="125">
        <v>13.555603622482874</v>
      </c>
      <c r="Q55" s="125">
        <v>8428.8780000000006</v>
      </c>
      <c r="R55" s="125">
        <v>453.32961</v>
      </c>
      <c r="S55" s="125">
        <v>261.26595000000003</v>
      </c>
      <c r="T55" s="126" t="s">
        <v>94</v>
      </c>
      <c r="U55" s="126" t="s">
        <v>94</v>
      </c>
      <c r="V55" s="127">
        <v>9143.4735600000022</v>
      </c>
      <c r="W55" s="125">
        <v>3059.8036512948188</v>
      </c>
      <c r="X55" s="125">
        <v>2920.6951694696481</v>
      </c>
      <c r="Y55" s="125">
        <v>2290.7582809065416</v>
      </c>
      <c r="Z55" s="125">
        <v>11682.95622233153</v>
      </c>
      <c r="AA55" s="125">
        <v>10577.288920000003</v>
      </c>
      <c r="AB55" s="125">
        <v>2486.0211069813045</v>
      </c>
      <c r="AC55" s="126" t="s">
        <v>94</v>
      </c>
      <c r="AD55" s="125">
        <v>30.24977884546637</v>
      </c>
      <c r="AE55" s="125">
        <v>1.7826641775082692</v>
      </c>
      <c r="AF55" s="126" t="s">
        <v>94</v>
      </c>
      <c r="AG55" s="128" t="s">
        <v>94</v>
      </c>
      <c r="AH55" s="126">
        <v>2443.34</v>
      </c>
      <c r="AI55" s="126" t="s">
        <v>94</v>
      </c>
      <c r="AJ55" s="126" t="s">
        <v>94</v>
      </c>
      <c r="AK55" s="126" t="s">
        <v>94</v>
      </c>
      <c r="AL55" s="126" t="s">
        <v>94</v>
      </c>
      <c r="AM55" s="126" t="s">
        <v>94</v>
      </c>
      <c r="AN55" s="128" t="s">
        <v>94</v>
      </c>
      <c r="AO55" s="125">
        <v>593341.64300000004</v>
      </c>
      <c r="AP55" s="125">
        <v>34966.5</v>
      </c>
      <c r="AQ55" s="125">
        <v>90.224250352569797</v>
      </c>
      <c r="AR55" s="125">
        <v>9.7757496474301959</v>
      </c>
      <c r="AS55" s="125">
        <v>86.444396377517123</v>
      </c>
      <c r="AT55" s="126" t="s">
        <v>94</v>
      </c>
      <c r="AU55" s="128" t="s">
        <v>94</v>
      </c>
      <c r="AV55" s="125">
        <f t="shared" si="1"/>
        <v>14.828728743494434</v>
      </c>
      <c r="AW55" s="128" t="s">
        <v>94</v>
      </c>
      <c r="AX55" s="129">
        <v>89.2286</v>
      </c>
      <c r="AZ55" s="100"/>
      <c r="BA55" s="98">
        <f t="shared" si="2"/>
        <v>10577.288920000003</v>
      </c>
      <c r="BB55" s="154"/>
    </row>
    <row r="56" spans="1:54" x14ac:dyDescent="0.3">
      <c r="A56" s="120">
        <v>2004</v>
      </c>
      <c r="B56" s="121" t="s">
        <v>18</v>
      </c>
      <c r="C56" s="122">
        <v>924.43237999999997</v>
      </c>
      <c r="D56" s="122">
        <v>1481.82502</v>
      </c>
      <c r="E56" s="122">
        <v>605.28099999999995</v>
      </c>
      <c r="F56" s="123" t="s">
        <v>94</v>
      </c>
      <c r="G56" s="123" t="s">
        <v>93</v>
      </c>
      <c r="H56" s="122">
        <v>3011.5383999999999</v>
      </c>
      <c r="I56" s="122">
        <v>169.31762000000001</v>
      </c>
      <c r="J56" s="122">
        <v>3180.8560199999997</v>
      </c>
      <c r="K56" s="124">
        <v>1055.1289157344115</v>
      </c>
      <c r="L56" s="125">
        <v>323.8860692525725</v>
      </c>
      <c r="M56" s="125">
        <v>519.17532469807543</v>
      </c>
      <c r="N56" s="125">
        <v>59.322476779751874</v>
      </c>
      <c r="O56" s="125">
        <v>1114.4513925141634</v>
      </c>
      <c r="P56" s="125">
        <v>61.86940859815585</v>
      </c>
      <c r="Q56" s="125">
        <v>1355.521</v>
      </c>
      <c r="R56" s="125">
        <v>401.10372000000001</v>
      </c>
      <c r="S56" s="125">
        <v>203.76126000000002</v>
      </c>
      <c r="T56" s="126" t="s">
        <v>94</v>
      </c>
      <c r="U56" s="126" t="s">
        <v>94</v>
      </c>
      <c r="V56" s="127">
        <v>1960.38598</v>
      </c>
      <c r="W56" s="125">
        <v>2215.916621076</v>
      </c>
      <c r="X56" s="125">
        <v>2160.6197878146436</v>
      </c>
      <c r="Y56" s="125">
        <v>1282.5920205673285</v>
      </c>
      <c r="Z56" s="125">
        <v>8150.776431057242</v>
      </c>
      <c r="AA56" s="125">
        <v>5141.2420000000002</v>
      </c>
      <c r="AB56" s="125">
        <v>1375.0776303239959</v>
      </c>
      <c r="AC56" s="126" t="s">
        <v>94</v>
      </c>
      <c r="AD56" s="125">
        <v>17.997325557379746</v>
      </c>
      <c r="AE56" s="125">
        <v>3.5965285346656986</v>
      </c>
      <c r="AF56" s="126" t="s">
        <v>94</v>
      </c>
      <c r="AG56" s="128" t="s">
        <v>94</v>
      </c>
      <c r="AH56" s="126">
        <v>17.93</v>
      </c>
      <c r="AI56" s="126" t="s">
        <v>94</v>
      </c>
      <c r="AJ56" s="126" t="s">
        <v>94</v>
      </c>
      <c r="AK56" s="126" t="s">
        <v>94</v>
      </c>
      <c r="AL56" s="126" t="s">
        <v>94</v>
      </c>
      <c r="AM56" s="126" t="s">
        <v>94</v>
      </c>
      <c r="AN56" s="128" t="s">
        <v>94</v>
      </c>
      <c r="AO56" s="125">
        <v>142950.12400000001</v>
      </c>
      <c r="AP56" s="125">
        <v>28566.7</v>
      </c>
      <c r="AQ56" s="125">
        <v>94.676979437755264</v>
      </c>
      <c r="AR56" s="125">
        <v>5.3230205622447517</v>
      </c>
      <c r="AS56" s="125">
        <v>38.130591401844143</v>
      </c>
      <c r="AT56" s="126" t="s">
        <v>94</v>
      </c>
      <c r="AU56" s="128" t="s">
        <v>94</v>
      </c>
      <c r="AV56" s="125">
        <f t="shared" si="1"/>
        <v>33.92186125422478</v>
      </c>
      <c r="AW56" s="128" t="s">
        <v>94</v>
      </c>
      <c r="AX56" s="129">
        <v>74.493440000000007</v>
      </c>
      <c r="AZ56" s="100"/>
      <c r="BA56" s="98">
        <f t="shared" si="2"/>
        <v>5141.2420000000002</v>
      </c>
      <c r="BB56" s="154"/>
    </row>
    <row r="57" spans="1:54" x14ac:dyDescent="0.3">
      <c r="A57" s="120">
        <v>2004</v>
      </c>
      <c r="B57" s="121" t="s">
        <v>19</v>
      </c>
      <c r="C57" s="122">
        <v>910.14293999999995</v>
      </c>
      <c r="D57" s="122">
        <v>1478.0616</v>
      </c>
      <c r="E57" s="122">
        <v>402.72480000000002</v>
      </c>
      <c r="F57" s="123" t="s">
        <v>94</v>
      </c>
      <c r="G57" s="123" t="s">
        <v>93</v>
      </c>
      <c r="H57" s="122">
        <v>2790.9293399999997</v>
      </c>
      <c r="I57" s="122">
        <v>583.59980000000007</v>
      </c>
      <c r="J57" s="122">
        <v>3374.5291399999996</v>
      </c>
      <c r="K57" s="124">
        <v>717.92763949910989</v>
      </c>
      <c r="L57" s="125">
        <v>234.12157490199306</v>
      </c>
      <c r="M57" s="125">
        <v>380.21072777223293</v>
      </c>
      <c r="N57" s="125">
        <v>150.12290738473254</v>
      </c>
      <c r="O57" s="125">
        <v>868.05054688384246</v>
      </c>
      <c r="P57" s="125">
        <v>42.245674111624268</v>
      </c>
      <c r="Q57" s="125">
        <v>4119.5529999999999</v>
      </c>
      <c r="R57" s="125">
        <v>396.64233999999999</v>
      </c>
      <c r="S57" s="125">
        <v>97.144600000000011</v>
      </c>
      <c r="T57" s="126" t="s">
        <v>94</v>
      </c>
      <c r="U57" s="126" t="s">
        <v>94</v>
      </c>
      <c r="V57" s="127">
        <v>4613.3399399999998</v>
      </c>
      <c r="W57" s="125">
        <v>2872.5617651783741</v>
      </c>
      <c r="X57" s="125">
        <v>2814.2656394848791</v>
      </c>
      <c r="Y57" s="125">
        <v>1354.9906226620708</v>
      </c>
      <c r="Z57" s="125">
        <v>6914.2064056939507</v>
      </c>
      <c r="AA57" s="125">
        <v>7987.8690799999995</v>
      </c>
      <c r="AB57" s="125">
        <v>1454.0630296049026</v>
      </c>
      <c r="AC57" s="126" t="s">
        <v>94</v>
      </c>
      <c r="AD57" s="125">
        <v>28.399999573353053</v>
      </c>
      <c r="AE57" s="125">
        <v>3.0074592914624532</v>
      </c>
      <c r="AF57" s="126" t="s">
        <v>94</v>
      </c>
      <c r="AG57" s="128" t="s">
        <v>94</v>
      </c>
      <c r="AH57" s="126">
        <v>351.14</v>
      </c>
      <c r="AI57" s="126" t="s">
        <v>94</v>
      </c>
      <c r="AJ57" s="126" t="s">
        <v>94</v>
      </c>
      <c r="AK57" s="126" t="s">
        <v>94</v>
      </c>
      <c r="AL57" s="126" t="s">
        <v>94</v>
      </c>
      <c r="AM57" s="126" t="s">
        <v>94</v>
      </c>
      <c r="AN57" s="128" t="s">
        <v>94</v>
      </c>
      <c r="AO57" s="125">
        <v>265601.902</v>
      </c>
      <c r="AP57" s="125">
        <v>28126.3</v>
      </c>
      <c r="AQ57" s="125">
        <v>82.705741281582178</v>
      </c>
      <c r="AR57" s="125">
        <v>17.294258718417826</v>
      </c>
      <c r="AS57" s="125">
        <v>57.754325888375725</v>
      </c>
      <c r="AT57" s="126" t="s">
        <v>94</v>
      </c>
      <c r="AU57" s="128" t="s">
        <v>94</v>
      </c>
      <c r="AV57" s="125">
        <f t="shared" si="1"/>
        <v>26.414739389915589</v>
      </c>
      <c r="AW57" s="128" t="s">
        <v>94</v>
      </c>
      <c r="AX57" s="129">
        <v>98.763800000000003</v>
      </c>
      <c r="AZ57" s="100"/>
      <c r="BA57" s="98">
        <f t="shared" si="2"/>
        <v>7987.8690799999995</v>
      </c>
      <c r="BB57" s="154"/>
    </row>
    <row r="58" spans="1:54" x14ac:dyDescent="0.3">
      <c r="A58" s="120">
        <v>2004</v>
      </c>
      <c r="B58" s="121" t="s">
        <v>20</v>
      </c>
      <c r="C58" s="122">
        <v>178.42126000000002</v>
      </c>
      <c r="D58" s="122">
        <v>722.39720999999997</v>
      </c>
      <c r="E58" s="123">
        <v>0</v>
      </c>
      <c r="F58" s="123" t="s">
        <v>94</v>
      </c>
      <c r="G58" s="123" t="s">
        <v>93</v>
      </c>
      <c r="H58" s="122">
        <v>900.81846999999993</v>
      </c>
      <c r="I58" s="122">
        <v>66.363230000000001</v>
      </c>
      <c r="J58" s="122">
        <v>967.18169999999998</v>
      </c>
      <c r="K58" s="124">
        <v>1117.6338484252578</v>
      </c>
      <c r="L58" s="125">
        <v>221.36495431169783</v>
      </c>
      <c r="M58" s="125">
        <v>896.26889411356001</v>
      </c>
      <c r="N58" s="125">
        <v>82.336002878394041</v>
      </c>
      <c r="O58" s="125">
        <v>1199.9698513036519</v>
      </c>
      <c r="P58" s="125">
        <v>33.639015702664096</v>
      </c>
      <c r="Q58" s="125">
        <v>1744.048</v>
      </c>
      <c r="R58" s="125">
        <v>146.14699999999999</v>
      </c>
      <c r="S58" s="125">
        <v>17.801659999999998</v>
      </c>
      <c r="T58" s="126" t="s">
        <v>94</v>
      </c>
      <c r="U58" s="126" t="s">
        <v>94</v>
      </c>
      <c r="V58" s="127">
        <v>1907.99666</v>
      </c>
      <c r="W58" s="125">
        <v>2217.6827499314236</v>
      </c>
      <c r="X58" s="125">
        <v>1889.8273954582544</v>
      </c>
      <c r="Y58" s="125">
        <v>1358.5086308666189</v>
      </c>
      <c r="Z58" s="125">
        <v>6100.6374228923924</v>
      </c>
      <c r="AA58" s="125">
        <v>2875.1783599999999</v>
      </c>
      <c r="AB58" s="125">
        <v>1725.4234586623186</v>
      </c>
      <c r="AC58" s="126" t="s">
        <v>94</v>
      </c>
      <c r="AD58" s="125">
        <v>20.141495632193571</v>
      </c>
      <c r="AE58" s="125">
        <v>1.942942238930714</v>
      </c>
      <c r="AF58" s="126" t="s">
        <v>94</v>
      </c>
      <c r="AG58" s="128" t="s">
        <v>94</v>
      </c>
      <c r="AH58" s="126">
        <v>133.27000000000001</v>
      </c>
      <c r="AI58" s="126" t="s">
        <v>94</v>
      </c>
      <c r="AJ58" s="126" t="s">
        <v>94</v>
      </c>
      <c r="AK58" s="126" t="s">
        <v>94</v>
      </c>
      <c r="AL58" s="126" t="s">
        <v>94</v>
      </c>
      <c r="AM58" s="126" t="s">
        <v>94</v>
      </c>
      <c r="AN58" s="128" t="s">
        <v>94</v>
      </c>
      <c r="AO58" s="125">
        <v>147980.64000000001</v>
      </c>
      <c r="AP58" s="125">
        <v>14274.9</v>
      </c>
      <c r="AQ58" s="125">
        <v>93.138494038917401</v>
      </c>
      <c r="AR58" s="125">
        <v>6.8615059610825977</v>
      </c>
      <c r="AS58" s="125">
        <v>66.360984297335918</v>
      </c>
      <c r="AT58" s="126" t="s">
        <v>94</v>
      </c>
      <c r="AU58" s="128" t="s">
        <v>94</v>
      </c>
      <c r="AV58" s="125">
        <f t="shared" si="1"/>
        <v>15.753585285141458</v>
      </c>
      <c r="AW58" s="128" t="s">
        <v>94</v>
      </c>
      <c r="AX58" s="129">
        <v>96.406710000000004</v>
      </c>
      <c r="AZ58" s="100"/>
      <c r="BA58" s="98">
        <f t="shared" si="2"/>
        <v>2875.1783599999999</v>
      </c>
      <c r="BB58" s="154"/>
    </row>
    <row r="59" spans="1:54" x14ac:dyDescent="0.3">
      <c r="A59" s="120">
        <v>2004</v>
      </c>
      <c r="B59" s="121" t="s">
        <v>21</v>
      </c>
      <c r="C59" s="122">
        <v>125.55625000000001</v>
      </c>
      <c r="D59" s="122">
        <v>537.14804000000004</v>
      </c>
      <c r="E59" s="123">
        <v>0</v>
      </c>
      <c r="F59" s="123" t="s">
        <v>94</v>
      </c>
      <c r="G59" s="123" t="s">
        <v>93</v>
      </c>
      <c r="H59" s="122">
        <v>662.70429000000001</v>
      </c>
      <c r="I59" s="122">
        <v>87.247420000000005</v>
      </c>
      <c r="J59" s="122">
        <v>749.95171000000005</v>
      </c>
      <c r="K59" s="124">
        <v>1364.7432087629663</v>
      </c>
      <c r="L59" s="125">
        <v>258.56485628793075</v>
      </c>
      <c r="M59" s="125">
        <v>1106.1783524750356</v>
      </c>
      <c r="N59" s="125">
        <v>179.67338634112386</v>
      </c>
      <c r="O59" s="125">
        <v>1544.4165951040902</v>
      </c>
      <c r="P59" s="125">
        <v>33.256180087904141</v>
      </c>
      <c r="Q59" s="125">
        <v>1359.316</v>
      </c>
      <c r="R59" s="125">
        <v>145.80700999999999</v>
      </c>
      <c r="S59" s="126">
        <v>0</v>
      </c>
      <c r="T59" s="126" t="s">
        <v>94</v>
      </c>
      <c r="U59" s="126" t="s">
        <v>94</v>
      </c>
      <c r="V59" s="127">
        <v>1505.12301</v>
      </c>
      <c r="W59" s="125">
        <v>2470.6630849083549</v>
      </c>
      <c r="X59" s="125">
        <v>2366.1923777229258</v>
      </c>
      <c r="Y59" s="125">
        <v>1670.4130006415542</v>
      </c>
      <c r="Z59" s="125">
        <v>0</v>
      </c>
      <c r="AA59" s="125">
        <v>2255.0747200000001</v>
      </c>
      <c r="AB59" s="125">
        <v>2059.8296472281822</v>
      </c>
      <c r="AC59" s="126" t="s">
        <v>94</v>
      </c>
      <c r="AD59" s="125">
        <v>27.109476822465862</v>
      </c>
      <c r="AE59" s="125">
        <v>1.9622515682569348</v>
      </c>
      <c r="AF59" s="126" t="s">
        <v>94</v>
      </c>
      <c r="AG59" s="128" t="s">
        <v>94</v>
      </c>
      <c r="AH59" s="126">
        <v>70.540000000000006</v>
      </c>
      <c r="AI59" s="126" t="s">
        <v>94</v>
      </c>
      <c r="AJ59" s="126" t="s">
        <v>94</v>
      </c>
      <c r="AK59" s="126" t="s">
        <v>94</v>
      </c>
      <c r="AL59" s="126" t="s">
        <v>94</v>
      </c>
      <c r="AM59" s="126" t="s">
        <v>94</v>
      </c>
      <c r="AN59" s="128" t="s">
        <v>94</v>
      </c>
      <c r="AO59" s="125">
        <v>114922.814</v>
      </c>
      <c r="AP59" s="125">
        <v>8318.4</v>
      </c>
      <c r="AQ59" s="125">
        <v>88.366261609030801</v>
      </c>
      <c r="AR59" s="125">
        <v>11.633738390969201</v>
      </c>
      <c r="AS59" s="125">
        <v>66.743819912095859</v>
      </c>
      <c r="AT59" s="126" t="s">
        <v>94</v>
      </c>
      <c r="AU59" s="128" t="s">
        <v>94</v>
      </c>
      <c r="AV59" s="125">
        <f t="shared" si="1"/>
        <v>13.200008354937953</v>
      </c>
      <c r="AW59" s="128" t="s">
        <v>94</v>
      </c>
      <c r="AX59" s="129">
        <v>62.335070000000002</v>
      </c>
      <c r="AZ59" s="100"/>
      <c r="BA59" s="98">
        <f t="shared" si="2"/>
        <v>2255.0747200000001</v>
      </c>
      <c r="BB59" s="154"/>
    </row>
    <row r="60" spans="1:54" x14ac:dyDescent="0.3">
      <c r="A60" s="120">
        <v>2004</v>
      </c>
      <c r="B60" s="121" t="s">
        <v>22</v>
      </c>
      <c r="C60" s="122">
        <v>638.05363999999997</v>
      </c>
      <c r="D60" s="122">
        <v>776.02175</v>
      </c>
      <c r="E60" s="122">
        <v>273.01429999999999</v>
      </c>
      <c r="F60" s="123" t="s">
        <v>94</v>
      </c>
      <c r="G60" s="123" t="s">
        <v>93</v>
      </c>
      <c r="H60" s="122">
        <v>1687.08969</v>
      </c>
      <c r="I60" s="122">
        <v>93.636479999999992</v>
      </c>
      <c r="J60" s="122">
        <v>1780.7261699999999</v>
      </c>
      <c r="K60" s="124">
        <v>1205.0046747696008</v>
      </c>
      <c r="L60" s="125">
        <v>455.73013901457716</v>
      </c>
      <c r="M60" s="125">
        <v>554.27393221334091</v>
      </c>
      <c r="N60" s="125">
        <v>66.879903776171034</v>
      </c>
      <c r="O60" s="125">
        <v>1271.8845785457718</v>
      </c>
      <c r="P60" s="125">
        <v>40.765730329428877</v>
      </c>
      <c r="Q60" s="125">
        <v>2213.1289999999999</v>
      </c>
      <c r="R60" s="125">
        <v>275.96554999999995</v>
      </c>
      <c r="S60" s="125">
        <v>98.37324000000001</v>
      </c>
      <c r="T60" s="126" t="s">
        <v>94</v>
      </c>
      <c r="U60" s="126" t="s">
        <v>94</v>
      </c>
      <c r="V60" s="127">
        <v>2587.4677899999997</v>
      </c>
      <c r="W60" s="125">
        <v>2440.1648015873761</v>
      </c>
      <c r="X60" s="125">
        <v>2244.429818245248</v>
      </c>
      <c r="Y60" s="125">
        <v>1174.5663989512705</v>
      </c>
      <c r="Z60" s="125">
        <v>17460.638977635786</v>
      </c>
      <c r="AA60" s="125">
        <v>4368.1939599999996</v>
      </c>
      <c r="AB60" s="125">
        <v>1775.3746634233378</v>
      </c>
      <c r="AC60" s="126" t="s">
        <v>94</v>
      </c>
      <c r="AD60" s="125">
        <v>24.338732191112967</v>
      </c>
      <c r="AE60" s="125">
        <v>2.8161212559717024</v>
      </c>
      <c r="AF60" s="126" t="s">
        <v>94</v>
      </c>
      <c r="AG60" s="128" t="s">
        <v>94</v>
      </c>
      <c r="AH60" s="126">
        <v>96.97</v>
      </c>
      <c r="AI60" s="126" t="s">
        <v>94</v>
      </c>
      <c r="AJ60" s="126" t="s">
        <v>94</v>
      </c>
      <c r="AK60" s="126" t="s">
        <v>94</v>
      </c>
      <c r="AL60" s="126" t="s">
        <v>94</v>
      </c>
      <c r="AM60" s="126" t="s">
        <v>94</v>
      </c>
      <c r="AN60" s="128" t="s">
        <v>94</v>
      </c>
      <c r="AO60" s="125">
        <v>155113.845</v>
      </c>
      <c r="AP60" s="125">
        <v>17947.5</v>
      </c>
      <c r="AQ60" s="125">
        <v>94.741668787851879</v>
      </c>
      <c r="AR60" s="125">
        <v>5.258331212148132</v>
      </c>
      <c r="AS60" s="125">
        <v>59.234269670571123</v>
      </c>
      <c r="AT60" s="126" t="s">
        <v>94</v>
      </c>
      <c r="AU60" s="128" t="s">
        <v>94</v>
      </c>
      <c r="AV60" s="125">
        <f t="shared" si="1"/>
        <v>33.432749758368516</v>
      </c>
      <c r="AW60" s="128" t="s">
        <v>94</v>
      </c>
      <c r="AX60" s="129">
        <v>47.29374</v>
      </c>
      <c r="AZ60" s="100"/>
      <c r="BA60" s="98">
        <f t="shared" si="2"/>
        <v>4368.1939599999996</v>
      </c>
      <c r="BB60" s="154"/>
    </row>
    <row r="61" spans="1:54" x14ac:dyDescent="0.3">
      <c r="A61" s="120">
        <v>2004</v>
      </c>
      <c r="B61" s="121" t="s">
        <v>23</v>
      </c>
      <c r="C61" s="122">
        <v>845.01227000000006</v>
      </c>
      <c r="D61" s="122">
        <v>803.45240000000001</v>
      </c>
      <c r="E61" s="122">
        <v>146.97820000000002</v>
      </c>
      <c r="F61" s="123" t="s">
        <v>94</v>
      </c>
      <c r="G61" s="123" t="s">
        <v>93</v>
      </c>
      <c r="H61" s="122">
        <v>1795.4428700000001</v>
      </c>
      <c r="I61" s="122">
        <v>333.6037</v>
      </c>
      <c r="J61" s="122">
        <v>2129.04657</v>
      </c>
      <c r="K61" s="124">
        <v>1567.178604690949</v>
      </c>
      <c r="L61" s="125">
        <v>737.58133570985285</v>
      </c>
      <c r="M61" s="125">
        <v>701.30519450479335</v>
      </c>
      <c r="N61" s="125">
        <v>291.19087542213919</v>
      </c>
      <c r="O61" s="125">
        <v>1858.369480113088</v>
      </c>
      <c r="P61" s="125">
        <v>34.320303932415818</v>
      </c>
      <c r="Q61" s="125">
        <v>3552.402</v>
      </c>
      <c r="R61" s="125">
        <v>458.00862999999993</v>
      </c>
      <c r="S61" s="125">
        <v>64.003510000000006</v>
      </c>
      <c r="T61" s="126" t="s">
        <v>94</v>
      </c>
      <c r="U61" s="126" t="s">
        <v>94</v>
      </c>
      <c r="V61" s="127">
        <v>4074.4141399999999</v>
      </c>
      <c r="W61" s="125">
        <v>2690.3198870629499</v>
      </c>
      <c r="X61" s="125">
        <v>2875.7053868851267</v>
      </c>
      <c r="Y61" s="125">
        <v>1526.3036820549391</v>
      </c>
      <c r="Z61" s="125">
        <v>24788.34624322231</v>
      </c>
      <c r="AA61" s="125">
        <v>6203.4607099999994</v>
      </c>
      <c r="AB61" s="125">
        <v>2332.0184991306796</v>
      </c>
      <c r="AC61" s="126" t="s">
        <v>94</v>
      </c>
      <c r="AD61" s="125">
        <v>25.460540570490451</v>
      </c>
      <c r="AE61" s="125">
        <v>3.3467992443841377</v>
      </c>
      <c r="AF61" s="126" t="s">
        <v>94</v>
      </c>
      <c r="AG61" s="128" t="s">
        <v>94</v>
      </c>
      <c r="AH61" s="126">
        <v>63.79</v>
      </c>
      <c r="AI61" s="126" t="s">
        <v>94</v>
      </c>
      <c r="AJ61" s="126" t="s">
        <v>94</v>
      </c>
      <c r="AK61" s="126" t="s">
        <v>94</v>
      </c>
      <c r="AL61" s="126" t="s">
        <v>94</v>
      </c>
      <c r="AM61" s="126" t="s">
        <v>94</v>
      </c>
      <c r="AN61" s="128" t="s">
        <v>94</v>
      </c>
      <c r="AO61" s="125">
        <v>185355.02900000001</v>
      </c>
      <c r="AP61" s="125">
        <v>24365</v>
      </c>
      <c r="AQ61" s="125">
        <v>84.330840635392974</v>
      </c>
      <c r="AR61" s="125">
        <v>15.66915936460704</v>
      </c>
      <c r="AS61" s="125">
        <v>65.679696067584189</v>
      </c>
      <c r="AT61" s="126" t="s">
        <v>94</v>
      </c>
      <c r="AU61" s="128" t="s">
        <v>94</v>
      </c>
      <c r="AV61" s="125">
        <f t="shared" si="1"/>
        <v>24.461455722323432</v>
      </c>
      <c r="AW61" s="128" t="s">
        <v>94</v>
      </c>
      <c r="AX61" s="129">
        <v>139.6404</v>
      </c>
      <c r="AZ61" s="100"/>
      <c r="BA61" s="98">
        <f t="shared" si="2"/>
        <v>6203.4607099999994</v>
      </c>
      <c r="BB61" s="154"/>
    </row>
    <row r="62" spans="1:54" x14ac:dyDescent="0.3">
      <c r="A62" s="120">
        <v>2004</v>
      </c>
      <c r="B62" s="121" t="s">
        <v>24</v>
      </c>
      <c r="C62" s="122">
        <v>249.34608</v>
      </c>
      <c r="D62" s="122">
        <v>994.70219999999995</v>
      </c>
      <c r="E62" s="123">
        <v>0</v>
      </c>
      <c r="F62" s="123" t="s">
        <v>94</v>
      </c>
      <c r="G62" s="123" t="s">
        <v>93</v>
      </c>
      <c r="H62" s="122">
        <v>1244.04828</v>
      </c>
      <c r="I62" s="122">
        <v>496.18829999999997</v>
      </c>
      <c r="J62" s="122">
        <v>1740.23658</v>
      </c>
      <c r="K62" s="124">
        <v>1374.8759786217292</v>
      </c>
      <c r="L62" s="125">
        <v>275.56803161649964</v>
      </c>
      <c r="M62" s="125">
        <v>1099.3079470052296</v>
      </c>
      <c r="N62" s="125">
        <v>548.36889010702396</v>
      </c>
      <c r="O62" s="125">
        <v>1923.2448687287533</v>
      </c>
      <c r="P62" s="125">
        <v>28.948440251999642</v>
      </c>
      <c r="Q62" s="125">
        <v>3869.828</v>
      </c>
      <c r="R62" s="125">
        <v>334.06085000000002</v>
      </c>
      <c r="S62" s="125">
        <v>67.378350000000012</v>
      </c>
      <c r="T62" s="126" t="s">
        <v>94</v>
      </c>
      <c r="U62" s="126" t="s">
        <v>94</v>
      </c>
      <c r="V62" s="127">
        <v>4271.2672000000002</v>
      </c>
      <c r="W62" s="125">
        <v>2745.9868411747534</v>
      </c>
      <c r="X62" s="125">
        <v>3114.9282528500444</v>
      </c>
      <c r="Y62" s="125">
        <v>1616.0220687119654</v>
      </c>
      <c r="Z62" s="125">
        <v>14095.889121338914</v>
      </c>
      <c r="AA62" s="125">
        <v>6011.50378</v>
      </c>
      <c r="AB62" s="125">
        <v>2443.4007613699455</v>
      </c>
      <c r="AC62" s="126" t="s">
        <v>94</v>
      </c>
      <c r="AD62" s="125">
        <v>22.116810015930419</v>
      </c>
      <c r="AE62" s="125">
        <v>2.4577684607272174</v>
      </c>
      <c r="AF62" s="126" t="s">
        <v>94</v>
      </c>
      <c r="AG62" s="128" t="s">
        <v>94</v>
      </c>
      <c r="AH62" s="126">
        <v>424.09</v>
      </c>
      <c r="AI62" s="126" t="s">
        <v>94</v>
      </c>
      <c r="AJ62" s="126" t="s">
        <v>94</v>
      </c>
      <c r="AK62" s="126" t="s">
        <v>94</v>
      </c>
      <c r="AL62" s="126" t="s">
        <v>94</v>
      </c>
      <c r="AM62" s="126" t="s">
        <v>94</v>
      </c>
      <c r="AN62" s="128" t="s">
        <v>94</v>
      </c>
      <c r="AO62" s="125">
        <v>244591.94899999999</v>
      </c>
      <c r="AP62" s="125">
        <v>27180.7</v>
      </c>
      <c r="AQ62" s="125">
        <v>71.48730777742874</v>
      </c>
      <c r="AR62" s="125">
        <v>28.51269222257125</v>
      </c>
      <c r="AS62" s="125">
        <v>71.051559748000358</v>
      </c>
      <c r="AT62" s="126" t="s">
        <v>94</v>
      </c>
      <c r="AU62" s="128" t="s">
        <v>94</v>
      </c>
      <c r="AV62" s="125">
        <f t="shared" si="1"/>
        <v>15.221348063011121</v>
      </c>
      <c r="AW62" s="128" t="s">
        <v>94</v>
      </c>
      <c r="AX62" s="129">
        <v>127.20269999999999</v>
      </c>
      <c r="AZ62" s="100"/>
      <c r="BA62" s="98">
        <f t="shared" si="2"/>
        <v>6011.50378</v>
      </c>
      <c r="BB62" s="154"/>
    </row>
    <row r="63" spans="1:54" x14ac:dyDescent="0.3">
      <c r="A63" s="120">
        <v>2004</v>
      </c>
      <c r="B63" s="121" t="s">
        <v>25</v>
      </c>
      <c r="C63" s="122">
        <v>1572.3751299999999</v>
      </c>
      <c r="D63" s="122">
        <v>902.61873000000003</v>
      </c>
      <c r="E63" s="123">
        <v>0</v>
      </c>
      <c r="F63" s="123" t="s">
        <v>94</v>
      </c>
      <c r="G63" s="123" t="s">
        <v>93</v>
      </c>
      <c r="H63" s="122">
        <v>2474.99386</v>
      </c>
      <c r="I63" s="122">
        <v>1536.64327</v>
      </c>
      <c r="J63" s="122">
        <v>4011.6371300000001</v>
      </c>
      <c r="K63" s="124">
        <v>1800.7682278213924</v>
      </c>
      <c r="L63" s="125">
        <v>1144.036444729011</v>
      </c>
      <c r="M63" s="125">
        <v>656.73178309238142</v>
      </c>
      <c r="N63" s="125">
        <v>1118.0384819668077</v>
      </c>
      <c r="O63" s="125">
        <v>2918.8067097881999</v>
      </c>
      <c r="P63" s="125">
        <v>62.486243138220111</v>
      </c>
      <c r="Q63" s="125">
        <v>1363.423</v>
      </c>
      <c r="R63" s="125">
        <v>174.98987000000002</v>
      </c>
      <c r="S63" s="125">
        <v>869.98252000000002</v>
      </c>
      <c r="T63" s="126" t="s">
        <v>94</v>
      </c>
      <c r="U63" s="126" t="s">
        <v>94</v>
      </c>
      <c r="V63" s="127">
        <v>2408.3953900000001</v>
      </c>
      <c r="W63" s="125">
        <v>3355.9283303653292</v>
      </c>
      <c r="X63" s="125">
        <v>2435.4450051355334</v>
      </c>
      <c r="Y63" s="125">
        <v>1202.7125831637986</v>
      </c>
      <c r="Z63" s="125">
        <v>8298.1135242891614</v>
      </c>
      <c r="AA63" s="125">
        <v>6420.0325200000007</v>
      </c>
      <c r="AB63" s="125">
        <v>3068.755315324961</v>
      </c>
      <c r="AC63" s="126" t="s">
        <v>94</v>
      </c>
      <c r="AD63" s="125">
        <v>24.660279558575549</v>
      </c>
      <c r="AE63" s="125">
        <v>2.9210913085429517</v>
      </c>
      <c r="AF63" s="126" t="s">
        <v>94</v>
      </c>
      <c r="AG63" s="128" t="s">
        <v>94</v>
      </c>
      <c r="AH63" s="126">
        <v>61.18</v>
      </c>
      <c r="AI63" s="126" t="s">
        <v>94</v>
      </c>
      <c r="AJ63" s="126" t="s">
        <v>94</v>
      </c>
      <c r="AK63" s="126" t="s">
        <v>94</v>
      </c>
      <c r="AL63" s="126" t="s">
        <v>94</v>
      </c>
      <c r="AM63" s="126" t="s">
        <v>94</v>
      </c>
      <c r="AN63" s="128" t="s">
        <v>94</v>
      </c>
      <c r="AO63" s="125">
        <v>219781.98699999999</v>
      </c>
      <c r="AP63" s="125">
        <v>26033.9</v>
      </c>
      <c r="AQ63" s="125">
        <v>61.695357276743522</v>
      </c>
      <c r="AR63" s="125">
        <v>38.304642723256478</v>
      </c>
      <c r="AS63" s="125">
        <v>37.513756861779882</v>
      </c>
      <c r="AT63" s="126" t="s">
        <v>94</v>
      </c>
      <c r="AU63" s="128" t="s">
        <v>94</v>
      </c>
      <c r="AV63" s="125">
        <f t="shared" si="1"/>
        <v>37.42756488225907</v>
      </c>
      <c r="AW63" s="128" t="s">
        <v>94</v>
      </c>
      <c r="AX63" s="129">
        <v>52.157480000000007</v>
      </c>
      <c r="AZ63" s="100"/>
      <c r="BA63" s="98">
        <f t="shared" si="2"/>
        <v>6420.0325200000007</v>
      </c>
      <c r="BB63" s="154"/>
    </row>
    <row r="64" spans="1:54" x14ac:dyDescent="0.3">
      <c r="A64" s="120">
        <v>2004</v>
      </c>
      <c r="B64" s="121" t="s">
        <v>26</v>
      </c>
      <c r="C64" s="122">
        <v>833.55151999999998</v>
      </c>
      <c r="D64" s="122">
        <v>1204.3141599999999</v>
      </c>
      <c r="E64" s="122">
        <v>123.5818</v>
      </c>
      <c r="F64" s="123" t="s">
        <v>94</v>
      </c>
      <c r="G64" s="123" t="s">
        <v>93</v>
      </c>
      <c r="H64" s="122">
        <v>2161.4474799999998</v>
      </c>
      <c r="I64" s="122">
        <v>256.40872000000002</v>
      </c>
      <c r="J64" s="122">
        <v>2417.8561999999997</v>
      </c>
      <c r="K64" s="124">
        <v>1720.2813323252019</v>
      </c>
      <c r="L64" s="125">
        <v>663.41797922718774</v>
      </c>
      <c r="M64" s="125">
        <v>958.50543992996131</v>
      </c>
      <c r="N64" s="125">
        <v>204.07395439532013</v>
      </c>
      <c r="O64" s="125">
        <v>1924.3552867205221</v>
      </c>
      <c r="P64" s="125">
        <v>31.909668444132105</v>
      </c>
      <c r="Q64" s="125">
        <v>3663.973</v>
      </c>
      <c r="R64" s="125">
        <v>548.89821999999992</v>
      </c>
      <c r="S64" s="125">
        <v>946.46256000000005</v>
      </c>
      <c r="T64" s="126" t="s">
        <v>94</v>
      </c>
      <c r="U64" s="126" t="s">
        <v>94</v>
      </c>
      <c r="V64" s="127">
        <v>5159.3337799999999</v>
      </c>
      <c r="W64" s="125">
        <v>2921.4668223473504</v>
      </c>
      <c r="X64" s="125">
        <v>2190.0864385190271</v>
      </c>
      <c r="Y64" s="125">
        <v>1678.0643958153726</v>
      </c>
      <c r="Z64" s="125">
        <v>10190.604246522245</v>
      </c>
      <c r="AA64" s="125">
        <v>7577.1899799999992</v>
      </c>
      <c r="AB64" s="125">
        <v>2506.9628692937999</v>
      </c>
      <c r="AC64" s="126" t="s">
        <v>94</v>
      </c>
      <c r="AD64" s="125">
        <v>15.219886350854075</v>
      </c>
      <c r="AE64" s="125">
        <v>2.5910969344316568</v>
      </c>
      <c r="AF64" s="126" t="s">
        <v>94</v>
      </c>
      <c r="AG64" s="128" t="s">
        <v>94</v>
      </c>
      <c r="AH64" s="126">
        <v>236.59</v>
      </c>
      <c r="AI64" s="126" t="s">
        <v>94</v>
      </c>
      <c r="AJ64" s="126" t="s">
        <v>94</v>
      </c>
      <c r="AK64" s="126" t="s">
        <v>94</v>
      </c>
      <c r="AL64" s="126" t="s">
        <v>94</v>
      </c>
      <c r="AM64" s="126" t="s">
        <v>94</v>
      </c>
      <c r="AN64" s="128" t="s">
        <v>94</v>
      </c>
      <c r="AO64" s="125">
        <v>292431.745</v>
      </c>
      <c r="AP64" s="125">
        <v>49784.800000000003</v>
      </c>
      <c r="AQ64" s="125">
        <v>89.395203900049964</v>
      </c>
      <c r="AR64" s="125">
        <v>10.604796099950033</v>
      </c>
      <c r="AS64" s="125">
        <v>68.090331555867905</v>
      </c>
      <c r="AT64" s="126" t="s">
        <v>94</v>
      </c>
      <c r="AU64" s="128" t="s">
        <v>94</v>
      </c>
      <c r="AV64" s="125">
        <f t="shared" si="1"/>
        <v>19.599530641776642</v>
      </c>
      <c r="AW64" s="128" t="s">
        <v>94</v>
      </c>
      <c r="AX64" s="129">
        <v>103.41905</v>
      </c>
      <c r="AZ64" s="100"/>
      <c r="BA64" s="98">
        <f t="shared" si="2"/>
        <v>7577.1899800000001</v>
      </c>
      <c r="BB64" s="154"/>
    </row>
    <row r="65" spans="1:54" x14ac:dyDescent="0.3">
      <c r="A65" s="120">
        <v>2004</v>
      </c>
      <c r="B65" s="121" t="s">
        <v>27</v>
      </c>
      <c r="C65" s="122">
        <v>170.15933999999999</v>
      </c>
      <c r="D65" s="122">
        <v>490.7765</v>
      </c>
      <c r="E65" s="123">
        <v>0</v>
      </c>
      <c r="F65" s="123" t="s">
        <v>94</v>
      </c>
      <c r="G65" s="123" t="s">
        <v>93</v>
      </c>
      <c r="H65" s="122">
        <v>660.93583999999998</v>
      </c>
      <c r="I65" s="122">
        <v>53.8735</v>
      </c>
      <c r="J65" s="122">
        <v>714.80934000000002</v>
      </c>
      <c r="K65" s="124">
        <v>911.72492754462837</v>
      </c>
      <c r="L65" s="125">
        <v>234.72552484450202</v>
      </c>
      <c r="M65" s="125">
        <v>676.99940270012644</v>
      </c>
      <c r="N65" s="125">
        <v>74.31555366111715</v>
      </c>
      <c r="O65" s="125">
        <v>986.04048120574566</v>
      </c>
      <c r="P65" s="125">
        <v>42.410695177799653</v>
      </c>
      <c r="Q65" s="125">
        <v>873.80799999999999</v>
      </c>
      <c r="R65" s="125">
        <v>96.828600000000009</v>
      </c>
      <c r="S65" s="126">
        <v>0</v>
      </c>
      <c r="T65" s="126" t="s">
        <v>94</v>
      </c>
      <c r="U65" s="126" t="s">
        <v>94</v>
      </c>
      <c r="V65" s="127">
        <v>970.63660000000004</v>
      </c>
      <c r="W65" s="125">
        <v>2714.7332915669117</v>
      </c>
      <c r="X65" s="125">
        <v>2964.5230784889145</v>
      </c>
      <c r="Y65" s="125">
        <v>993.89877133736388</v>
      </c>
      <c r="Z65" s="125">
        <v>0</v>
      </c>
      <c r="AA65" s="125">
        <v>1685.4459400000001</v>
      </c>
      <c r="AB65" s="125">
        <v>1557.0327758752412</v>
      </c>
      <c r="AC65" s="126" t="s">
        <v>94</v>
      </c>
      <c r="AD65" s="125">
        <v>24.85908466076696</v>
      </c>
      <c r="AE65" s="125">
        <v>2.9165239332387212</v>
      </c>
      <c r="AF65" s="126" t="s">
        <v>94</v>
      </c>
      <c r="AG65" s="128" t="s">
        <v>94</v>
      </c>
      <c r="AH65" s="126">
        <v>21.41</v>
      </c>
      <c r="AI65" s="126" t="s">
        <v>94</v>
      </c>
      <c r="AJ65" s="126" t="s">
        <v>94</v>
      </c>
      <c r="AK65" s="126" t="s">
        <v>94</v>
      </c>
      <c r="AL65" s="126" t="s">
        <v>94</v>
      </c>
      <c r="AM65" s="126" t="s">
        <v>94</v>
      </c>
      <c r="AN65" s="128" t="s">
        <v>94</v>
      </c>
      <c r="AO65" s="125">
        <v>57789.546000000002</v>
      </c>
      <c r="AP65" s="125">
        <v>6780</v>
      </c>
      <c r="AQ65" s="125">
        <v>92.46323502152336</v>
      </c>
      <c r="AR65" s="125">
        <v>7.5367649784766382</v>
      </c>
      <c r="AS65" s="125">
        <v>57.589304822200347</v>
      </c>
      <c r="AT65" s="126" t="s">
        <v>94</v>
      </c>
      <c r="AU65" s="128" t="s">
        <v>94</v>
      </c>
      <c r="AV65" s="125">
        <f t="shared" si="1"/>
        <v>15.729815037773864</v>
      </c>
      <c r="AW65" s="128" t="s">
        <v>94</v>
      </c>
      <c r="AX65" s="129">
        <v>48.8977</v>
      </c>
      <c r="AZ65" s="100"/>
      <c r="BA65" s="98">
        <f t="shared" si="2"/>
        <v>1685.4459400000001</v>
      </c>
      <c r="BB65" s="154"/>
    </row>
    <row r="66" spans="1:54" x14ac:dyDescent="0.3">
      <c r="A66" s="120">
        <v>2004</v>
      </c>
      <c r="B66" s="121" t="s">
        <v>28</v>
      </c>
      <c r="C66" s="122">
        <v>1091.1078200000002</v>
      </c>
      <c r="D66" s="122">
        <v>1743.3936299999998</v>
      </c>
      <c r="E66" s="122">
        <v>564.59809999999993</v>
      </c>
      <c r="F66" s="123" t="s">
        <v>94</v>
      </c>
      <c r="G66" s="123" t="s">
        <v>93</v>
      </c>
      <c r="H66" s="122">
        <v>3399.0995499999999</v>
      </c>
      <c r="I66" s="122">
        <v>1241.9815000000001</v>
      </c>
      <c r="J66" s="122">
        <v>4641.0810499999998</v>
      </c>
      <c r="K66" s="124">
        <v>714.5372755127953</v>
      </c>
      <c r="L66" s="125">
        <v>229.36580630405646</v>
      </c>
      <c r="M66" s="125">
        <v>366.4852165116971</v>
      </c>
      <c r="N66" s="125">
        <v>261.08152003000168</v>
      </c>
      <c r="O66" s="125">
        <v>975.61879554279722</v>
      </c>
      <c r="P66" s="125">
        <v>35.102809253875286</v>
      </c>
      <c r="Q66" s="125">
        <v>6444.7730000000001</v>
      </c>
      <c r="R66" s="125">
        <v>589.56216999999992</v>
      </c>
      <c r="S66" s="125">
        <v>1545.9787300000003</v>
      </c>
      <c r="T66" s="126" t="s">
        <v>94</v>
      </c>
      <c r="U66" s="126" t="s">
        <v>94</v>
      </c>
      <c r="V66" s="127">
        <v>8580.313900000001</v>
      </c>
      <c r="W66" s="125">
        <v>3280.7780206620278</v>
      </c>
      <c r="X66" s="125">
        <v>2999.2874986969277</v>
      </c>
      <c r="Y66" s="125">
        <v>1402.5473235462741</v>
      </c>
      <c r="Z66" s="125">
        <v>7258.968094846814</v>
      </c>
      <c r="AA66" s="125">
        <v>13221.394950000002</v>
      </c>
      <c r="AB66" s="125">
        <v>1793.3654581355065</v>
      </c>
      <c r="AC66" s="126" t="s">
        <v>94</v>
      </c>
      <c r="AD66" s="125">
        <v>16.200168539945377</v>
      </c>
      <c r="AE66" s="125">
        <v>3.2873677236409695</v>
      </c>
      <c r="AF66" s="126" t="s">
        <v>94</v>
      </c>
      <c r="AG66" s="128" t="s">
        <v>94</v>
      </c>
      <c r="AH66" s="126">
        <v>89.53</v>
      </c>
      <c r="AI66" s="126" t="s">
        <v>94</v>
      </c>
      <c r="AJ66" s="126" t="s">
        <v>94</v>
      </c>
      <c r="AK66" s="126" t="s">
        <v>94</v>
      </c>
      <c r="AL66" s="126" t="s">
        <v>94</v>
      </c>
      <c r="AM66" s="126" t="s">
        <v>94</v>
      </c>
      <c r="AN66" s="128" t="s">
        <v>94</v>
      </c>
      <c r="AO66" s="125">
        <v>402187.89199999999</v>
      </c>
      <c r="AP66" s="125">
        <v>81612.7</v>
      </c>
      <c r="AQ66" s="125">
        <v>73.239392145500233</v>
      </c>
      <c r="AR66" s="125">
        <v>26.760607854499764</v>
      </c>
      <c r="AS66" s="125">
        <v>64.897190746124707</v>
      </c>
      <c r="AT66" s="126" t="s">
        <v>94</v>
      </c>
      <c r="AU66" s="128" t="s">
        <v>94</v>
      </c>
      <c r="AV66" s="125">
        <f t="shared" si="1"/>
        <v>16.108843816260922</v>
      </c>
      <c r="AW66" s="128" t="s">
        <v>94</v>
      </c>
      <c r="AX66" s="129">
        <v>219.89534</v>
      </c>
      <c r="AZ66" s="100"/>
      <c r="BA66" s="98">
        <f t="shared" si="2"/>
        <v>13221.394949999998</v>
      </c>
      <c r="BB66" s="154"/>
    </row>
    <row r="67" spans="1:54" x14ac:dyDescent="0.3">
      <c r="A67" s="120">
        <v>2004</v>
      </c>
      <c r="B67" s="121" t="s">
        <v>29</v>
      </c>
      <c r="C67" s="122">
        <v>454.03290000000004</v>
      </c>
      <c r="D67" s="122">
        <v>737.29680000000008</v>
      </c>
      <c r="E67" s="122">
        <v>198.5711</v>
      </c>
      <c r="F67" s="123" t="s">
        <v>94</v>
      </c>
      <c r="G67" s="123" t="s">
        <v>93</v>
      </c>
      <c r="H67" s="122">
        <v>1389.9008000000003</v>
      </c>
      <c r="I67" s="122">
        <v>66.507800000000003</v>
      </c>
      <c r="J67" s="122">
        <v>1456.4086000000004</v>
      </c>
      <c r="K67" s="124">
        <v>1570.7969142374088</v>
      </c>
      <c r="L67" s="125">
        <v>513.12545347283913</v>
      </c>
      <c r="M67" s="125">
        <v>833.25625707756683</v>
      </c>
      <c r="N67" s="125">
        <v>75.163815297263454</v>
      </c>
      <c r="O67" s="125">
        <v>1645.9607295346723</v>
      </c>
      <c r="P67" s="125">
        <v>31.960816814199404</v>
      </c>
      <c r="Q67" s="125">
        <v>2744.9470000000001</v>
      </c>
      <c r="R67" s="125">
        <v>282.67036999999993</v>
      </c>
      <c r="S67" s="125">
        <v>72.830660000000009</v>
      </c>
      <c r="T67" s="126" t="s">
        <v>94</v>
      </c>
      <c r="U67" s="126" t="s">
        <v>94</v>
      </c>
      <c r="V67" s="127">
        <v>3100.44803</v>
      </c>
      <c r="W67" s="125">
        <v>3304.1558462318885</v>
      </c>
      <c r="X67" s="125">
        <v>3391.5869721007243</v>
      </c>
      <c r="Y67" s="125">
        <v>2068.1180128767924</v>
      </c>
      <c r="Z67" s="125">
        <v>16170.217584369449</v>
      </c>
      <c r="AA67" s="125">
        <v>4556.8566300000002</v>
      </c>
      <c r="AB67" s="125">
        <v>2499.3920697065469</v>
      </c>
      <c r="AC67" s="126" t="s">
        <v>94</v>
      </c>
      <c r="AD67" s="125">
        <v>22.72304454495136</v>
      </c>
      <c r="AE67" s="125">
        <v>4.1088962178282333</v>
      </c>
      <c r="AF67" s="126" t="s">
        <v>94</v>
      </c>
      <c r="AG67" s="128" t="s">
        <v>94</v>
      </c>
      <c r="AH67" s="126">
        <v>201.1</v>
      </c>
      <c r="AI67" s="126" t="s">
        <v>94</v>
      </c>
      <c r="AJ67" s="126" t="s">
        <v>94</v>
      </c>
      <c r="AK67" s="126" t="s">
        <v>94</v>
      </c>
      <c r="AL67" s="126" t="s">
        <v>94</v>
      </c>
      <c r="AM67" s="126" t="s">
        <v>94</v>
      </c>
      <c r="AN67" s="128" t="s">
        <v>94</v>
      </c>
      <c r="AO67" s="125">
        <v>110902.208</v>
      </c>
      <c r="AP67" s="125">
        <v>20053.900000000001</v>
      </c>
      <c r="AQ67" s="125">
        <v>95.433438116198971</v>
      </c>
      <c r="AR67" s="125">
        <v>4.5665618838010147</v>
      </c>
      <c r="AS67" s="125">
        <v>68.039183185800596</v>
      </c>
      <c r="AT67" s="126" t="s">
        <v>94</v>
      </c>
      <c r="AU67" s="128" t="s">
        <v>94</v>
      </c>
      <c r="AV67" s="125">
        <f t="shared" si="1"/>
        <v>23.465964815308848</v>
      </c>
      <c r="AW67" s="128" t="s">
        <v>94</v>
      </c>
      <c r="AX67" s="129">
        <v>29.647299999999998</v>
      </c>
      <c r="AZ67" s="100"/>
      <c r="BA67" s="98">
        <f t="shared" si="2"/>
        <v>4556.8566300000002</v>
      </c>
      <c r="BB67" s="154"/>
    </row>
    <row r="68" spans="1:54" ht="15" thickBot="1" x14ac:dyDescent="0.35">
      <c r="A68" s="134">
        <v>2004</v>
      </c>
      <c r="B68" s="135" t="s">
        <v>30</v>
      </c>
      <c r="C68" s="137">
        <v>449.46863999999999</v>
      </c>
      <c r="D68" s="137">
        <v>492.9966</v>
      </c>
      <c r="E68" s="137">
        <v>234.53</v>
      </c>
      <c r="F68" s="138" t="s">
        <v>94</v>
      </c>
      <c r="G68" s="138" t="s">
        <v>93</v>
      </c>
      <c r="H68" s="137">
        <v>1176.99524</v>
      </c>
      <c r="I68" s="137">
        <v>127.1669</v>
      </c>
      <c r="J68" s="137">
        <v>1304.1621399999999</v>
      </c>
      <c r="K68" s="139">
        <v>1294.7658466449807</v>
      </c>
      <c r="L68" s="140">
        <v>494.44264890142472</v>
      </c>
      <c r="M68" s="140">
        <v>542.32603369925005</v>
      </c>
      <c r="N68" s="140">
        <v>139.89127003072468</v>
      </c>
      <c r="O68" s="140">
        <v>1434.6571166757053</v>
      </c>
      <c r="P68" s="140">
        <v>50.468039253757944</v>
      </c>
      <c r="Q68" s="140">
        <v>1088.0820000000001</v>
      </c>
      <c r="R68" s="140">
        <v>191.70631</v>
      </c>
      <c r="S68" s="140">
        <v>0.18430000000000002</v>
      </c>
      <c r="T68" s="142" t="s">
        <v>94</v>
      </c>
      <c r="U68" s="142" t="s">
        <v>94</v>
      </c>
      <c r="V68" s="141">
        <v>1279.97261</v>
      </c>
      <c r="W68" s="140">
        <v>2444.5899112671273</v>
      </c>
      <c r="X68" s="140">
        <v>2021.3338683519755</v>
      </c>
      <c r="Y68" s="140">
        <v>1497.2844356274798</v>
      </c>
      <c r="Z68" s="140">
        <v>307.67946577629385</v>
      </c>
      <c r="AA68" s="140">
        <v>2584.1347500000002</v>
      </c>
      <c r="AB68" s="140">
        <v>1803.7635196683036</v>
      </c>
      <c r="AC68" s="142" t="s">
        <v>94</v>
      </c>
      <c r="AD68" s="140">
        <v>19.068290658205431</v>
      </c>
      <c r="AE68" s="140">
        <v>3.8358388585186325</v>
      </c>
      <c r="AF68" s="142" t="s">
        <v>94</v>
      </c>
      <c r="AG68" s="143" t="s">
        <v>94</v>
      </c>
      <c r="AH68" s="126">
        <v>49.01</v>
      </c>
      <c r="AI68" s="142" t="s">
        <v>94</v>
      </c>
      <c r="AJ68" s="142" t="s">
        <v>94</v>
      </c>
      <c r="AK68" s="142" t="s">
        <v>94</v>
      </c>
      <c r="AL68" s="142" t="s">
        <v>94</v>
      </c>
      <c r="AM68" s="142" t="s">
        <v>94</v>
      </c>
      <c r="AN68" s="143" t="s">
        <v>94</v>
      </c>
      <c r="AO68" s="140">
        <v>67368.178</v>
      </c>
      <c r="AP68" s="140">
        <v>13552</v>
      </c>
      <c r="AQ68" s="140">
        <v>90.249149542096049</v>
      </c>
      <c r="AR68" s="140">
        <v>9.7508504579039528</v>
      </c>
      <c r="AS68" s="140">
        <v>49.531960746242042</v>
      </c>
      <c r="AT68" s="142" t="s">
        <v>94</v>
      </c>
      <c r="AU68" s="143" t="s">
        <v>94</v>
      </c>
      <c r="AV68" s="140">
        <f t="shared" si="1"/>
        <v>29.344223295430783</v>
      </c>
      <c r="AW68" s="143" t="s">
        <v>94</v>
      </c>
      <c r="AX68" s="129">
        <v>31.628270000000001</v>
      </c>
      <c r="AZ68" s="100"/>
      <c r="BA68" s="98">
        <f t="shared" si="2"/>
        <v>2584.1347500000002</v>
      </c>
      <c r="BB68" s="154"/>
    </row>
    <row r="69" spans="1:54" x14ac:dyDescent="0.3">
      <c r="A69" s="111">
        <v>2005</v>
      </c>
      <c r="B69" s="112" t="s">
        <v>206</v>
      </c>
      <c r="C69" s="113">
        <v>33705.489119999998</v>
      </c>
      <c r="D69" s="113">
        <v>38661.840839999997</v>
      </c>
      <c r="E69" s="113">
        <v>5088.0348000000004</v>
      </c>
      <c r="F69" s="114">
        <v>2062.2674159999997</v>
      </c>
      <c r="G69" s="114">
        <v>524.74040100000002</v>
      </c>
      <c r="H69" s="113">
        <v>80042.372577000002</v>
      </c>
      <c r="I69" s="113">
        <v>15068.04097</v>
      </c>
      <c r="J69" s="113">
        <v>95110.413547000004</v>
      </c>
      <c r="K69" s="115">
        <v>1309.9008293643155</v>
      </c>
      <c r="L69" s="116">
        <v>570.01665784186685</v>
      </c>
      <c r="M69" s="116">
        <v>653.8369232136215</v>
      </c>
      <c r="N69" s="116">
        <v>254.82598170774511</v>
      </c>
      <c r="O69" s="116">
        <v>1608.4775717808495</v>
      </c>
      <c r="P69" s="116">
        <v>38.462415885213652</v>
      </c>
      <c r="Q69" s="116">
        <v>122331.8302</v>
      </c>
      <c r="R69" s="116">
        <v>21230.768549999997</v>
      </c>
      <c r="S69" s="116">
        <v>7714.3156199999994</v>
      </c>
      <c r="T69" s="117" t="s">
        <v>94</v>
      </c>
      <c r="U69" s="117">
        <v>894.10607000000016</v>
      </c>
      <c r="V69" s="118">
        <v>152171.02044000002</v>
      </c>
      <c r="W69" s="116">
        <v>3168.8892843697649</v>
      </c>
      <c r="X69" s="116">
        <v>2747.0750858501456</v>
      </c>
      <c r="Y69" s="116">
        <v>2002.5161699920936</v>
      </c>
      <c r="Z69" s="116">
        <v>10902.378130560317</v>
      </c>
      <c r="AA69" s="116">
        <v>247281.43398700003</v>
      </c>
      <c r="AB69" s="116">
        <v>2307.7844219313993</v>
      </c>
      <c r="AC69" s="116">
        <v>43.409192919915199</v>
      </c>
      <c r="AD69" s="116">
        <v>16.737970312205878</v>
      </c>
      <c r="AE69" s="116">
        <v>2.5859095834639341</v>
      </c>
      <c r="AF69" s="117">
        <v>300667.50900000002</v>
      </c>
      <c r="AG69" s="117" t="s">
        <v>94</v>
      </c>
      <c r="AH69" s="117">
        <v>17713.153990000006</v>
      </c>
      <c r="AI69" s="117">
        <v>322370.78688000003</v>
      </c>
      <c r="AJ69" s="117">
        <v>3008.5650508701224</v>
      </c>
      <c r="AK69" s="117">
        <v>3.3711455556097594</v>
      </c>
      <c r="AL69" s="117">
        <v>569652.22652999999</v>
      </c>
      <c r="AM69" s="117">
        <v>5316.3494728015212</v>
      </c>
      <c r="AN69" s="117">
        <v>5.9570551985028377</v>
      </c>
      <c r="AO69" s="116">
        <v>9562648.1129999999</v>
      </c>
      <c r="AP69" s="116">
        <v>1477368.1</v>
      </c>
      <c r="AQ69" s="116">
        <v>84.157317366143147</v>
      </c>
      <c r="AR69" s="116">
        <v>15.842682633856848</v>
      </c>
      <c r="AS69" s="116">
        <v>61.537584114786348</v>
      </c>
      <c r="AT69" s="117">
        <v>56.590806085969504</v>
      </c>
      <c r="AU69" s="117">
        <v>53.481378661659072</v>
      </c>
      <c r="AV69" s="116">
        <f t="shared" si="1"/>
        <v>5.7619061593789711</v>
      </c>
      <c r="AW69" s="116">
        <f>((AI69/AI36)-1)*100</f>
        <v>8.4681365734836191</v>
      </c>
      <c r="AX69" s="119">
        <v>3990.1238899999994</v>
      </c>
      <c r="AZ69" s="100"/>
      <c r="BA69" s="98">
        <f>C69+D69+F69+I69+Q69+R69+S69+U69+E69+G69</f>
        <v>247281.43398700003</v>
      </c>
      <c r="BB69" s="154"/>
    </row>
    <row r="70" spans="1:54" x14ac:dyDescent="0.3">
      <c r="A70" s="120">
        <v>2005</v>
      </c>
      <c r="B70" s="121" t="s">
        <v>0</v>
      </c>
      <c r="C70" s="122">
        <v>332.90755000000001</v>
      </c>
      <c r="D70" s="122">
        <v>536.09208000000012</v>
      </c>
      <c r="E70" s="123">
        <v>0</v>
      </c>
      <c r="F70" s="123" t="s">
        <v>94</v>
      </c>
      <c r="G70" s="123" t="s">
        <v>94</v>
      </c>
      <c r="H70" s="122">
        <v>868.99963000000014</v>
      </c>
      <c r="I70" s="122">
        <v>159.32216</v>
      </c>
      <c r="J70" s="122">
        <v>1028.3217900000002</v>
      </c>
      <c r="K70" s="124">
        <v>1942.2545136762492</v>
      </c>
      <c r="L70" s="125">
        <v>744.06382845571693</v>
      </c>
      <c r="M70" s="125">
        <v>1198.1906852205323</v>
      </c>
      <c r="N70" s="125">
        <v>356.09242363963898</v>
      </c>
      <c r="O70" s="125">
        <v>2298.3461774001048</v>
      </c>
      <c r="P70" s="125">
        <v>38.148232334884334</v>
      </c>
      <c r="Q70" s="125">
        <v>1472.4406999999999</v>
      </c>
      <c r="R70" s="125">
        <v>150.45627000000002</v>
      </c>
      <c r="S70" s="125">
        <v>44.376100000000008</v>
      </c>
      <c r="T70" s="126" t="s">
        <v>94</v>
      </c>
      <c r="U70" s="126" t="s">
        <v>94</v>
      </c>
      <c r="V70" s="127">
        <v>1667.2730699999997</v>
      </c>
      <c r="W70" s="125">
        <v>2567.7296332459596</v>
      </c>
      <c r="X70" s="125">
        <v>2301.9546688178498</v>
      </c>
      <c r="Y70" s="125">
        <v>1374.3687484585241</v>
      </c>
      <c r="Z70" s="125">
        <v>37041.819699499174</v>
      </c>
      <c r="AA70" s="125">
        <v>2695.5948600000002</v>
      </c>
      <c r="AB70" s="125">
        <v>2457.833845155079</v>
      </c>
      <c r="AC70" s="126" t="s">
        <v>94</v>
      </c>
      <c r="AD70" s="125">
        <v>19.712854478839869</v>
      </c>
      <c r="AE70" s="125">
        <v>2.8847886152556961</v>
      </c>
      <c r="AF70" s="126" t="s">
        <v>94</v>
      </c>
      <c r="AG70" s="128" t="s">
        <v>94</v>
      </c>
      <c r="AH70" s="126">
        <v>45.54</v>
      </c>
      <c r="AI70" s="126" t="s">
        <v>94</v>
      </c>
      <c r="AJ70" s="126" t="s">
        <v>94</v>
      </c>
      <c r="AK70" s="126" t="s">
        <v>94</v>
      </c>
      <c r="AL70" s="126" t="s">
        <v>94</v>
      </c>
      <c r="AM70" s="126" t="s">
        <v>94</v>
      </c>
      <c r="AN70" s="128" t="s">
        <v>94</v>
      </c>
      <c r="AO70" s="125">
        <v>93441.676999999996</v>
      </c>
      <c r="AP70" s="125">
        <v>13674.3</v>
      </c>
      <c r="AQ70" s="125">
        <v>84.506585239237225</v>
      </c>
      <c r="AR70" s="125">
        <v>15.493414760762771</v>
      </c>
      <c r="AS70" s="125">
        <v>61.851767665115652</v>
      </c>
      <c r="AT70" s="126" t="s">
        <v>94</v>
      </c>
      <c r="AU70" s="128" t="s">
        <v>94</v>
      </c>
      <c r="AV70" s="125">
        <f t="shared" si="1"/>
        <v>3.5755806431764015</v>
      </c>
      <c r="AW70" s="128" t="s">
        <v>94</v>
      </c>
      <c r="AX70" s="129">
        <v>32.380000000000003</v>
      </c>
      <c r="AZ70" s="100"/>
      <c r="BA70" s="98">
        <f>C70+D70+I70+Q70+R70+S70+E70</f>
        <v>2695.5948600000002</v>
      </c>
      <c r="BB70" s="154"/>
    </row>
    <row r="71" spans="1:54" x14ac:dyDescent="0.3">
      <c r="A71" s="120">
        <v>2005</v>
      </c>
      <c r="B71" s="121" t="s">
        <v>1</v>
      </c>
      <c r="C71" s="122">
        <v>461.52053000000001</v>
      </c>
      <c r="D71" s="122">
        <v>789.35609999999997</v>
      </c>
      <c r="E71" s="122">
        <v>43.111499999999999</v>
      </c>
      <c r="F71" s="123" t="s">
        <v>94</v>
      </c>
      <c r="G71" s="123" t="s">
        <v>94</v>
      </c>
      <c r="H71" s="122">
        <v>1293.98813</v>
      </c>
      <c r="I71" s="122">
        <v>247.86539999999999</v>
      </c>
      <c r="J71" s="122">
        <v>1541.8535299999999</v>
      </c>
      <c r="K71" s="124">
        <v>1164.3588903755947</v>
      </c>
      <c r="L71" s="125">
        <v>415.28629184284432</v>
      </c>
      <c r="M71" s="125">
        <v>710.27992560272321</v>
      </c>
      <c r="N71" s="125">
        <v>223.03472142862927</v>
      </c>
      <c r="O71" s="125">
        <v>1387.3936118042241</v>
      </c>
      <c r="P71" s="125">
        <v>25.600553854681024</v>
      </c>
      <c r="Q71" s="125">
        <v>4113.6815999999999</v>
      </c>
      <c r="R71" s="125">
        <v>333.46040000000011</v>
      </c>
      <c r="S71" s="125">
        <v>33.739520000000006</v>
      </c>
      <c r="T71" s="126" t="s">
        <v>94</v>
      </c>
      <c r="U71" s="126" t="s">
        <v>94</v>
      </c>
      <c r="V71" s="127">
        <v>4480.8815199999999</v>
      </c>
      <c r="W71" s="125">
        <v>2487.5226539309833</v>
      </c>
      <c r="X71" s="125">
        <v>2391.0136497108942</v>
      </c>
      <c r="Y71" s="125">
        <v>2421.6089817141369</v>
      </c>
      <c r="Z71" s="125">
        <v>13251.971720345642</v>
      </c>
      <c r="AA71" s="125">
        <v>6022.7350499999993</v>
      </c>
      <c r="AB71" s="125">
        <v>2067.7683290337327</v>
      </c>
      <c r="AC71" s="126" t="s">
        <v>94</v>
      </c>
      <c r="AD71" s="125">
        <v>21.838198949196663</v>
      </c>
      <c r="AE71" s="125">
        <v>1.8605425211811137</v>
      </c>
      <c r="AF71" s="126" t="s">
        <v>94</v>
      </c>
      <c r="AG71" s="128" t="s">
        <v>94</v>
      </c>
      <c r="AH71" s="126">
        <v>316.58</v>
      </c>
      <c r="AI71" s="126" t="s">
        <v>94</v>
      </c>
      <c r="AJ71" s="126" t="s">
        <v>94</v>
      </c>
      <c r="AK71" s="126" t="s">
        <v>94</v>
      </c>
      <c r="AL71" s="126" t="s">
        <v>94</v>
      </c>
      <c r="AM71" s="126" t="s">
        <v>94</v>
      </c>
      <c r="AN71" s="128" t="s">
        <v>94</v>
      </c>
      <c r="AO71" s="125">
        <v>323708.54100000003</v>
      </c>
      <c r="AP71" s="125">
        <v>27578.9</v>
      </c>
      <c r="AQ71" s="125">
        <v>83.92419285118477</v>
      </c>
      <c r="AR71" s="125">
        <v>16.075807148815233</v>
      </c>
      <c r="AS71" s="125">
        <v>74.399446145318976</v>
      </c>
      <c r="AT71" s="126" t="s">
        <v>94</v>
      </c>
      <c r="AU71" s="128" t="s">
        <v>94</v>
      </c>
      <c r="AV71" s="125">
        <f t="shared" si="1"/>
        <v>-0.6647624117714579</v>
      </c>
      <c r="AW71" s="128" t="s">
        <v>94</v>
      </c>
      <c r="AX71" s="129">
        <v>60.51</v>
      </c>
      <c r="AZ71" s="100"/>
      <c r="BA71" s="98">
        <f t="shared" ref="BA71:BA101" si="3">C71+D71+I71+Q71+R71+S71+E71</f>
        <v>6022.7350499999993</v>
      </c>
      <c r="BB71" s="154"/>
    </row>
    <row r="72" spans="1:54" x14ac:dyDescent="0.3">
      <c r="A72" s="120">
        <v>2005</v>
      </c>
      <c r="B72" s="121" t="s">
        <v>2</v>
      </c>
      <c r="C72" s="122">
        <v>125.24469999999999</v>
      </c>
      <c r="D72" s="122">
        <v>408.20134999999999</v>
      </c>
      <c r="E72" s="123">
        <v>0</v>
      </c>
      <c r="F72" s="123" t="s">
        <v>94</v>
      </c>
      <c r="G72" s="123" t="s">
        <v>94</v>
      </c>
      <c r="H72" s="122">
        <v>533.44605000000001</v>
      </c>
      <c r="I72" s="122">
        <v>60.143030000000003</v>
      </c>
      <c r="J72" s="122">
        <v>593.58907999999997</v>
      </c>
      <c r="K72" s="124">
        <v>2833.4247805002415</v>
      </c>
      <c r="L72" s="125">
        <v>665.24334861288901</v>
      </c>
      <c r="M72" s="125">
        <v>2168.1814318873526</v>
      </c>
      <c r="N72" s="125">
        <v>319.45264488577516</v>
      </c>
      <c r="O72" s="125">
        <v>3152.8780627718847</v>
      </c>
      <c r="P72" s="125">
        <v>31.34606188868873</v>
      </c>
      <c r="Q72" s="125">
        <v>1065.8264999999999</v>
      </c>
      <c r="R72" s="125">
        <v>234.24839000000003</v>
      </c>
      <c r="S72" s="126">
        <v>0</v>
      </c>
      <c r="T72" s="126" t="s">
        <v>94</v>
      </c>
      <c r="U72" s="126" t="s">
        <v>94</v>
      </c>
      <c r="V72" s="127">
        <v>1300.0748899999999</v>
      </c>
      <c r="W72" s="125">
        <v>3626.3584532519594</v>
      </c>
      <c r="X72" s="125">
        <v>3662.508161231573</v>
      </c>
      <c r="Y72" s="125">
        <v>2445.4367888088532</v>
      </c>
      <c r="Z72" s="125">
        <v>0</v>
      </c>
      <c r="AA72" s="125">
        <v>1893.6639699999998</v>
      </c>
      <c r="AB72" s="125">
        <v>3463.3267919586815</v>
      </c>
      <c r="AC72" s="126" t="s">
        <v>94</v>
      </c>
      <c r="AD72" s="125">
        <v>20.592705039257055</v>
      </c>
      <c r="AE72" s="125">
        <v>2.9796473328242379</v>
      </c>
      <c r="AF72" s="126" t="s">
        <v>94</v>
      </c>
      <c r="AG72" s="128" t="s">
        <v>94</v>
      </c>
      <c r="AH72" s="126">
        <v>8.77</v>
      </c>
      <c r="AI72" s="126" t="s">
        <v>94</v>
      </c>
      <c r="AJ72" s="126" t="s">
        <v>94</v>
      </c>
      <c r="AK72" s="126" t="s">
        <v>94</v>
      </c>
      <c r="AL72" s="126" t="s">
        <v>94</v>
      </c>
      <c r="AM72" s="126" t="s">
        <v>94</v>
      </c>
      <c r="AN72" s="128" t="s">
        <v>94</v>
      </c>
      <c r="AO72" s="125">
        <v>63553.292000000001</v>
      </c>
      <c r="AP72" s="125">
        <v>9195.7999999999993</v>
      </c>
      <c r="AQ72" s="125">
        <v>89.867901545628172</v>
      </c>
      <c r="AR72" s="125">
        <v>10.132098454371837</v>
      </c>
      <c r="AS72" s="125">
        <v>68.653938111311263</v>
      </c>
      <c r="AT72" s="126" t="s">
        <v>94</v>
      </c>
      <c r="AU72" s="128" t="s">
        <v>94</v>
      </c>
      <c r="AV72" s="125">
        <f t="shared" si="1"/>
        <v>4.7212856065643294</v>
      </c>
      <c r="AW72" s="128" t="s">
        <v>94</v>
      </c>
      <c r="AX72" s="129">
        <v>42.657330000000002</v>
      </c>
      <c r="AZ72" s="100"/>
      <c r="BA72" s="98">
        <f t="shared" si="3"/>
        <v>1893.6639699999998</v>
      </c>
      <c r="BB72" s="154"/>
    </row>
    <row r="73" spans="1:54" x14ac:dyDescent="0.3">
      <c r="A73" s="120">
        <v>2005</v>
      </c>
      <c r="B73" s="121" t="s">
        <v>3</v>
      </c>
      <c r="C73" s="122">
        <v>391.47146999999995</v>
      </c>
      <c r="D73" s="122">
        <v>604.80670000000009</v>
      </c>
      <c r="E73" s="122">
        <v>72.646600000000007</v>
      </c>
      <c r="F73" s="123" t="s">
        <v>94</v>
      </c>
      <c r="G73" s="123" t="s">
        <v>94</v>
      </c>
      <c r="H73" s="122">
        <v>1068.9247700000001</v>
      </c>
      <c r="I73" s="122">
        <v>211.46482999999998</v>
      </c>
      <c r="J73" s="122">
        <v>1280.3896</v>
      </c>
      <c r="K73" s="124">
        <v>2544.1382404463147</v>
      </c>
      <c r="L73" s="125">
        <v>931.7377282507282</v>
      </c>
      <c r="M73" s="125">
        <v>1439.4949922885053</v>
      </c>
      <c r="N73" s="125">
        <v>503.30554180391852</v>
      </c>
      <c r="O73" s="125">
        <v>3047.4437108475031</v>
      </c>
      <c r="P73" s="125">
        <v>49.57709300386999</v>
      </c>
      <c r="Q73" s="125">
        <v>855.46859999999992</v>
      </c>
      <c r="R73" s="125">
        <v>144.91554000000002</v>
      </c>
      <c r="S73" s="125">
        <v>301.84964999999994</v>
      </c>
      <c r="T73" s="126" t="s">
        <v>94</v>
      </c>
      <c r="U73" s="126" t="s">
        <v>94</v>
      </c>
      <c r="V73" s="127">
        <v>1302.2337899999998</v>
      </c>
      <c r="W73" s="125">
        <v>3742.6426303007656</v>
      </c>
      <c r="X73" s="125">
        <v>2404.7917691540047</v>
      </c>
      <c r="Y73" s="125">
        <v>1752.6006820985415</v>
      </c>
      <c r="Z73" s="125">
        <v>12245.918698527323</v>
      </c>
      <c r="AA73" s="125">
        <v>2582.6233899999997</v>
      </c>
      <c r="AB73" s="125">
        <v>3362.3661985400281</v>
      </c>
      <c r="AC73" s="126" t="s">
        <v>94</v>
      </c>
      <c r="AD73" s="125">
        <v>8.5279564591437129</v>
      </c>
      <c r="AE73" s="125">
        <v>0.48124464016679702</v>
      </c>
      <c r="AF73" s="126" t="s">
        <v>94</v>
      </c>
      <c r="AG73" s="128" t="s">
        <v>94</v>
      </c>
      <c r="AH73" s="126">
        <v>7.8</v>
      </c>
      <c r="AI73" s="126" t="s">
        <v>94</v>
      </c>
      <c r="AJ73" s="126" t="s">
        <v>94</v>
      </c>
      <c r="AK73" s="126" t="s">
        <v>94</v>
      </c>
      <c r="AL73" s="126" t="s">
        <v>94</v>
      </c>
      <c r="AM73" s="126" t="s">
        <v>94</v>
      </c>
      <c r="AN73" s="128" t="s">
        <v>94</v>
      </c>
      <c r="AO73" s="125">
        <v>536654.99300000002</v>
      </c>
      <c r="AP73" s="125">
        <v>30284.2</v>
      </c>
      <c r="AQ73" s="125">
        <v>83.484337111141798</v>
      </c>
      <c r="AR73" s="125">
        <v>16.515662888858202</v>
      </c>
      <c r="AS73" s="125">
        <v>50.422906996130003</v>
      </c>
      <c r="AT73" s="126" t="s">
        <v>94</v>
      </c>
      <c r="AU73" s="128" t="s">
        <v>94</v>
      </c>
      <c r="AV73" s="125">
        <f t="shared" si="1"/>
        <v>18.410630399859929</v>
      </c>
      <c r="AW73" s="128" t="s">
        <v>94</v>
      </c>
      <c r="AX73" s="129">
        <v>14.3483</v>
      </c>
      <c r="AZ73" s="100"/>
      <c r="BA73" s="98">
        <f t="shared" si="3"/>
        <v>2582.6233899999997</v>
      </c>
      <c r="BB73" s="154"/>
    </row>
    <row r="74" spans="1:54" x14ac:dyDescent="0.3">
      <c r="A74" s="120">
        <v>2005</v>
      </c>
      <c r="B74" s="121" t="s">
        <v>4</v>
      </c>
      <c r="C74" s="122">
        <v>647.21136000000001</v>
      </c>
      <c r="D74" s="122">
        <v>685.86850000000004</v>
      </c>
      <c r="E74" s="122">
        <v>124.6521</v>
      </c>
      <c r="F74" s="123" t="s">
        <v>94</v>
      </c>
      <c r="G74" s="123" t="s">
        <v>94</v>
      </c>
      <c r="H74" s="122">
        <v>1457.7319600000001</v>
      </c>
      <c r="I74" s="122">
        <v>80.688000000000002</v>
      </c>
      <c r="J74" s="122">
        <v>1538.4199600000002</v>
      </c>
      <c r="K74" s="124">
        <v>2056.72404354623</v>
      </c>
      <c r="L74" s="125">
        <v>913.15495708021285</v>
      </c>
      <c r="M74" s="125">
        <v>967.6965816548244</v>
      </c>
      <c r="N74" s="125">
        <v>113.84325388987025</v>
      </c>
      <c r="O74" s="125">
        <v>2170.5674385267876</v>
      </c>
      <c r="P74" s="125">
        <v>22.61579632899112</v>
      </c>
      <c r="Q74" s="125">
        <v>4833.8182999999999</v>
      </c>
      <c r="R74" s="125">
        <v>398.06941</v>
      </c>
      <c r="S74" s="125">
        <v>32.105730000000001</v>
      </c>
      <c r="T74" s="126" t="s">
        <v>94</v>
      </c>
      <c r="U74" s="126" t="s">
        <v>94</v>
      </c>
      <c r="V74" s="127">
        <v>5263.9934400000002</v>
      </c>
      <c r="W74" s="125">
        <v>2801.8534837450779</v>
      </c>
      <c r="X74" s="125">
        <v>2803.30232612087</v>
      </c>
      <c r="Y74" s="125">
        <v>1571.254258027591</v>
      </c>
      <c r="Z74" s="125">
        <v>18118.357787810386</v>
      </c>
      <c r="AA74" s="125">
        <v>6802.4134000000004</v>
      </c>
      <c r="AB74" s="125">
        <v>2628.9337504125579</v>
      </c>
      <c r="AC74" s="126" t="s">
        <v>94</v>
      </c>
      <c r="AD74" s="125">
        <v>25.801608235378904</v>
      </c>
      <c r="AE74" s="125">
        <v>2.2469652238421727</v>
      </c>
      <c r="AF74" s="126" t="s">
        <v>94</v>
      </c>
      <c r="AG74" s="128" t="s">
        <v>94</v>
      </c>
      <c r="AH74" s="126">
        <v>225.24</v>
      </c>
      <c r="AI74" s="126" t="s">
        <v>94</v>
      </c>
      <c r="AJ74" s="126" t="s">
        <v>94</v>
      </c>
      <c r="AK74" s="126" t="s">
        <v>94</v>
      </c>
      <c r="AL74" s="126" t="s">
        <v>94</v>
      </c>
      <c r="AM74" s="126" t="s">
        <v>94</v>
      </c>
      <c r="AN74" s="128" t="s">
        <v>94</v>
      </c>
      <c r="AO74" s="125">
        <v>302737.81400000001</v>
      </c>
      <c r="AP74" s="125">
        <v>26364.3</v>
      </c>
      <c r="AQ74" s="125">
        <v>94.755138252366393</v>
      </c>
      <c r="AR74" s="125">
        <v>5.2448617476335908</v>
      </c>
      <c r="AS74" s="125">
        <v>77.384203671008876</v>
      </c>
      <c r="AT74" s="126" t="s">
        <v>94</v>
      </c>
      <c r="AU74" s="128" t="s">
        <v>94</v>
      </c>
      <c r="AV74" s="125">
        <f t="shared" si="1"/>
        <v>4.9852071220525263</v>
      </c>
      <c r="AW74" s="128" t="s">
        <v>94</v>
      </c>
      <c r="AX74" s="129">
        <v>76.768100000000004</v>
      </c>
      <c r="AZ74" s="100"/>
      <c r="BA74" s="98">
        <f t="shared" si="3"/>
        <v>6802.4134000000004</v>
      </c>
      <c r="BB74" s="154"/>
    </row>
    <row r="75" spans="1:54" x14ac:dyDescent="0.3">
      <c r="A75" s="120">
        <v>2005</v>
      </c>
      <c r="B75" s="121" t="s">
        <v>5</v>
      </c>
      <c r="C75" s="122">
        <v>200.01719</v>
      </c>
      <c r="D75" s="122">
        <v>427.01119999999997</v>
      </c>
      <c r="E75" s="123">
        <v>0</v>
      </c>
      <c r="F75" s="123" t="s">
        <v>94</v>
      </c>
      <c r="G75" s="123" t="s">
        <v>94</v>
      </c>
      <c r="H75" s="122">
        <v>627.02838999999994</v>
      </c>
      <c r="I75" s="122">
        <v>14.2478</v>
      </c>
      <c r="J75" s="122">
        <v>641.27618999999993</v>
      </c>
      <c r="K75" s="124">
        <v>2348.9927885065649</v>
      </c>
      <c r="L75" s="125">
        <v>749.31046884072907</v>
      </c>
      <c r="M75" s="125">
        <v>1599.6823196658361</v>
      </c>
      <c r="N75" s="125">
        <v>53.375540862007604</v>
      </c>
      <c r="O75" s="125">
        <v>2402.3694532376794</v>
      </c>
      <c r="P75" s="125">
        <v>37.486911464254604</v>
      </c>
      <c r="Q75" s="125">
        <v>855.17840000000001</v>
      </c>
      <c r="R75" s="125">
        <v>214.11057000000002</v>
      </c>
      <c r="S75" s="125">
        <v>0.10174999999999999</v>
      </c>
      <c r="T75" s="126" t="s">
        <v>94</v>
      </c>
      <c r="U75" s="126" t="s">
        <v>94</v>
      </c>
      <c r="V75" s="127">
        <v>1069.3907200000001</v>
      </c>
      <c r="W75" s="125">
        <v>3271.3884708099308</v>
      </c>
      <c r="X75" s="125">
        <v>2907.9095641765871</v>
      </c>
      <c r="Y75" s="125">
        <v>3217.7239596639674</v>
      </c>
      <c r="Z75" s="125">
        <v>69.691780821917803</v>
      </c>
      <c r="AA75" s="125">
        <v>1710.6669099999999</v>
      </c>
      <c r="AB75" s="125">
        <v>2880.7496291007315</v>
      </c>
      <c r="AC75" s="126" t="s">
        <v>94</v>
      </c>
      <c r="AD75" s="125">
        <v>12.615258585724504</v>
      </c>
      <c r="AE75" s="125">
        <v>3.5365000136753375</v>
      </c>
      <c r="AF75" s="126" t="s">
        <v>94</v>
      </c>
      <c r="AG75" s="128" t="s">
        <v>94</v>
      </c>
      <c r="AH75" s="126">
        <v>19.399999999999999</v>
      </c>
      <c r="AI75" s="126" t="s">
        <v>94</v>
      </c>
      <c r="AJ75" s="126" t="s">
        <v>94</v>
      </c>
      <c r="AK75" s="126" t="s">
        <v>94</v>
      </c>
      <c r="AL75" s="126" t="s">
        <v>94</v>
      </c>
      <c r="AM75" s="126" t="s">
        <v>94</v>
      </c>
      <c r="AN75" s="128" t="s">
        <v>94</v>
      </c>
      <c r="AO75" s="125">
        <v>48371.749000000003</v>
      </c>
      <c r="AP75" s="125">
        <v>13560.3</v>
      </c>
      <c r="AQ75" s="125">
        <v>97.778211600215499</v>
      </c>
      <c r="AR75" s="125">
        <v>2.2217883997844989</v>
      </c>
      <c r="AS75" s="125">
        <v>62.51308853574541</v>
      </c>
      <c r="AT75" s="126" t="s">
        <v>94</v>
      </c>
      <c r="AU75" s="128" t="s">
        <v>94</v>
      </c>
      <c r="AV75" s="125">
        <f t="shared" si="1"/>
        <v>0.72939218101395475</v>
      </c>
      <c r="AW75" s="128" t="s">
        <v>94</v>
      </c>
      <c r="AX75" s="129">
        <v>26.0959</v>
      </c>
      <c r="AZ75" s="100"/>
      <c r="BA75" s="98">
        <f t="shared" si="3"/>
        <v>1710.6669099999999</v>
      </c>
      <c r="BB75" s="154"/>
    </row>
    <row r="76" spans="1:54" x14ac:dyDescent="0.3">
      <c r="A76" s="120">
        <v>2005</v>
      </c>
      <c r="B76" s="121" t="s">
        <v>6</v>
      </c>
      <c r="C76" s="122">
        <v>1061.3405700000001</v>
      </c>
      <c r="D76" s="122">
        <v>1803.7552000000003</v>
      </c>
      <c r="E76" s="122">
        <v>727.93889999999999</v>
      </c>
      <c r="F76" s="123" t="s">
        <v>94</v>
      </c>
      <c r="G76" s="123" t="s">
        <v>94</v>
      </c>
      <c r="H76" s="122">
        <v>3593.0346700000005</v>
      </c>
      <c r="I76" s="122">
        <v>808.8066</v>
      </c>
      <c r="J76" s="122">
        <v>4401.8412700000008</v>
      </c>
      <c r="K76" s="124">
        <v>962.41080643247437</v>
      </c>
      <c r="L76" s="125">
        <v>284.28493674212223</v>
      </c>
      <c r="M76" s="125">
        <v>483.14409853405868</v>
      </c>
      <c r="N76" s="125">
        <v>216.64255528987357</v>
      </c>
      <c r="O76" s="125">
        <v>1179.053361722348</v>
      </c>
      <c r="P76" s="125">
        <v>70.120285508366692</v>
      </c>
      <c r="Q76" s="125">
        <v>1455.307</v>
      </c>
      <c r="R76" s="125">
        <v>357.92541</v>
      </c>
      <c r="S76" s="125">
        <v>62.483860000000007</v>
      </c>
      <c r="T76" s="126" t="s">
        <v>94</v>
      </c>
      <c r="U76" s="126" t="s">
        <v>94</v>
      </c>
      <c r="V76" s="127">
        <v>1875.7162700000001</v>
      </c>
      <c r="W76" s="125">
        <v>2299.6159820514549</v>
      </c>
      <c r="X76" s="125">
        <v>2134.2192018677447</v>
      </c>
      <c r="Y76" s="125">
        <v>1425.1686668312454</v>
      </c>
      <c r="Z76" s="125">
        <v>6692.7870608397607</v>
      </c>
      <c r="AA76" s="125">
        <v>6277.5575400000007</v>
      </c>
      <c r="AB76" s="125">
        <v>1379.9759553346933</v>
      </c>
      <c r="AC76" s="126" t="s">
        <v>94</v>
      </c>
      <c r="AD76" s="125">
        <v>16.723875534479777</v>
      </c>
      <c r="AE76" s="125">
        <v>3.7456136536393263</v>
      </c>
      <c r="AF76" s="126" t="s">
        <v>94</v>
      </c>
      <c r="AG76" s="128" t="s">
        <v>94</v>
      </c>
      <c r="AH76" s="126">
        <v>8.4499999999999993</v>
      </c>
      <c r="AI76" s="126" t="s">
        <v>94</v>
      </c>
      <c r="AJ76" s="126" t="s">
        <v>94</v>
      </c>
      <c r="AK76" s="126" t="s">
        <v>94</v>
      </c>
      <c r="AL76" s="126" t="s">
        <v>94</v>
      </c>
      <c r="AM76" s="126" t="s">
        <v>94</v>
      </c>
      <c r="AN76" s="128" t="s">
        <v>94</v>
      </c>
      <c r="AO76" s="125">
        <v>167597.57199999999</v>
      </c>
      <c r="AP76" s="125">
        <v>37536.5</v>
      </c>
      <c r="AQ76" s="125">
        <v>81.625720911104096</v>
      </c>
      <c r="AR76" s="125">
        <v>18.374279088895904</v>
      </c>
      <c r="AS76" s="125">
        <v>29.879714491633315</v>
      </c>
      <c r="AT76" s="126" t="s">
        <v>94</v>
      </c>
      <c r="AU76" s="128" t="s">
        <v>94</v>
      </c>
      <c r="AV76" s="125">
        <f t="shared" si="1"/>
        <v>8.7153456127006201</v>
      </c>
      <c r="AW76" s="128" t="s">
        <v>94</v>
      </c>
      <c r="AX76" s="129">
        <v>44.399900000000002</v>
      </c>
      <c r="AZ76" s="100"/>
      <c r="BA76" s="98">
        <f t="shared" si="3"/>
        <v>6277.5575400000007</v>
      </c>
      <c r="BB76" s="154"/>
    </row>
    <row r="77" spans="1:54" x14ac:dyDescent="0.3">
      <c r="A77" s="120">
        <v>2005</v>
      </c>
      <c r="B77" s="121" t="s">
        <v>7</v>
      </c>
      <c r="C77" s="122">
        <v>417.63597999999996</v>
      </c>
      <c r="D77" s="122">
        <v>1079.508</v>
      </c>
      <c r="E77" s="122">
        <v>202.2884</v>
      </c>
      <c r="F77" s="123" t="s">
        <v>94</v>
      </c>
      <c r="G77" s="123" t="s">
        <v>94</v>
      </c>
      <c r="H77" s="122">
        <v>1699.43238</v>
      </c>
      <c r="I77" s="122">
        <v>622.01099999999997</v>
      </c>
      <c r="J77" s="122">
        <v>2321.4433799999997</v>
      </c>
      <c r="K77" s="124">
        <v>1400.5241193117668</v>
      </c>
      <c r="L77" s="125">
        <v>344.17919180897724</v>
      </c>
      <c r="M77" s="125">
        <v>889.6364508424906</v>
      </c>
      <c r="N77" s="125">
        <v>512.60727889463385</v>
      </c>
      <c r="O77" s="125">
        <v>1913.1313982064007</v>
      </c>
      <c r="P77" s="125">
        <v>31.243365022280383</v>
      </c>
      <c r="Q77" s="125">
        <v>4632.6909000000005</v>
      </c>
      <c r="R77" s="125">
        <v>416.39399999999995</v>
      </c>
      <c r="S77" s="125">
        <v>59.668109999999999</v>
      </c>
      <c r="T77" s="126" t="s">
        <v>94</v>
      </c>
      <c r="U77" s="126" t="s">
        <v>94</v>
      </c>
      <c r="V77" s="127">
        <v>5108.7530100000004</v>
      </c>
      <c r="W77" s="125">
        <v>2483.7353461524067</v>
      </c>
      <c r="X77" s="125">
        <v>2255.9722486672908</v>
      </c>
      <c r="Y77" s="125">
        <v>1589.7876434609304</v>
      </c>
      <c r="Z77" s="125">
        <v>14725.594768015793</v>
      </c>
      <c r="AA77" s="125">
        <v>7430.1963900000001</v>
      </c>
      <c r="AB77" s="125">
        <v>2272.016616778415</v>
      </c>
      <c r="AC77" s="126" t="s">
        <v>94</v>
      </c>
      <c r="AD77" s="125">
        <v>20.852126102916415</v>
      </c>
      <c r="AE77" s="125">
        <v>2.6445828421245454</v>
      </c>
      <c r="AF77" s="126" t="s">
        <v>94</v>
      </c>
      <c r="AG77" s="128" t="s">
        <v>94</v>
      </c>
      <c r="AH77" s="126">
        <v>545.45000000000005</v>
      </c>
      <c r="AI77" s="126" t="s">
        <v>94</v>
      </c>
      <c r="AJ77" s="126" t="s">
        <v>94</v>
      </c>
      <c r="AK77" s="126" t="s">
        <v>94</v>
      </c>
      <c r="AL77" s="126" t="s">
        <v>94</v>
      </c>
      <c r="AM77" s="126" t="s">
        <v>94</v>
      </c>
      <c r="AN77" s="128" t="s">
        <v>94</v>
      </c>
      <c r="AO77" s="125">
        <v>280959.109</v>
      </c>
      <c r="AP77" s="125">
        <v>35632.800000000003</v>
      </c>
      <c r="AQ77" s="125">
        <v>73.205850921938065</v>
      </c>
      <c r="AR77" s="125">
        <v>26.794149078061945</v>
      </c>
      <c r="AS77" s="125">
        <v>68.756634977719628</v>
      </c>
      <c r="AT77" s="126" t="s">
        <v>94</v>
      </c>
      <c r="AU77" s="128" t="s">
        <v>94</v>
      </c>
      <c r="AV77" s="125">
        <f t="shared" si="1"/>
        <v>2.8705176132072241</v>
      </c>
      <c r="AW77" s="128" t="s">
        <v>94</v>
      </c>
      <c r="AX77" s="129">
        <v>86.936999999999998</v>
      </c>
      <c r="AZ77" s="100"/>
      <c r="BA77" s="98">
        <f t="shared" si="3"/>
        <v>7430.196390000001</v>
      </c>
      <c r="BB77" s="154"/>
    </row>
    <row r="78" spans="1:54" x14ac:dyDescent="0.3">
      <c r="A78" s="120">
        <v>2005</v>
      </c>
      <c r="B78" s="121" t="s">
        <v>272</v>
      </c>
      <c r="C78" s="122">
        <v>5558.8708299999998</v>
      </c>
      <c r="D78" s="122">
        <v>2014.6865</v>
      </c>
      <c r="E78" s="122">
        <v>313.7174</v>
      </c>
      <c r="F78" s="123" t="s">
        <v>94</v>
      </c>
      <c r="G78" s="123" t="s">
        <v>94</v>
      </c>
      <c r="H78" s="122">
        <v>7887.2747299999992</v>
      </c>
      <c r="I78" s="122">
        <v>3656.7024000000001</v>
      </c>
      <c r="J78" s="122">
        <v>11543.977129999999</v>
      </c>
      <c r="K78" s="124">
        <v>1987.8191356778552</v>
      </c>
      <c r="L78" s="125">
        <v>1400.9946637975725</v>
      </c>
      <c r="M78" s="125">
        <v>507.75870172989931</v>
      </c>
      <c r="N78" s="125">
        <v>921.59373839880652</v>
      </c>
      <c r="O78" s="125">
        <v>2909.4128740766614</v>
      </c>
      <c r="P78" s="125">
        <v>21.781383499246498</v>
      </c>
      <c r="Q78" s="125">
        <v>29011.491000000002</v>
      </c>
      <c r="R78" s="125">
        <v>10558.346009999999</v>
      </c>
      <c r="S78" s="125">
        <v>1885.4690800000001</v>
      </c>
      <c r="T78" s="126" t="s">
        <v>94</v>
      </c>
      <c r="U78" s="126" t="s">
        <v>94</v>
      </c>
      <c r="V78" s="127">
        <v>41455.306090000005</v>
      </c>
      <c r="W78" s="125">
        <v>8270.2004643487253</v>
      </c>
      <c r="X78" s="125">
        <v>4364.1888644440687</v>
      </c>
      <c r="Y78" s="125">
        <v>3325.5062537815452</v>
      </c>
      <c r="Z78" s="125">
        <v>26714.307088510748</v>
      </c>
      <c r="AA78" s="125">
        <v>52999.283220000005</v>
      </c>
      <c r="AB78" s="125">
        <v>5901.6518969334938</v>
      </c>
      <c r="AC78" s="126" t="s">
        <v>94</v>
      </c>
      <c r="AD78" s="125">
        <v>9.7597114069550841</v>
      </c>
      <c r="AE78" s="125">
        <v>3.2170831643130353</v>
      </c>
      <c r="AF78" s="126" t="s">
        <v>94</v>
      </c>
      <c r="AG78" s="128" t="s">
        <v>94</v>
      </c>
      <c r="AH78" s="126">
        <v>9355.84</v>
      </c>
      <c r="AI78" s="126" t="s">
        <v>94</v>
      </c>
      <c r="AJ78" s="126" t="s">
        <v>94</v>
      </c>
      <c r="AK78" s="126" t="s">
        <v>94</v>
      </c>
      <c r="AL78" s="126" t="s">
        <v>94</v>
      </c>
      <c r="AM78" s="126" t="s">
        <v>94</v>
      </c>
      <c r="AN78" s="128" t="s">
        <v>94</v>
      </c>
      <c r="AO78" s="125">
        <v>1647432.7990000001</v>
      </c>
      <c r="AP78" s="125">
        <v>543041.5</v>
      </c>
      <c r="AQ78" s="125">
        <v>68.323721029409214</v>
      </c>
      <c r="AR78" s="125">
        <v>31.676278970590793</v>
      </c>
      <c r="AS78" s="125">
        <v>78.218616500753498</v>
      </c>
      <c r="AT78" s="126" t="s">
        <v>94</v>
      </c>
      <c r="AU78" s="128" t="s">
        <v>94</v>
      </c>
      <c r="AV78" s="125">
        <f t="shared" si="1"/>
        <v>1.1232666411040704</v>
      </c>
      <c r="AW78" s="128" t="s">
        <v>94</v>
      </c>
      <c r="AX78" s="129">
        <v>33.202599999999997</v>
      </c>
      <c r="AZ78" s="100"/>
      <c r="BA78" s="98">
        <f t="shared" si="3"/>
        <v>52999.283220000005</v>
      </c>
      <c r="BB78" s="154"/>
    </row>
    <row r="79" spans="1:54" x14ac:dyDescent="0.3">
      <c r="A79" s="120">
        <v>2005</v>
      </c>
      <c r="B79" s="121" t="s">
        <v>8</v>
      </c>
      <c r="C79" s="122">
        <v>454.67260999999996</v>
      </c>
      <c r="D79" s="122">
        <v>818.08120000000008</v>
      </c>
      <c r="E79" s="122">
        <v>203.94920000000002</v>
      </c>
      <c r="F79" s="123" t="s">
        <v>94</v>
      </c>
      <c r="G79" s="123" t="s">
        <v>94</v>
      </c>
      <c r="H79" s="122">
        <v>1476.7030100000002</v>
      </c>
      <c r="I79" s="122">
        <v>20.41902</v>
      </c>
      <c r="J79" s="122">
        <v>1497.1220300000002</v>
      </c>
      <c r="K79" s="124">
        <v>1950.7666059874291</v>
      </c>
      <c r="L79" s="125">
        <v>600.63542786788662</v>
      </c>
      <c r="M79" s="125">
        <v>1080.7084939483691</v>
      </c>
      <c r="N79" s="125">
        <v>26.974105201417199</v>
      </c>
      <c r="O79" s="125">
        <v>1977.7408036608338</v>
      </c>
      <c r="P79" s="125">
        <v>41.087690456728829</v>
      </c>
      <c r="Q79" s="125">
        <v>1786.7211000000002</v>
      </c>
      <c r="R79" s="125">
        <v>317.12981999999994</v>
      </c>
      <c r="S79" s="125">
        <v>42.751030000000007</v>
      </c>
      <c r="T79" s="126" t="s">
        <v>94</v>
      </c>
      <c r="U79" s="126" t="s">
        <v>94</v>
      </c>
      <c r="V79" s="127">
        <v>2146.6019500000002</v>
      </c>
      <c r="W79" s="125">
        <v>2652.6081814834124</v>
      </c>
      <c r="X79" s="125">
        <v>2620.5019183836298</v>
      </c>
      <c r="Y79" s="125">
        <v>1135.8436544150827</v>
      </c>
      <c r="Z79" s="125">
        <v>21613.26086956522</v>
      </c>
      <c r="AA79" s="125">
        <v>3643.7239800000007</v>
      </c>
      <c r="AB79" s="125">
        <v>2326.4326649759801</v>
      </c>
      <c r="AC79" s="126" t="s">
        <v>94</v>
      </c>
      <c r="AD79" s="125">
        <v>20.319900846540779</v>
      </c>
      <c r="AE79" s="125">
        <v>3.4737326024099682</v>
      </c>
      <c r="AF79" s="126" t="s">
        <v>94</v>
      </c>
      <c r="AG79" s="128" t="s">
        <v>94</v>
      </c>
      <c r="AH79" s="126">
        <v>19.88</v>
      </c>
      <c r="AI79" s="126" t="s">
        <v>94</v>
      </c>
      <c r="AJ79" s="126" t="s">
        <v>94</v>
      </c>
      <c r="AK79" s="126" t="s">
        <v>94</v>
      </c>
      <c r="AL79" s="126" t="s">
        <v>94</v>
      </c>
      <c r="AM79" s="126" t="s">
        <v>94</v>
      </c>
      <c r="AN79" s="128" t="s">
        <v>94</v>
      </c>
      <c r="AO79" s="125">
        <v>104893.62300000001</v>
      </c>
      <c r="AP79" s="125">
        <v>17931.8</v>
      </c>
      <c r="AQ79" s="125">
        <v>98.636115186949723</v>
      </c>
      <c r="AR79" s="125">
        <v>1.3638848130502761</v>
      </c>
      <c r="AS79" s="125">
        <v>58.912309543271157</v>
      </c>
      <c r="AT79" s="126" t="s">
        <v>94</v>
      </c>
      <c r="AU79" s="128" t="s">
        <v>94</v>
      </c>
      <c r="AV79" s="125">
        <f t="shared" si="1"/>
        <v>6.9776464490179047</v>
      </c>
      <c r="AW79" s="128" t="s">
        <v>94</v>
      </c>
      <c r="AX79" s="129">
        <v>68.007899999999992</v>
      </c>
      <c r="AZ79" s="100"/>
      <c r="BA79" s="98">
        <f t="shared" si="3"/>
        <v>3643.7239800000002</v>
      </c>
      <c r="BB79" s="154"/>
    </row>
    <row r="80" spans="1:54" x14ac:dyDescent="0.3">
      <c r="A80" s="120">
        <v>2005</v>
      </c>
      <c r="B80" s="121" t="s">
        <v>9</v>
      </c>
      <c r="C80" s="122">
        <v>1961.01522</v>
      </c>
      <c r="D80" s="122">
        <v>1353.68</v>
      </c>
      <c r="E80" s="123">
        <v>0</v>
      </c>
      <c r="F80" s="123" t="s">
        <v>94</v>
      </c>
      <c r="G80" s="123" t="s">
        <v>94</v>
      </c>
      <c r="H80" s="122">
        <v>3314.6952200000001</v>
      </c>
      <c r="I80" s="122">
        <v>631.28</v>
      </c>
      <c r="J80" s="122">
        <v>3945.9752200000003</v>
      </c>
      <c r="K80" s="124">
        <v>1041.8773306880103</v>
      </c>
      <c r="L80" s="125">
        <v>616.38768189739062</v>
      </c>
      <c r="M80" s="125">
        <v>425.4896487906197</v>
      </c>
      <c r="N80" s="125">
        <v>198.42437318165474</v>
      </c>
      <c r="O80" s="125">
        <v>1240.3017038696648</v>
      </c>
      <c r="P80" s="125">
        <v>43.896263880196216</v>
      </c>
      <c r="Q80" s="125">
        <v>4240.0410999999995</v>
      </c>
      <c r="R80" s="125">
        <v>470.91638</v>
      </c>
      <c r="S80" s="125">
        <v>332.38637000000006</v>
      </c>
      <c r="T80" s="126" t="s">
        <v>94</v>
      </c>
      <c r="U80" s="126" t="s">
        <v>94</v>
      </c>
      <c r="V80" s="127">
        <v>5043.3438499999993</v>
      </c>
      <c r="W80" s="125">
        <v>2372.0478883017049</v>
      </c>
      <c r="X80" s="125">
        <v>2011.9086279675362</v>
      </c>
      <c r="Y80" s="125">
        <v>1328.8308162896744</v>
      </c>
      <c r="Z80" s="125">
        <v>9603.4893530958379</v>
      </c>
      <c r="AA80" s="125">
        <v>8989.3190699999996</v>
      </c>
      <c r="AB80" s="125">
        <v>1693.6628978713625</v>
      </c>
      <c r="AC80" s="126" t="s">
        <v>94</v>
      </c>
      <c r="AD80" s="125">
        <v>24.144650762400254</v>
      </c>
      <c r="AE80" s="125">
        <v>2.8744507868244344</v>
      </c>
      <c r="AF80" s="126" t="s">
        <v>94</v>
      </c>
      <c r="AG80" s="128" t="s">
        <v>94</v>
      </c>
      <c r="AH80" s="126">
        <v>240.18</v>
      </c>
      <c r="AI80" s="126" t="s">
        <v>94</v>
      </c>
      <c r="AJ80" s="126" t="s">
        <v>94</v>
      </c>
      <c r="AK80" s="126" t="s">
        <v>94</v>
      </c>
      <c r="AL80" s="126" t="s">
        <v>94</v>
      </c>
      <c r="AM80" s="126" t="s">
        <v>94</v>
      </c>
      <c r="AN80" s="128" t="s">
        <v>94</v>
      </c>
      <c r="AO80" s="125">
        <v>312731.70899999997</v>
      </c>
      <c r="AP80" s="125">
        <v>37231.1</v>
      </c>
      <c r="AQ80" s="125">
        <v>84.001926905156793</v>
      </c>
      <c r="AR80" s="125">
        <v>15.998073094843205</v>
      </c>
      <c r="AS80" s="125">
        <v>56.103736119803784</v>
      </c>
      <c r="AT80" s="126" t="s">
        <v>94</v>
      </c>
      <c r="AU80" s="128" t="s">
        <v>94</v>
      </c>
      <c r="AV80" s="125">
        <f t="shared" si="1"/>
        <v>14.870324300345716</v>
      </c>
      <c r="AW80" s="128" t="s">
        <v>94</v>
      </c>
      <c r="AX80" s="129">
        <v>136.95699999999999</v>
      </c>
      <c r="AZ80" s="100"/>
      <c r="BA80" s="98">
        <f t="shared" si="3"/>
        <v>8989.3190699999996</v>
      </c>
      <c r="BB80" s="154"/>
    </row>
    <row r="81" spans="1:54" x14ac:dyDescent="0.3">
      <c r="A81" s="120">
        <v>2005</v>
      </c>
      <c r="B81" s="121" t="s">
        <v>10</v>
      </c>
      <c r="C81" s="122">
        <v>930.78455000000008</v>
      </c>
      <c r="D81" s="122">
        <v>1988.4076599999999</v>
      </c>
      <c r="E81" s="123">
        <v>0</v>
      </c>
      <c r="F81" s="123" t="s">
        <v>94</v>
      </c>
      <c r="G81" s="123" t="s">
        <v>94</v>
      </c>
      <c r="H81" s="122">
        <v>2919.1922100000002</v>
      </c>
      <c r="I81" s="122">
        <v>117.54960000000001</v>
      </c>
      <c r="J81" s="122">
        <v>3036.74181</v>
      </c>
      <c r="K81" s="124">
        <v>1163.6051966957223</v>
      </c>
      <c r="L81" s="125">
        <v>371.01556234424504</v>
      </c>
      <c r="M81" s="125">
        <v>792.58963435147723</v>
      </c>
      <c r="N81" s="125">
        <v>46.8558818980623</v>
      </c>
      <c r="O81" s="125">
        <v>1210.4610945379927</v>
      </c>
      <c r="P81" s="125">
        <v>57.859158381451323</v>
      </c>
      <c r="Q81" s="125">
        <v>1729.9853999999998</v>
      </c>
      <c r="R81" s="125">
        <v>481.70307999999994</v>
      </c>
      <c r="S81" s="125">
        <v>7.6420000000000002E-2</v>
      </c>
      <c r="T81" s="126" t="s">
        <v>94</v>
      </c>
      <c r="U81" s="126" t="s">
        <v>94</v>
      </c>
      <c r="V81" s="127">
        <v>2211.7648999999997</v>
      </c>
      <c r="W81" s="125">
        <v>2773.0286773178</v>
      </c>
      <c r="X81" s="125">
        <v>2556.0154780601897</v>
      </c>
      <c r="Y81" s="125">
        <v>1118.2347001074816</v>
      </c>
      <c r="Z81" s="125">
        <v>70.759259259259252</v>
      </c>
      <c r="AA81" s="125">
        <v>5248.5067099999997</v>
      </c>
      <c r="AB81" s="125">
        <v>1587.403472775241</v>
      </c>
      <c r="AC81" s="126" t="s">
        <v>94</v>
      </c>
      <c r="AD81" s="125">
        <v>15.189903827787198</v>
      </c>
      <c r="AE81" s="125">
        <v>3.841530324658339</v>
      </c>
      <c r="AF81" s="126" t="s">
        <v>94</v>
      </c>
      <c r="AG81" s="128" t="s">
        <v>94</v>
      </c>
      <c r="AH81" s="126">
        <v>20.329999999999998</v>
      </c>
      <c r="AI81" s="126" t="s">
        <v>94</v>
      </c>
      <c r="AJ81" s="126" t="s">
        <v>94</v>
      </c>
      <c r="AK81" s="126" t="s">
        <v>94</v>
      </c>
      <c r="AL81" s="126" t="s">
        <v>94</v>
      </c>
      <c r="AM81" s="126" t="s">
        <v>94</v>
      </c>
      <c r="AN81" s="128" t="s">
        <v>94</v>
      </c>
      <c r="AO81" s="125">
        <v>136625.41399999999</v>
      </c>
      <c r="AP81" s="125">
        <v>34552.6</v>
      </c>
      <c r="AQ81" s="125">
        <v>96.12908810314697</v>
      </c>
      <c r="AR81" s="125">
        <v>3.8709118968530292</v>
      </c>
      <c r="AS81" s="125">
        <v>42.140841618548677</v>
      </c>
      <c r="AT81" s="126" t="s">
        <v>94</v>
      </c>
      <c r="AU81" s="128" t="s">
        <v>94</v>
      </c>
      <c r="AV81" s="125">
        <f t="shared" si="1"/>
        <v>10.858141564324541</v>
      </c>
      <c r="AW81" s="128" t="s">
        <v>94</v>
      </c>
      <c r="AX81" s="129">
        <v>95.667199999999994</v>
      </c>
      <c r="AZ81" s="100"/>
      <c r="BA81" s="98">
        <f t="shared" si="3"/>
        <v>5248.5067100000006</v>
      </c>
      <c r="BB81" s="154"/>
    </row>
    <row r="82" spans="1:54" x14ac:dyDescent="0.3">
      <c r="A82" s="120">
        <v>2005</v>
      </c>
      <c r="B82" s="121" t="s">
        <v>11</v>
      </c>
      <c r="C82" s="122">
        <v>904.00387999999998</v>
      </c>
      <c r="D82" s="122">
        <v>1119.4363999999998</v>
      </c>
      <c r="E82" s="122">
        <v>308.2423</v>
      </c>
      <c r="F82" s="123" t="s">
        <v>94</v>
      </c>
      <c r="G82" s="123" t="s">
        <v>94</v>
      </c>
      <c r="H82" s="122">
        <v>2331.6825799999997</v>
      </c>
      <c r="I82" s="122">
        <v>82.635300000000001</v>
      </c>
      <c r="J82" s="122">
        <v>2414.3178799999996</v>
      </c>
      <c r="K82" s="124">
        <v>1352.1680140895137</v>
      </c>
      <c r="L82" s="125">
        <v>524.2416534881927</v>
      </c>
      <c r="M82" s="125">
        <v>649.17330809561338</v>
      </c>
      <c r="N82" s="125">
        <v>47.921106609069923</v>
      </c>
      <c r="O82" s="125">
        <v>1400.0891206985834</v>
      </c>
      <c r="P82" s="125">
        <v>56.656696197658661</v>
      </c>
      <c r="Q82" s="125">
        <v>1451.4153999999999</v>
      </c>
      <c r="R82" s="125">
        <v>243.82700000000003</v>
      </c>
      <c r="S82" s="125">
        <v>151.75046</v>
      </c>
      <c r="T82" s="126" t="s">
        <v>94</v>
      </c>
      <c r="U82" s="126" t="s">
        <v>94</v>
      </c>
      <c r="V82" s="127">
        <v>1846.9928599999998</v>
      </c>
      <c r="W82" s="125">
        <v>2367.6754772224122</v>
      </c>
      <c r="X82" s="125">
        <v>2246.4253211577156</v>
      </c>
      <c r="Y82" s="125">
        <v>1132.2096073924452</v>
      </c>
      <c r="Z82" s="125">
        <v>7975.9518553558282</v>
      </c>
      <c r="AA82" s="125">
        <v>4261.310739999999</v>
      </c>
      <c r="AB82" s="125">
        <v>1701.4684586482674</v>
      </c>
      <c r="AC82" s="126" t="s">
        <v>94</v>
      </c>
      <c r="AD82" s="125">
        <v>14.254402084650456</v>
      </c>
      <c r="AE82" s="125">
        <v>3.5540604569239327</v>
      </c>
      <c r="AF82" s="126" t="s">
        <v>94</v>
      </c>
      <c r="AG82" s="128" t="s">
        <v>94</v>
      </c>
      <c r="AH82" s="126">
        <v>22.91</v>
      </c>
      <c r="AI82" s="126" t="s">
        <v>94</v>
      </c>
      <c r="AJ82" s="126" t="s">
        <v>94</v>
      </c>
      <c r="AK82" s="126" t="s">
        <v>94</v>
      </c>
      <c r="AL82" s="126" t="s">
        <v>94</v>
      </c>
      <c r="AM82" s="126" t="s">
        <v>94</v>
      </c>
      <c r="AN82" s="128" t="s">
        <v>94</v>
      </c>
      <c r="AO82" s="125">
        <v>119899.78200000001</v>
      </c>
      <c r="AP82" s="125">
        <v>29894.7</v>
      </c>
      <c r="AQ82" s="125">
        <v>96.577281695813809</v>
      </c>
      <c r="AR82" s="125">
        <v>3.4227183041861919</v>
      </c>
      <c r="AS82" s="125">
        <v>43.343303802341346</v>
      </c>
      <c r="AT82" s="126" t="s">
        <v>94</v>
      </c>
      <c r="AU82" s="128" t="s">
        <v>94</v>
      </c>
      <c r="AV82" s="125">
        <f t="shared" si="1"/>
        <v>7.9272298617979242</v>
      </c>
      <c r="AW82" s="128" t="s">
        <v>94</v>
      </c>
      <c r="AX82" s="129">
        <v>60.593499999999999</v>
      </c>
      <c r="AZ82" s="100"/>
      <c r="BA82" s="98">
        <f t="shared" si="3"/>
        <v>4261.3107399999999</v>
      </c>
      <c r="BB82" s="154"/>
    </row>
    <row r="83" spans="1:54" x14ac:dyDescent="0.3">
      <c r="A83" s="120">
        <v>2005</v>
      </c>
      <c r="B83" s="121" t="s">
        <v>12</v>
      </c>
      <c r="C83" s="122">
        <v>1038.9072800000001</v>
      </c>
      <c r="D83" s="122">
        <v>2505.07449</v>
      </c>
      <c r="E83" s="123">
        <v>0</v>
      </c>
      <c r="F83" s="123" t="s">
        <v>94</v>
      </c>
      <c r="G83" s="123" t="s">
        <v>94</v>
      </c>
      <c r="H83" s="122">
        <v>3543.9817700000003</v>
      </c>
      <c r="I83" s="122">
        <v>1669.6802399999999</v>
      </c>
      <c r="J83" s="122">
        <v>5213.66201</v>
      </c>
      <c r="K83" s="124">
        <v>1054.7988594779849</v>
      </c>
      <c r="L83" s="125">
        <v>309.21101889510442</v>
      </c>
      <c r="M83" s="125">
        <v>745.58784058288052</v>
      </c>
      <c r="N83" s="125">
        <v>496.9486095423477</v>
      </c>
      <c r="O83" s="125">
        <v>1551.7474898545031</v>
      </c>
      <c r="P83" s="125">
        <v>35.186879084392039</v>
      </c>
      <c r="Q83" s="125">
        <v>8951.0615999999991</v>
      </c>
      <c r="R83" s="125">
        <v>587.05482000000006</v>
      </c>
      <c r="S83" s="125">
        <v>65.284480000000002</v>
      </c>
      <c r="T83" s="126" t="s">
        <v>94</v>
      </c>
      <c r="U83" s="126" t="s">
        <v>94</v>
      </c>
      <c r="V83" s="127">
        <v>9603.4008999999987</v>
      </c>
      <c r="W83" s="125">
        <v>2710.036225432415</v>
      </c>
      <c r="X83" s="125">
        <v>2541.6480135614202</v>
      </c>
      <c r="Y83" s="125">
        <v>1779.1696569281128</v>
      </c>
      <c r="Z83" s="125">
        <v>13007.467623032477</v>
      </c>
      <c r="AA83" s="125">
        <v>14817.062909999999</v>
      </c>
      <c r="AB83" s="125">
        <v>2146.3092256864193</v>
      </c>
      <c r="AC83" s="126" t="s">
        <v>94</v>
      </c>
      <c r="AD83" s="125">
        <v>34.413548224517434</v>
      </c>
      <c r="AE83" s="125">
        <v>2.4830621234753796</v>
      </c>
      <c r="AF83" s="126" t="s">
        <v>94</v>
      </c>
      <c r="AG83" s="128" t="s">
        <v>94</v>
      </c>
      <c r="AH83" s="126">
        <v>1230.74</v>
      </c>
      <c r="AI83" s="126" t="s">
        <v>94</v>
      </c>
      <c r="AJ83" s="126" t="s">
        <v>94</v>
      </c>
      <c r="AK83" s="126" t="s">
        <v>94</v>
      </c>
      <c r="AL83" s="126" t="s">
        <v>94</v>
      </c>
      <c r="AM83" s="126" t="s">
        <v>94</v>
      </c>
      <c r="AN83" s="128" t="s">
        <v>94</v>
      </c>
      <c r="AO83" s="125">
        <v>596725.42099999997</v>
      </c>
      <c r="AP83" s="125">
        <v>43055.9</v>
      </c>
      <c r="AQ83" s="125">
        <v>67.974904456838786</v>
      </c>
      <c r="AR83" s="125">
        <v>32.025095543161228</v>
      </c>
      <c r="AS83" s="125">
        <v>64.813120915607954</v>
      </c>
      <c r="AT83" s="126" t="s">
        <v>94</v>
      </c>
      <c r="AU83" s="128" t="s">
        <v>94</v>
      </c>
      <c r="AV83" s="125">
        <f t="shared" si="1"/>
        <v>2.5964500374775712</v>
      </c>
      <c r="AW83" s="128" t="s">
        <v>94</v>
      </c>
      <c r="AX83" s="129">
        <v>97.24275999999999</v>
      </c>
      <c r="AZ83" s="100"/>
      <c r="BA83" s="98">
        <f t="shared" si="3"/>
        <v>14817.062909999999</v>
      </c>
      <c r="BB83" s="154"/>
    </row>
    <row r="84" spans="1:54" x14ac:dyDescent="0.3">
      <c r="A84" s="120">
        <v>2005</v>
      </c>
      <c r="B84" s="121" t="s">
        <v>13</v>
      </c>
      <c r="C84" s="122">
        <v>4203.8761699999995</v>
      </c>
      <c r="D84" s="122">
        <v>4261.6062999999995</v>
      </c>
      <c r="E84" s="123">
        <v>0</v>
      </c>
      <c r="F84" s="123" t="s">
        <v>94</v>
      </c>
      <c r="G84" s="123" t="s">
        <v>94</v>
      </c>
      <c r="H84" s="122">
        <v>8465.482469999999</v>
      </c>
      <c r="I84" s="122">
        <v>1413.7427</v>
      </c>
      <c r="J84" s="122">
        <v>9879.2251699999997</v>
      </c>
      <c r="K84" s="124">
        <v>1093.0643076416527</v>
      </c>
      <c r="L84" s="125">
        <v>542.80509249844249</v>
      </c>
      <c r="M84" s="125">
        <v>550.25921514321033</v>
      </c>
      <c r="N84" s="125">
        <v>182.54265968126694</v>
      </c>
      <c r="O84" s="125">
        <v>1275.6070706190344</v>
      </c>
      <c r="P84" s="125">
        <v>50.326094554643738</v>
      </c>
      <c r="Q84" s="125">
        <v>9331.9403999999995</v>
      </c>
      <c r="R84" s="125">
        <v>380.21436999999997</v>
      </c>
      <c r="S84" s="125">
        <v>39.042920000000002</v>
      </c>
      <c r="T84" s="126" t="s">
        <v>94</v>
      </c>
      <c r="U84" s="126" t="s">
        <v>94</v>
      </c>
      <c r="V84" s="127">
        <v>9751.1976899999991</v>
      </c>
      <c r="W84" s="125">
        <v>1502.7762021542078</v>
      </c>
      <c r="X84" s="125">
        <v>2427.8452631609075</v>
      </c>
      <c r="Y84" s="125">
        <v>455.05444409337235</v>
      </c>
      <c r="Z84" s="125">
        <v>2061.9445471349354</v>
      </c>
      <c r="AA84" s="125">
        <v>19630.422859999999</v>
      </c>
      <c r="AB84" s="125">
        <v>1379.1691117175983</v>
      </c>
      <c r="AC84" s="126" t="s">
        <v>94</v>
      </c>
      <c r="AD84" s="125">
        <v>32.318294361789171</v>
      </c>
      <c r="AE84" s="125">
        <v>2.5682095093016675</v>
      </c>
      <c r="AF84" s="126" t="s">
        <v>94</v>
      </c>
      <c r="AG84" s="128" t="s">
        <v>94</v>
      </c>
      <c r="AH84" s="126">
        <v>578.4</v>
      </c>
      <c r="AI84" s="126" t="s">
        <v>94</v>
      </c>
      <c r="AJ84" s="126" t="s">
        <v>94</v>
      </c>
      <c r="AK84" s="126" t="s">
        <v>94</v>
      </c>
      <c r="AL84" s="126" t="s">
        <v>94</v>
      </c>
      <c r="AM84" s="126" t="s">
        <v>94</v>
      </c>
      <c r="AN84" s="128" t="s">
        <v>94</v>
      </c>
      <c r="AO84" s="125">
        <v>764362.20600000001</v>
      </c>
      <c r="AP84" s="125">
        <v>60740.9</v>
      </c>
      <c r="AQ84" s="125">
        <v>85.689741091304626</v>
      </c>
      <c r="AR84" s="125">
        <v>14.310258908695367</v>
      </c>
      <c r="AS84" s="125">
        <v>49.673905445356262</v>
      </c>
      <c r="AT84" s="126" t="s">
        <v>94</v>
      </c>
      <c r="AU84" s="128" t="s">
        <v>94</v>
      </c>
      <c r="AV84" s="125">
        <f t="shared" si="1"/>
        <v>8.2202280266526309</v>
      </c>
      <c r="AW84" s="128" t="s">
        <v>94</v>
      </c>
      <c r="AX84" s="129">
        <v>275.16370000000001</v>
      </c>
      <c r="AZ84" s="100"/>
      <c r="BA84" s="98">
        <f t="shared" si="3"/>
        <v>19630.422859999999</v>
      </c>
      <c r="BB84" s="154"/>
    </row>
    <row r="85" spans="1:54" x14ac:dyDescent="0.3">
      <c r="A85" s="120">
        <v>2005</v>
      </c>
      <c r="B85" s="121" t="s">
        <v>14</v>
      </c>
      <c r="C85" s="122">
        <v>956.12053000000003</v>
      </c>
      <c r="D85" s="122">
        <v>1372.7616400000004</v>
      </c>
      <c r="E85" s="122">
        <v>324.30459999999999</v>
      </c>
      <c r="F85" s="123" t="s">
        <v>94</v>
      </c>
      <c r="G85" s="123" t="s">
        <v>94</v>
      </c>
      <c r="H85" s="122">
        <v>2653.1867700000003</v>
      </c>
      <c r="I85" s="122">
        <v>235.18269000000001</v>
      </c>
      <c r="J85" s="122">
        <v>2888.3694600000003</v>
      </c>
      <c r="K85" s="124">
        <v>880.55344181554494</v>
      </c>
      <c r="L85" s="125">
        <v>317.32226053652562</v>
      </c>
      <c r="M85" s="125">
        <v>455.59928180041101</v>
      </c>
      <c r="N85" s="125">
        <v>78.053655881503701</v>
      </c>
      <c r="O85" s="125">
        <v>958.60715411753381</v>
      </c>
      <c r="P85" s="125">
        <v>49.730107750446422</v>
      </c>
      <c r="Q85" s="125">
        <v>2334.7691</v>
      </c>
      <c r="R85" s="125">
        <v>535.11261999999988</v>
      </c>
      <c r="S85" s="125">
        <v>49.838910000000006</v>
      </c>
      <c r="T85" s="126" t="s">
        <v>94</v>
      </c>
      <c r="U85" s="126" t="s">
        <v>94</v>
      </c>
      <c r="V85" s="127">
        <v>2919.7206299999998</v>
      </c>
      <c r="W85" s="125">
        <v>2391.5924451212168</v>
      </c>
      <c r="X85" s="125">
        <v>2024.7425460858767</v>
      </c>
      <c r="Y85" s="125">
        <v>1500.1166761046661</v>
      </c>
      <c r="Z85" s="125">
        <v>17755.222657641611</v>
      </c>
      <c r="AA85" s="125">
        <v>5808.0900899999997</v>
      </c>
      <c r="AB85" s="125">
        <v>1371.8006493750349</v>
      </c>
      <c r="AC85" s="126" t="s">
        <v>94</v>
      </c>
      <c r="AD85" s="125">
        <v>20.764759410673232</v>
      </c>
      <c r="AE85" s="125">
        <v>2.8628520113505593</v>
      </c>
      <c r="AF85" s="126" t="s">
        <v>94</v>
      </c>
      <c r="AG85" s="128" t="s">
        <v>94</v>
      </c>
      <c r="AH85" s="126">
        <v>61.14</v>
      </c>
      <c r="AI85" s="126" t="s">
        <v>94</v>
      </c>
      <c r="AJ85" s="126" t="s">
        <v>94</v>
      </c>
      <c r="AK85" s="126" t="s">
        <v>94</v>
      </c>
      <c r="AL85" s="126" t="s">
        <v>94</v>
      </c>
      <c r="AM85" s="126" t="s">
        <v>94</v>
      </c>
      <c r="AN85" s="128" t="s">
        <v>94</v>
      </c>
      <c r="AO85" s="125">
        <v>202877.76199999999</v>
      </c>
      <c r="AP85" s="125">
        <v>27970.9</v>
      </c>
      <c r="AQ85" s="125">
        <v>91.857596707867145</v>
      </c>
      <c r="AR85" s="125">
        <v>8.1424032921328546</v>
      </c>
      <c r="AS85" s="125">
        <v>50.269892249553585</v>
      </c>
      <c r="AT85" s="126" t="s">
        <v>94</v>
      </c>
      <c r="AU85" s="128" t="s">
        <v>94</v>
      </c>
      <c r="AV85" s="125">
        <f t="shared" si="1"/>
        <v>7.6165487071031102</v>
      </c>
      <c r="AW85" s="128" t="s">
        <v>94</v>
      </c>
      <c r="AX85" s="129">
        <v>207.88467</v>
      </c>
      <c r="AZ85" s="100"/>
      <c r="BA85" s="98">
        <f t="shared" si="3"/>
        <v>5808.0900900000006</v>
      </c>
      <c r="BB85" s="154"/>
    </row>
    <row r="86" spans="1:54" x14ac:dyDescent="0.3">
      <c r="A86" s="120">
        <v>2005</v>
      </c>
      <c r="B86" s="121" t="s">
        <v>15</v>
      </c>
      <c r="C86" s="122">
        <v>695.08027000000004</v>
      </c>
      <c r="D86" s="122">
        <v>656.56899999999996</v>
      </c>
      <c r="E86" s="123">
        <v>0</v>
      </c>
      <c r="F86" s="123" t="s">
        <v>94</v>
      </c>
      <c r="G86" s="123" t="s">
        <v>94</v>
      </c>
      <c r="H86" s="122">
        <v>1351.6492699999999</v>
      </c>
      <c r="I86" s="122">
        <v>160.17500000000001</v>
      </c>
      <c r="J86" s="122">
        <v>1511.8242699999998</v>
      </c>
      <c r="K86" s="124">
        <v>1324.9644852667282</v>
      </c>
      <c r="L86" s="125">
        <v>681.35772541023789</v>
      </c>
      <c r="M86" s="125">
        <v>643.60675985649027</v>
      </c>
      <c r="N86" s="125">
        <v>157.01276295410435</v>
      </c>
      <c r="O86" s="125">
        <v>1481.9772482208325</v>
      </c>
      <c r="P86" s="125">
        <v>42.420997022718417</v>
      </c>
      <c r="Q86" s="125">
        <v>1721.3125</v>
      </c>
      <c r="R86" s="125">
        <v>288.93761000000006</v>
      </c>
      <c r="S86" s="125">
        <v>41.784030000000001</v>
      </c>
      <c r="T86" s="126" t="s">
        <v>94</v>
      </c>
      <c r="U86" s="126" t="s">
        <v>94</v>
      </c>
      <c r="V86" s="127">
        <v>2052.0341399999998</v>
      </c>
      <c r="W86" s="125">
        <v>3100.5690930381902</v>
      </c>
      <c r="X86" s="125">
        <v>3086.6701933077502</v>
      </c>
      <c r="Y86" s="125">
        <v>1653.3489548463886</v>
      </c>
      <c r="Z86" s="125">
        <v>28328.15593220339</v>
      </c>
      <c r="AA86" s="125">
        <v>3563.8584099999998</v>
      </c>
      <c r="AB86" s="125">
        <v>2118.8659752135154</v>
      </c>
      <c r="AC86" s="126" t="s">
        <v>94</v>
      </c>
      <c r="AD86" s="125">
        <v>27.762393160395732</v>
      </c>
      <c r="AE86" s="125">
        <v>2.8645981436891605</v>
      </c>
      <c r="AF86" s="126" t="s">
        <v>94</v>
      </c>
      <c r="AG86" s="128" t="s">
        <v>94</v>
      </c>
      <c r="AH86" s="126">
        <v>83.5</v>
      </c>
      <c r="AI86" s="126" t="s">
        <v>94</v>
      </c>
      <c r="AJ86" s="126" t="s">
        <v>94</v>
      </c>
      <c r="AK86" s="126" t="s">
        <v>94</v>
      </c>
      <c r="AL86" s="126" t="s">
        <v>94</v>
      </c>
      <c r="AM86" s="126" t="s">
        <v>94</v>
      </c>
      <c r="AN86" s="128" t="s">
        <v>94</v>
      </c>
      <c r="AO86" s="125">
        <v>124410.414</v>
      </c>
      <c r="AP86" s="125">
        <v>12837</v>
      </c>
      <c r="AQ86" s="125">
        <v>89.405183976838785</v>
      </c>
      <c r="AR86" s="125">
        <v>10.594816023161211</v>
      </c>
      <c r="AS86" s="125">
        <v>57.579002977281576</v>
      </c>
      <c r="AT86" s="126" t="s">
        <v>94</v>
      </c>
      <c r="AU86" s="128" t="s">
        <v>94</v>
      </c>
      <c r="AV86" s="125">
        <f t="shared" si="1"/>
        <v>7.7279828316608512</v>
      </c>
      <c r="AW86" s="128" t="s">
        <v>94</v>
      </c>
      <c r="AX86" s="129">
        <v>42.362000000000002</v>
      </c>
      <c r="AZ86" s="100"/>
      <c r="BA86" s="98">
        <f t="shared" si="3"/>
        <v>3563.8584099999998</v>
      </c>
      <c r="BB86" s="154"/>
    </row>
    <row r="87" spans="1:54" x14ac:dyDescent="0.3">
      <c r="A87" s="120">
        <v>2005</v>
      </c>
      <c r="B87" s="121" t="s">
        <v>16</v>
      </c>
      <c r="C87" s="122">
        <v>349.11950000000002</v>
      </c>
      <c r="D87" s="122">
        <v>519.59630000000004</v>
      </c>
      <c r="E87" s="122">
        <v>80.259299999999996</v>
      </c>
      <c r="F87" s="123" t="s">
        <v>94</v>
      </c>
      <c r="G87" s="123" t="s">
        <v>94</v>
      </c>
      <c r="H87" s="122">
        <v>948.97510000000011</v>
      </c>
      <c r="I87" s="122">
        <v>71.101900000000001</v>
      </c>
      <c r="J87" s="122">
        <v>1020.0770000000001</v>
      </c>
      <c r="K87" s="124">
        <v>1763.6057670864247</v>
      </c>
      <c r="L87" s="125">
        <v>648.81487786384389</v>
      </c>
      <c r="M87" s="125">
        <v>965.63443154279605</v>
      </c>
      <c r="N87" s="125">
        <v>132.13805176848396</v>
      </c>
      <c r="O87" s="125">
        <v>1895.7438188549088</v>
      </c>
      <c r="P87" s="125">
        <v>44.097913079406517</v>
      </c>
      <c r="Q87" s="125">
        <v>1094.1724999999999</v>
      </c>
      <c r="R87" s="125">
        <v>198.93521999999996</v>
      </c>
      <c r="S87" s="125">
        <v>2.452E-2</v>
      </c>
      <c r="T87" s="126" t="s">
        <v>94</v>
      </c>
      <c r="U87" s="126" t="s">
        <v>94</v>
      </c>
      <c r="V87" s="127">
        <v>1293.1322399999999</v>
      </c>
      <c r="W87" s="125">
        <v>2814.2588461630535</v>
      </c>
      <c r="X87" s="125">
        <v>2862.8794875887315</v>
      </c>
      <c r="Y87" s="125">
        <v>1432.4252592165897</v>
      </c>
      <c r="Z87" s="125">
        <v>66.994535519125677</v>
      </c>
      <c r="AA87" s="125">
        <v>2313.2092400000001</v>
      </c>
      <c r="AB87" s="125">
        <v>2318.8184618592377</v>
      </c>
      <c r="AC87" s="126" t="s">
        <v>94</v>
      </c>
      <c r="AD87" s="125">
        <v>24.146486289000933</v>
      </c>
      <c r="AE87" s="125">
        <v>3.6875490861563902</v>
      </c>
      <c r="AF87" s="126" t="s">
        <v>94</v>
      </c>
      <c r="AG87" s="128" t="s">
        <v>94</v>
      </c>
      <c r="AH87" s="126">
        <v>13.15</v>
      </c>
      <c r="AI87" s="126" t="s">
        <v>94</v>
      </c>
      <c r="AJ87" s="126" t="s">
        <v>94</v>
      </c>
      <c r="AK87" s="126" t="s">
        <v>94</v>
      </c>
      <c r="AL87" s="126" t="s">
        <v>94</v>
      </c>
      <c r="AM87" s="126" t="s">
        <v>94</v>
      </c>
      <c r="AN87" s="128" t="s">
        <v>94</v>
      </c>
      <c r="AO87" s="125">
        <v>62730.262999999999</v>
      </c>
      <c r="AP87" s="125">
        <v>9579.9</v>
      </c>
      <c r="AQ87" s="125">
        <v>93.029751675608807</v>
      </c>
      <c r="AR87" s="125">
        <v>6.9702483243911972</v>
      </c>
      <c r="AS87" s="125">
        <v>55.902086920593476</v>
      </c>
      <c r="AT87" s="126" t="s">
        <v>94</v>
      </c>
      <c r="AU87" s="128" t="s">
        <v>94</v>
      </c>
      <c r="AV87" s="125">
        <f t="shared" si="1"/>
        <v>7.9980969216486786</v>
      </c>
      <c r="AW87" s="128" t="s">
        <v>94</v>
      </c>
      <c r="AX87" s="129">
        <v>37.199300000000001</v>
      </c>
      <c r="AZ87" s="100"/>
      <c r="BA87" s="98">
        <f t="shared" si="3"/>
        <v>2313.2092400000001</v>
      </c>
      <c r="BB87" s="154"/>
    </row>
    <row r="88" spans="1:54" x14ac:dyDescent="0.3">
      <c r="A88" s="120">
        <v>2005</v>
      </c>
      <c r="B88" s="121" t="s">
        <v>17</v>
      </c>
      <c r="C88" s="122">
        <v>535.50960999999995</v>
      </c>
      <c r="D88" s="122">
        <v>1075.4377000000002</v>
      </c>
      <c r="E88" s="123">
        <v>0</v>
      </c>
      <c r="F88" s="123" t="s">
        <v>94</v>
      </c>
      <c r="G88" s="123" t="s">
        <v>94</v>
      </c>
      <c r="H88" s="122">
        <v>1610.94731</v>
      </c>
      <c r="I88" s="122">
        <v>185.8193</v>
      </c>
      <c r="J88" s="122">
        <v>1796.7666100000001</v>
      </c>
      <c r="K88" s="124">
        <v>1219.1004016125041</v>
      </c>
      <c r="L88" s="125">
        <v>405.25222430667543</v>
      </c>
      <c r="M88" s="125">
        <v>813.84817730582881</v>
      </c>
      <c r="N88" s="125">
        <v>140.62060369768045</v>
      </c>
      <c r="O88" s="125">
        <v>1359.720997742585</v>
      </c>
      <c r="P88" s="125">
        <v>16.125128385640437</v>
      </c>
      <c r="Q88" s="125">
        <v>8560.545900000001</v>
      </c>
      <c r="R88" s="125">
        <v>498.78344000000004</v>
      </c>
      <c r="S88" s="125">
        <v>286.55399999999997</v>
      </c>
      <c r="T88" s="126" t="s">
        <v>94</v>
      </c>
      <c r="U88" s="126" t="s">
        <v>94</v>
      </c>
      <c r="V88" s="127">
        <v>9345.8833400000003</v>
      </c>
      <c r="W88" s="125">
        <v>3105.9114880612337</v>
      </c>
      <c r="X88" s="125">
        <v>2843.1189616635174</v>
      </c>
      <c r="Y88" s="125">
        <v>2470.9619633603825</v>
      </c>
      <c r="Z88" s="125">
        <v>12338.170075349839</v>
      </c>
      <c r="AA88" s="125">
        <v>11142.649950000001</v>
      </c>
      <c r="AB88" s="125">
        <v>2573.0714635724485</v>
      </c>
      <c r="AC88" s="126" t="s">
        <v>94</v>
      </c>
      <c r="AD88" s="125">
        <v>28.397671511472321</v>
      </c>
      <c r="AE88" s="125">
        <v>1.7189211218484262</v>
      </c>
      <c r="AF88" s="126" t="s">
        <v>94</v>
      </c>
      <c r="AG88" s="128" t="s">
        <v>94</v>
      </c>
      <c r="AH88" s="126">
        <v>3048.44</v>
      </c>
      <c r="AI88" s="126" t="s">
        <v>94</v>
      </c>
      <c r="AJ88" s="126" t="s">
        <v>94</v>
      </c>
      <c r="AK88" s="126" t="s">
        <v>94</v>
      </c>
      <c r="AL88" s="126" t="s">
        <v>94</v>
      </c>
      <c r="AM88" s="126" t="s">
        <v>94</v>
      </c>
      <c r="AN88" s="128" t="s">
        <v>94</v>
      </c>
      <c r="AO88" s="125">
        <v>648235.09400000004</v>
      </c>
      <c r="AP88" s="125">
        <v>39237.9</v>
      </c>
      <c r="AQ88" s="125">
        <v>89.658128163902148</v>
      </c>
      <c r="AR88" s="125">
        <v>10.341871836097843</v>
      </c>
      <c r="AS88" s="125">
        <v>83.874871614359563</v>
      </c>
      <c r="AT88" s="126" t="s">
        <v>94</v>
      </c>
      <c r="AU88" s="128" t="s">
        <v>94</v>
      </c>
      <c r="AV88" s="125">
        <f t="shared" si="1"/>
        <v>5.3450466776130856</v>
      </c>
      <c r="AW88" s="128" t="s">
        <v>94</v>
      </c>
      <c r="AX88" s="129">
        <v>93.970100000000002</v>
      </c>
      <c r="AZ88" s="100"/>
      <c r="BA88" s="98">
        <f t="shared" si="3"/>
        <v>11142.649950000001</v>
      </c>
      <c r="BB88" s="154"/>
    </row>
    <row r="89" spans="1:54" x14ac:dyDescent="0.3">
      <c r="A89" s="120">
        <v>2005</v>
      </c>
      <c r="B89" s="121" t="s">
        <v>18</v>
      </c>
      <c r="C89" s="122">
        <v>1582.1745000000001</v>
      </c>
      <c r="D89" s="122">
        <v>1693.8927200000003</v>
      </c>
      <c r="E89" s="122">
        <v>674.93590000000006</v>
      </c>
      <c r="F89" s="123" t="s">
        <v>94</v>
      </c>
      <c r="G89" s="123" t="s">
        <v>94</v>
      </c>
      <c r="H89" s="122">
        <v>3951.0031200000003</v>
      </c>
      <c r="I89" s="122">
        <v>47.061900000000001</v>
      </c>
      <c r="J89" s="122">
        <v>3998.0650200000005</v>
      </c>
      <c r="K89" s="124">
        <v>1357.9696256358068</v>
      </c>
      <c r="L89" s="125">
        <v>543.7973213889843</v>
      </c>
      <c r="M89" s="125">
        <v>582.19515221380504</v>
      </c>
      <c r="N89" s="125">
        <v>16.175292396304098</v>
      </c>
      <c r="O89" s="125">
        <v>1374.1450830093079</v>
      </c>
      <c r="P89" s="125">
        <v>67.524618580694039</v>
      </c>
      <c r="Q89" s="125">
        <v>1284.5905</v>
      </c>
      <c r="R89" s="125">
        <v>433.29514</v>
      </c>
      <c r="S89" s="125">
        <v>204.94916000000001</v>
      </c>
      <c r="T89" s="126" t="s">
        <v>94</v>
      </c>
      <c r="U89" s="126" t="s">
        <v>94</v>
      </c>
      <c r="V89" s="127">
        <v>1922.8348000000001</v>
      </c>
      <c r="W89" s="125">
        <v>2288.9064800783749</v>
      </c>
      <c r="X89" s="125">
        <v>1951.6186126784742</v>
      </c>
      <c r="Y89" s="125">
        <v>1362.0921693753733</v>
      </c>
      <c r="Z89" s="125">
        <v>7765.5789633222194</v>
      </c>
      <c r="AA89" s="125">
        <v>5920.8998200000005</v>
      </c>
      <c r="AB89" s="125">
        <v>1579.0918987827906</v>
      </c>
      <c r="AC89" s="126" t="s">
        <v>94</v>
      </c>
      <c r="AD89" s="125">
        <v>17.599830627374281</v>
      </c>
      <c r="AE89" s="125">
        <v>4.2119334666013248</v>
      </c>
      <c r="AF89" s="126" t="s">
        <v>94</v>
      </c>
      <c r="AG89" s="128" t="s">
        <v>94</v>
      </c>
      <c r="AH89" s="126">
        <v>14.56</v>
      </c>
      <c r="AI89" s="126" t="s">
        <v>94</v>
      </c>
      <c r="AJ89" s="126" t="s">
        <v>94</v>
      </c>
      <c r="AK89" s="126" t="s">
        <v>94</v>
      </c>
      <c r="AL89" s="126" t="s">
        <v>94</v>
      </c>
      <c r="AM89" s="126" t="s">
        <v>94</v>
      </c>
      <c r="AN89" s="128" t="s">
        <v>94</v>
      </c>
      <c r="AO89" s="125">
        <v>140574.391</v>
      </c>
      <c r="AP89" s="125">
        <v>33641.800000000003</v>
      </c>
      <c r="AQ89" s="125">
        <v>98.822883075573387</v>
      </c>
      <c r="AR89" s="125">
        <v>1.1771169244266066</v>
      </c>
      <c r="AS89" s="125">
        <v>32.475381419305961</v>
      </c>
      <c r="AT89" s="126" t="s">
        <v>94</v>
      </c>
      <c r="AU89" s="128" t="s">
        <v>94</v>
      </c>
      <c r="AV89" s="125">
        <f t="shared" si="1"/>
        <v>15.164775748739313</v>
      </c>
      <c r="AW89" s="128" t="s">
        <v>94</v>
      </c>
      <c r="AX89" s="129">
        <v>77.10145</v>
      </c>
      <c r="AZ89" s="100"/>
      <c r="BA89" s="98">
        <f t="shared" si="3"/>
        <v>5920.8998200000015</v>
      </c>
      <c r="BB89" s="154"/>
    </row>
    <row r="90" spans="1:54" x14ac:dyDescent="0.3">
      <c r="A90" s="120">
        <v>2005</v>
      </c>
      <c r="B90" s="121" t="s">
        <v>19</v>
      </c>
      <c r="C90" s="122">
        <v>1568.42292</v>
      </c>
      <c r="D90" s="122">
        <v>1578.6858999999999</v>
      </c>
      <c r="E90" s="122">
        <v>388.16820000000001</v>
      </c>
      <c r="F90" s="123" t="s">
        <v>94</v>
      </c>
      <c r="G90" s="123" t="s">
        <v>94</v>
      </c>
      <c r="H90" s="122">
        <v>3535.27702</v>
      </c>
      <c r="I90" s="122">
        <v>313.61869999999999</v>
      </c>
      <c r="J90" s="122">
        <v>3848.89572</v>
      </c>
      <c r="K90" s="124">
        <v>889.78683284115743</v>
      </c>
      <c r="L90" s="125">
        <v>394.75324130109612</v>
      </c>
      <c r="M90" s="125">
        <v>397.33631029909844</v>
      </c>
      <c r="N90" s="125">
        <v>78.93406604746383</v>
      </c>
      <c r="O90" s="125">
        <v>968.72089888862138</v>
      </c>
      <c r="P90" s="125">
        <v>46.248383083162096</v>
      </c>
      <c r="Q90" s="125">
        <v>3931.7857999999997</v>
      </c>
      <c r="R90" s="125">
        <v>435.28968999999995</v>
      </c>
      <c r="S90" s="125">
        <v>106.25642999999999</v>
      </c>
      <c r="T90" s="126" t="s">
        <v>94</v>
      </c>
      <c r="U90" s="126" t="s">
        <v>94</v>
      </c>
      <c r="V90" s="127">
        <v>4473.3319199999996</v>
      </c>
      <c r="W90" s="125">
        <v>2844.7424627549535</v>
      </c>
      <c r="X90" s="125">
        <v>2662.7741902714051</v>
      </c>
      <c r="Y90" s="125">
        <v>1466.7428977703496</v>
      </c>
      <c r="Z90" s="125">
        <v>7328.0296551724132</v>
      </c>
      <c r="AA90" s="125">
        <v>8322.2276399999992</v>
      </c>
      <c r="AB90" s="125">
        <v>1500.672893273015</v>
      </c>
      <c r="AC90" s="126" t="s">
        <v>94</v>
      </c>
      <c r="AD90" s="125">
        <v>25.516877839985774</v>
      </c>
      <c r="AE90" s="125">
        <v>2.8033893053448247</v>
      </c>
      <c r="AF90" s="126" t="s">
        <v>94</v>
      </c>
      <c r="AG90" s="128" t="s">
        <v>94</v>
      </c>
      <c r="AH90" s="126">
        <v>326.75</v>
      </c>
      <c r="AI90" s="126" t="s">
        <v>94</v>
      </c>
      <c r="AJ90" s="126" t="s">
        <v>94</v>
      </c>
      <c r="AK90" s="126" t="s">
        <v>94</v>
      </c>
      <c r="AL90" s="126" t="s">
        <v>94</v>
      </c>
      <c r="AM90" s="126" t="s">
        <v>94</v>
      </c>
      <c r="AN90" s="128" t="s">
        <v>94</v>
      </c>
      <c r="AO90" s="125">
        <v>296863.07299999997</v>
      </c>
      <c r="AP90" s="125">
        <v>32614.6</v>
      </c>
      <c r="AQ90" s="125">
        <v>91.851722602658612</v>
      </c>
      <c r="AR90" s="125">
        <v>8.1482773973413849</v>
      </c>
      <c r="AS90" s="125">
        <v>53.751616916837911</v>
      </c>
      <c r="AT90" s="126" t="s">
        <v>94</v>
      </c>
      <c r="AU90" s="128" t="s">
        <v>94</v>
      </c>
      <c r="AV90" s="125">
        <f t="shared" si="1"/>
        <v>4.1858292449630241</v>
      </c>
      <c r="AW90" s="128" t="s">
        <v>94</v>
      </c>
      <c r="AX90" s="129">
        <v>153.26632000000001</v>
      </c>
      <c r="AZ90" s="100"/>
      <c r="BA90" s="98">
        <f t="shared" si="3"/>
        <v>8322.2276399999992</v>
      </c>
      <c r="BB90" s="154"/>
    </row>
    <row r="91" spans="1:54" x14ac:dyDescent="0.3">
      <c r="A91" s="120">
        <v>2005</v>
      </c>
      <c r="B91" s="121" t="s">
        <v>20</v>
      </c>
      <c r="C91" s="122">
        <v>254.45805999999999</v>
      </c>
      <c r="D91" s="122">
        <v>736.31883000000005</v>
      </c>
      <c r="E91" s="123">
        <v>0</v>
      </c>
      <c r="F91" s="123" t="s">
        <v>94</v>
      </c>
      <c r="G91" s="123" t="s">
        <v>94</v>
      </c>
      <c r="H91" s="122">
        <v>990.77689000000009</v>
      </c>
      <c r="I91" s="122">
        <v>74.131819999999991</v>
      </c>
      <c r="J91" s="122">
        <v>1064.9087100000002</v>
      </c>
      <c r="K91" s="124">
        <v>1195.8524268235426</v>
      </c>
      <c r="L91" s="125">
        <v>307.12695425890541</v>
      </c>
      <c r="M91" s="125">
        <v>888.72547256463713</v>
      </c>
      <c r="N91" s="125">
        <v>89.475963505614274</v>
      </c>
      <c r="O91" s="125">
        <v>1285.3331579182413</v>
      </c>
      <c r="P91" s="125">
        <v>36.178585918961076</v>
      </c>
      <c r="Q91" s="125">
        <v>1668.2621000000001</v>
      </c>
      <c r="R91" s="125">
        <v>153.66326999999998</v>
      </c>
      <c r="S91" s="125">
        <v>56.643899999999995</v>
      </c>
      <c r="T91" s="126" t="s">
        <v>94</v>
      </c>
      <c r="U91" s="126" t="s">
        <v>94</v>
      </c>
      <c r="V91" s="127">
        <v>1878.5692700000002</v>
      </c>
      <c r="W91" s="125">
        <v>2174.7155030602335</v>
      </c>
      <c r="X91" s="125">
        <v>1759.3859779562902</v>
      </c>
      <c r="Y91" s="125">
        <v>1404.1382177711173</v>
      </c>
      <c r="Z91" s="125">
        <v>18553.521126760563</v>
      </c>
      <c r="AA91" s="125">
        <v>2943.4779800000006</v>
      </c>
      <c r="AB91" s="125">
        <v>1739.3008590502823</v>
      </c>
      <c r="AC91" s="126" t="s">
        <v>94</v>
      </c>
      <c r="AD91" s="125">
        <v>17.7315814267298</v>
      </c>
      <c r="AE91" s="125">
        <v>1.7438509273863874</v>
      </c>
      <c r="AF91" s="126" t="s">
        <v>94</v>
      </c>
      <c r="AG91" s="128" t="s">
        <v>94</v>
      </c>
      <c r="AH91" s="126">
        <v>172.15</v>
      </c>
      <c r="AI91" s="126" t="s">
        <v>94</v>
      </c>
      <c r="AJ91" s="126" t="s">
        <v>94</v>
      </c>
      <c r="AK91" s="126" t="s">
        <v>94</v>
      </c>
      <c r="AL91" s="126" t="s">
        <v>94</v>
      </c>
      <c r="AM91" s="126" t="s">
        <v>94</v>
      </c>
      <c r="AN91" s="128" t="s">
        <v>94</v>
      </c>
      <c r="AO91" s="125">
        <v>168791.83499999999</v>
      </c>
      <c r="AP91" s="125">
        <v>16600.2</v>
      </c>
      <c r="AQ91" s="125">
        <v>93.038669014173053</v>
      </c>
      <c r="AR91" s="125">
        <v>6.961330985826943</v>
      </c>
      <c r="AS91" s="125">
        <v>63.821414081038917</v>
      </c>
      <c r="AT91" s="126" t="s">
        <v>94</v>
      </c>
      <c r="AU91" s="128" t="s">
        <v>94</v>
      </c>
      <c r="AV91" s="125">
        <f t="shared" si="1"/>
        <v>2.3754915851551095</v>
      </c>
      <c r="AW91" s="128" t="s">
        <v>94</v>
      </c>
      <c r="AX91" s="129">
        <v>111.22291</v>
      </c>
      <c r="AZ91" s="100"/>
      <c r="BA91" s="98">
        <f t="shared" si="3"/>
        <v>2943.4779800000006</v>
      </c>
      <c r="BB91" s="154"/>
    </row>
    <row r="92" spans="1:54" x14ac:dyDescent="0.3">
      <c r="A92" s="120">
        <v>2005</v>
      </c>
      <c r="B92" s="121" t="s">
        <v>21</v>
      </c>
      <c r="C92" s="122">
        <v>171.27525</v>
      </c>
      <c r="D92" s="122">
        <v>581.23266999999987</v>
      </c>
      <c r="E92" s="123">
        <v>0</v>
      </c>
      <c r="F92" s="123" t="s">
        <v>94</v>
      </c>
      <c r="G92" s="123" t="s">
        <v>94</v>
      </c>
      <c r="H92" s="122">
        <v>752.5079199999999</v>
      </c>
      <c r="I92" s="122">
        <v>90.151769999999999</v>
      </c>
      <c r="J92" s="122">
        <v>842.65968999999996</v>
      </c>
      <c r="K92" s="124">
        <v>1497.474558125281</v>
      </c>
      <c r="L92" s="125">
        <v>340.83405967547429</v>
      </c>
      <c r="M92" s="125">
        <v>1156.6404984498067</v>
      </c>
      <c r="N92" s="125">
        <v>179.40008119112153</v>
      </c>
      <c r="O92" s="125">
        <v>1676.8747587151106</v>
      </c>
      <c r="P92" s="125">
        <v>35.289928419664577</v>
      </c>
      <c r="Q92" s="125">
        <v>1378.9483</v>
      </c>
      <c r="R92" s="125">
        <v>166.21121999999994</v>
      </c>
      <c r="S92" s="126">
        <v>0</v>
      </c>
      <c r="T92" s="126" t="s">
        <v>94</v>
      </c>
      <c r="U92" s="126" t="s">
        <v>94</v>
      </c>
      <c r="V92" s="127">
        <v>1545.1595199999999</v>
      </c>
      <c r="W92" s="125">
        <v>2445.778215351887</v>
      </c>
      <c r="X92" s="125">
        <v>2312.8411946046217</v>
      </c>
      <c r="Y92" s="125">
        <v>1652.9219539361147</v>
      </c>
      <c r="Z92" s="125">
        <v>0</v>
      </c>
      <c r="AA92" s="125">
        <v>2387.8192099999997</v>
      </c>
      <c r="AB92" s="125">
        <v>2105.1334674561222</v>
      </c>
      <c r="AC92" s="126" t="s">
        <v>94</v>
      </c>
      <c r="AD92" s="125">
        <v>24.194167933207691</v>
      </c>
      <c r="AE92" s="125">
        <v>1.9276820299298842</v>
      </c>
      <c r="AF92" s="126" t="s">
        <v>94</v>
      </c>
      <c r="AG92" s="128" t="s">
        <v>94</v>
      </c>
      <c r="AH92" s="126">
        <v>66.540000000000006</v>
      </c>
      <c r="AI92" s="126" t="s">
        <v>94</v>
      </c>
      <c r="AJ92" s="126" t="s">
        <v>94</v>
      </c>
      <c r="AK92" s="126" t="s">
        <v>94</v>
      </c>
      <c r="AL92" s="126" t="s">
        <v>94</v>
      </c>
      <c r="AM92" s="126" t="s">
        <v>94</v>
      </c>
      <c r="AN92" s="128" t="s">
        <v>94</v>
      </c>
      <c r="AO92" s="125">
        <v>123869.973</v>
      </c>
      <c r="AP92" s="125">
        <v>9869.4</v>
      </c>
      <c r="AQ92" s="125">
        <v>89.301520997165525</v>
      </c>
      <c r="AR92" s="125">
        <v>10.698479002834466</v>
      </c>
      <c r="AS92" s="125">
        <v>64.710071580335438</v>
      </c>
      <c r="AT92" s="126" t="s">
        <v>94</v>
      </c>
      <c r="AU92" s="128" t="s">
        <v>94</v>
      </c>
      <c r="AV92" s="125">
        <f t="shared" si="1"/>
        <v>5.8864785642224637</v>
      </c>
      <c r="AW92" s="128" t="s">
        <v>94</v>
      </c>
      <c r="AX92" s="129">
        <v>71.45393</v>
      </c>
      <c r="AZ92" s="100"/>
      <c r="BA92" s="98">
        <f t="shared" si="3"/>
        <v>2387.8192100000001</v>
      </c>
      <c r="BB92" s="154"/>
    </row>
    <row r="93" spans="1:54" x14ac:dyDescent="0.3">
      <c r="A93" s="120">
        <v>2005</v>
      </c>
      <c r="B93" s="121" t="s">
        <v>22</v>
      </c>
      <c r="C93" s="122">
        <v>792.77662999999995</v>
      </c>
      <c r="D93" s="122">
        <v>812.19979999999998</v>
      </c>
      <c r="E93" s="122">
        <v>267.0453</v>
      </c>
      <c r="F93" s="123" t="s">
        <v>94</v>
      </c>
      <c r="G93" s="123" t="s">
        <v>94</v>
      </c>
      <c r="H93" s="122">
        <v>1872.0217299999999</v>
      </c>
      <c r="I93" s="122">
        <v>181.23729999999998</v>
      </c>
      <c r="J93" s="122">
        <v>2053.2590299999997</v>
      </c>
      <c r="K93" s="124">
        <v>1319.6355042683228</v>
      </c>
      <c r="L93" s="125">
        <v>558.84831417111354</v>
      </c>
      <c r="M93" s="125">
        <v>572.54019836598297</v>
      </c>
      <c r="N93" s="125">
        <v>127.75876045932932</v>
      </c>
      <c r="O93" s="125">
        <v>1447.3942647276524</v>
      </c>
      <c r="P93" s="125">
        <v>45.652816721712867</v>
      </c>
      <c r="Q93" s="125">
        <v>2066.0841999999998</v>
      </c>
      <c r="R93" s="125">
        <v>307.41825</v>
      </c>
      <c r="S93" s="125">
        <v>70.790209999999988</v>
      </c>
      <c r="T93" s="126" t="s">
        <v>94</v>
      </c>
      <c r="U93" s="126" t="s">
        <v>94</v>
      </c>
      <c r="V93" s="127">
        <v>2444.2926600000001</v>
      </c>
      <c r="W93" s="125">
        <v>2307.9286931643828</v>
      </c>
      <c r="X93" s="125">
        <v>2004.221887228796</v>
      </c>
      <c r="Y93" s="125">
        <v>1288.6898399084473</v>
      </c>
      <c r="Z93" s="125">
        <v>12542.560240963854</v>
      </c>
      <c r="AA93" s="125">
        <v>4497.5516900000002</v>
      </c>
      <c r="AB93" s="125">
        <v>1815.2306860262142</v>
      </c>
      <c r="AC93" s="126" t="s">
        <v>94</v>
      </c>
      <c r="AD93" s="125">
        <v>21.495935964593652</v>
      </c>
      <c r="AE93" s="125">
        <v>2.616725436180281</v>
      </c>
      <c r="AF93" s="126" t="s">
        <v>94</v>
      </c>
      <c r="AG93" s="128" t="s">
        <v>94</v>
      </c>
      <c r="AH93" s="126">
        <v>75.540000000000006</v>
      </c>
      <c r="AI93" s="126" t="s">
        <v>94</v>
      </c>
      <c r="AJ93" s="126" t="s">
        <v>94</v>
      </c>
      <c r="AK93" s="126" t="s">
        <v>94</v>
      </c>
      <c r="AL93" s="126" t="s">
        <v>94</v>
      </c>
      <c r="AM93" s="126" t="s">
        <v>94</v>
      </c>
      <c r="AN93" s="128" t="s">
        <v>94</v>
      </c>
      <c r="AO93" s="125">
        <v>171877.09599999999</v>
      </c>
      <c r="AP93" s="125">
        <v>20922.8</v>
      </c>
      <c r="AQ93" s="125">
        <v>91.173188703813963</v>
      </c>
      <c r="AR93" s="125">
        <v>8.8268112961860457</v>
      </c>
      <c r="AS93" s="125">
        <v>54.347183278287126</v>
      </c>
      <c r="AT93" s="126" t="s">
        <v>94</v>
      </c>
      <c r="AU93" s="128" t="s">
        <v>94</v>
      </c>
      <c r="AV93" s="125">
        <f t="shared" si="1"/>
        <v>2.9613549944105699</v>
      </c>
      <c r="AW93" s="128" t="s">
        <v>94</v>
      </c>
      <c r="AX93" s="129">
        <v>196.4066</v>
      </c>
      <c r="AZ93" s="100"/>
      <c r="BA93" s="98">
        <f t="shared" si="3"/>
        <v>4497.5516899999993</v>
      </c>
      <c r="BB93" s="154"/>
    </row>
    <row r="94" spans="1:54" x14ac:dyDescent="0.3">
      <c r="A94" s="120">
        <v>2005</v>
      </c>
      <c r="B94" s="121" t="s">
        <v>23</v>
      </c>
      <c r="C94" s="122">
        <v>690.21189000000004</v>
      </c>
      <c r="D94" s="122">
        <v>866.10720000000003</v>
      </c>
      <c r="E94" s="122">
        <v>154.2911</v>
      </c>
      <c r="F94" s="123" t="s">
        <v>94</v>
      </c>
      <c r="G94" s="123" t="s">
        <v>94</v>
      </c>
      <c r="H94" s="122">
        <v>1710.6101899999999</v>
      </c>
      <c r="I94" s="122">
        <v>356.75319999999994</v>
      </c>
      <c r="J94" s="122">
        <v>2067.36339</v>
      </c>
      <c r="K94" s="124">
        <v>1428.8245553221436</v>
      </c>
      <c r="L94" s="125">
        <v>576.51456922941986</v>
      </c>
      <c r="M94" s="125">
        <v>723.43497199751096</v>
      </c>
      <c r="N94" s="125">
        <v>297.98590896371991</v>
      </c>
      <c r="O94" s="125">
        <v>1726.8104642858632</v>
      </c>
      <c r="P94" s="125">
        <v>34.512963890770578</v>
      </c>
      <c r="Q94" s="125">
        <v>3341.6968999999999</v>
      </c>
      <c r="R94" s="125">
        <v>509.95858999999996</v>
      </c>
      <c r="S94" s="125">
        <v>71.087899999999991</v>
      </c>
      <c r="T94" s="126" t="s">
        <v>94</v>
      </c>
      <c r="U94" s="126" t="s">
        <v>94</v>
      </c>
      <c r="V94" s="127">
        <v>3922.7433900000001</v>
      </c>
      <c r="W94" s="125">
        <v>2629.2850263046244</v>
      </c>
      <c r="X94" s="125">
        <v>2580.6701701682373</v>
      </c>
      <c r="Y94" s="125">
        <v>1677.0430015587901</v>
      </c>
      <c r="Z94" s="125">
        <v>26594.799850355404</v>
      </c>
      <c r="AA94" s="125">
        <v>5990.1067800000001</v>
      </c>
      <c r="AB94" s="125">
        <v>2227.5027276195742</v>
      </c>
      <c r="AC94" s="126" t="s">
        <v>94</v>
      </c>
      <c r="AD94" s="125">
        <v>20.955859769664571</v>
      </c>
      <c r="AE94" s="125">
        <v>3.0901462759407479</v>
      </c>
      <c r="AF94" s="126" t="s">
        <v>94</v>
      </c>
      <c r="AG94" s="128" t="s">
        <v>94</v>
      </c>
      <c r="AH94" s="126">
        <v>69.77</v>
      </c>
      <c r="AI94" s="126" t="s">
        <v>94</v>
      </c>
      <c r="AJ94" s="126" t="s">
        <v>94</v>
      </c>
      <c r="AK94" s="126" t="s">
        <v>94</v>
      </c>
      <c r="AL94" s="126" t="s">
        <v>94</v>
      </c>
      <c r="AM94" s="126" t="s">
        <v>94</v>
      </c>
      <c r="AN94" s="128" t="s">
        <v>94</v>
      </c>
      <c r="AO94" s="125">
        <v>193845.41200000001</v>
      </c>
      <c r="AP94" s="125">
        <v>28584.400000000001</v>
      </c>
      <c r="AQ94" s="125">
        <v>82.743565948509897</v>
      </c>
      <c r="AR94" s="125">
        <v>17.256434051490093</v>
      </c>
      <c r="AS94" s="125">
        <v>65.487036109229422</v>
      </c>
      <c r="AT94" s="126" t="s">
        <v>94</v>
      </c>
      <c r="AU94" s="128" t="s">
        <v>94</v>
      </c>
      <c r="AV94" s="125">
        <f t="shared" si="1"/>
        <v>-3.4392726894533543</v>
      </c>
      <c r="AW94" s="128" t="s">
        <v>94</v>
      </c>
      <c r="AX94" s="129">
        <v>156.60220000000001</v>
      </c>
      <c r="AZ94" s="100"/>
      <c r="BA94" s="98">
        <f t="shared" si="3"/>
        <v>5990.1067800000001</v>
      </c>
      <c r="BB94" s="154"/>
    </row>
    <row r="95" spans="1:54" x14ac:dyDescent="0.3">
      <c r="A95" s="120">
        <v>2005</v>
      </c>
      <c r="B95" s="121" t="s">
        <v>24</v>
      </c>
      <c r="C95" s="122">
        <v>492.75605999999999</v>
      </c>
      <c r="D95" s="122">
        <v>1052.4964</v>
      </c>
      <c r="E95" s="123">
        <v>0</v>
      </c>
      <c r="F95" s="123" t="s">
        <v>94</v>
      </c>
      <c r="G95" s="123" t="s">
        <v>94</v>
      </c>
      <c r="H95" s="122">
        <v>1545.2524599999999</v>
      </c>
      <c r="I95" s="122">
        <v>514.67999999999995</v>
      </c>
      <c r="J95" s="122">
        <v>2059.93246</v>
      </c>
      <c r="K95" s="124">
        <v>1647.2659958574566</v>
      </c>
      <c r="L95" s="125">
        <v>525.28652948444199</v>
      </c>
      <c r="M95" s="125">
        <v>1121.9794663730142</v>
      </c>
      <c r="N95" s="125">
        <v>548.65783080385177</v>
      </c>
      <c r="O95" s="125">
        <v>2195.9238266613079</v>
      </c>
      <c r="P95" s="125">
        <v>32.92010413430598</v>
      </c>
      <c r="Q95" s="125">
        <v>3772.7240000000002</v>
      </c>
      <c r="R95" s="125">
        <v>361.87247000000002</v>
      </c>
      <c r="S95" s="125">
        <v>62.84028</v>
      </c>
      <c r="T95" s="126" t="s">
        <v>94</v>
      </c>
      <c r="U95" s="126" t="s">
        <v>94</v>
      </c>
      <c r="V95" s="127">
        <v>4197.4367500000008</v>
      </c>
      <c r="W95" s="125">
        <v>2684.5005570542512</v>
      </c>
      <c r="X95" s="125">
        <v>2886.201296093283</v>
      </c>
      <c r="Y95" s="125">
        <v>1723.0627520629284</v>
      </c>
      <c r="Z95" s="125">
        <v>12951.417971970321</v>
      </c>
      <c r="AA95" s="125">
        <v>6257.3692100000007</v>
      </c>
      <c r="AB95" s="125">
        <v>2501.2938285205823</v>
      </c>
      <c r="AC95" s="126" t="s">
        <v>94</v>
      </c>
      <c r="AD95" s="125">
        <v>20.835533893620848</v>
      </c>
      <c r="AE95" s="125">
        <v>2.2827747613613267</v>
      </c>
      <c r="AF95" s="126" t="s">
        <v>94</v>
      </c>
      <c r="AG95" s="128" t="s">
        <v>94</v>
      </c>
      <c r="AH95" s="126">
        <v>499.52</v>
      </c>
      <c r="AI95" s="126" t="s">
        <v>94</v>
      </c>
      <c r="AJ95" s="126" t="s">
        <v>94</v>
      </c>
      <c r="AK95" s="126" t="s">
        <v>94</v>
      </c>
      <c r="AL95" s="126" t="s">
        <v>94</v>
      </c>
      <c r="AM95" s="126" t="s">
        <v>94</v>
      </c>
      <c r="AN95" s="128" t="s">
        <v>94</v>
      </c>
      <c r="AO95" s="125">
        <v>274112.42300000001</v>
      </c>
      <c r="AP95" s="125">
        <v>30032.2</v>
      </c>
      <c r="AQ95" s="125">
        <v>75.014714802833865</v>
      </c>
      <c r="AR95" s="125">
        <v>24.985285197166121</v>
      </c>
      <c r="AS95" s="125">
        <v>67.079895865694013</v>
      </c>
      <c r="AT95" s="126" t="s">
        <v>94</v>
      </c>
      <c r="AU95" s="128" t="s">
        <v>94</v>
      </c>
      <c r="AV95" s="125">
        <f t="shared" si="1"/>
        <v>4.0899155851483293</v>
      </c>
      <c r="AW95" s="128" t="s">
        <v>94</v>
      </c>
      <c r="AX95" s="129">
        <v>118.5908</v>
      </c>
      <c r="AZ95" s="100"/>
      <c r="BA95" s="98">
        <f t="shared" si="3"/>
        <v>6257.3692100000007</v>
      </c>
      <c r="BB95" s="154"/>
    </row>
    <row r="96" spans="1:54" x14ac:dyDescent="0.3">
      <c r="A96" s="120">
        <v>2005</v>
      </c>
      <c r="B96" s="121" t="s">
        <v>25</v>
      </c>
      <c r="C96" s="122">
        <v>2646.1617200000001</v>
      </c>
      <c r="D96" s="122">
        <v>1877.9941400000002</v>
      </c>
      <c r="E96" s="123">
        <v>0</v>
      </c>
      <c r="F96" s="123" t="s">
        <v>94</v>
      </c>
      <c r="G96" s="123" t="s">
        <v>94</v>
      </c>
      <c r="H96" s="122">
        <v>4524.1558600000008</v>
      </c>
      <c r="I96" s="122">
        <v>1768.7994500000002</v>
      </c>
      <c r="J96" s="122">
        <v>6292.9553100000012</v>
      </c>
      <c r="K96" s="124">
        <v>3192.2749185024204</v>
      </c>
      <c r="L96" s="125">
        <v>1867.1495745191291</v>
      </c>
      <c r="M96" s="125">
        <v>1325.1253439832913</v>
      </c>
      <c r="N96" s="125">
        <v>1248.0768335191433</v>
      </c>
      <c r="O96" s="125">
        <v>4440.3516179562812</v>
      </c>
      <c r="P96" s="125">
        <v>70.295799138116223</v>
      </c>
      <c r="Q96" s="125">
        <v>1545.3308</v>
      </c>
      <c r="R96" s="125">
        <v>199.79590000000002</v>
      </c>
      <c r="S96" s="125">
        <v>914.02521000000013</v>
      </c>
      <c r="T96" s="126" t="s">
        <v>94</v>
      </c>
      <c r="U96" s="126" t="s">
        <v>94</v>
      </c>
      <c r="V96" s="127">
        <v>2659.15191</v>
      </c>
      <c r="W96" s="125">
        <v>3781.980242095487</v>
      </c>
      <c r="X96" s="125">
        <v>2697.689212425917</v>
      </c>
      <c r="Y96" s="125">
        <v>1357.558111881935</v>
      </c>
      <c r="Z96" s="125">
        <v>8533.1205713485506</v>
      </c>
      <c r="AA96" s="125">
        <v>8952.1072200000017</v>
      </c>
      <c r="AB96" s="125">
        <v>4222.0328901478115</v>
      </c>
      <c r="AC96" s="126" t="s">
        <v>94</v>
      </c>
      <c r="AD96" s="125">
        <v>31.730208625749651</v>
      </c>
      <c r="AE96" s="125">
        <v>3.4363687104534439</v>
      </c>
      <c r="AF96" s="126" t="s">
        <v>94</v>
      </c>
      <c r="AG96" s="128" t="s">
        <v>94</v>
      </c>
      <c r="AH96" s="126">
        <v>68.260000000000005</v>
      </c>
      <c r="AI96" s="126" t="s">
        <v>94</v>
      </c>
      <c r="AJ96" s="126" t="s">
        <v>94</v>
      </c>
      <c r="AK96" s="126" t="s">
        <v>94</v>
      </c>
      <c r="AL96" s="126" t="s">
        <v>94</v>
      </c>
      <c r="AM96" s="126" t="s">
        <v>94</v>
      </c>
      <c r="AN96" s="128" t="s">
        <v>94</v>
      </c>
      <c r="AO96" s="125">
        <v>260510.67199999999</v>
      </c>
      <c r="AP96" s="125">
        <v>28213.200000000001</v>
      </c>
      <c r="AQ96" s="125">
        <v>71.892388188594964</v>
      </c>
      <c r="AR96" s="125">
        <v>28.107611811405025</v>
      </c>
      <c r="AS96" s="125">
        <v>29.704200861883773</v>
      </c>
      <c r="AT96" s="126" t="s">
        <v>94</v>
      </c>
      <c r="AU96" s="128" t="s">
        <v>94</v>
      </c>
      <c r="AV96" s="125">
        <f t="shared" si="1"/>
        <v>39.44021610656889</v>
      </c>
      <c r="AW96" s="128" t="s">
        <v>94</v>
      </c>
      <c r="AX96" s="129">
        <v>59.567250000000001</v>
      </c>
      <c r="AZ96" s="100"/>
      <c r="BA96" s="98">
        <f t="shared" si="3"/>
        <v>8952.1072200000017</v>
      </c>
      <c r="BB96" s="154"/>
    </row>
    <row r="97" spans="1:54" x14ac:dyDescent="0.3">
      <c r="A97" s="120">
        <v>2005</v>
      </c>
      <c r="B97" s="121" t="s">
        <v>26</v>
      </c>
      <c r="C97" s="122">
        <v>835.20256999999992</v>
      </c>
      <c r="D97" s="122">
        <v>1277.5254600000001</v>
      </c>
      <c r="E97" s="122">
        <v>156.14370000000002</v>
      </c>
      <c r="F97" s="123" t="s">
        <v>94</v>
      </c>
      <c r="G97" s="123" t="s">
        <v>94</v>
      </c>
      <c r="H97" s="122">
        <v>2268.8717300000003</v>
      </c>
      <c r="I97" s="122">
        <v>240.98922999999999</v>
      </c>
      <c r="J97" s="122">
        <v>2509.8609600000004</v>
      </c>
      <c r="K97" s="124">
        <v>1755.3902424494224</v>
      </c>
      <c r="L97" s="125">
        <v>646.18304440096335</v>
      </c>
      <c r="M97" s="125">
        <v>988.40128214948038</v>
      </c>
      <c r="N97" s="125">
        <v>186.44956313920821</v>
      </c>
      <c r="O97" s="125">
        <v>1941.8398133254727</v>
      </c>
      <c r="P97" s="125">
        <v>33.243076383252003</v>
      </c>
      <c r="Q97" s="125">
        <v>3390.1034</v>
      </c>
      <c r="R97" s="125">
        <v>591.27089000000001</v>
      </c>
      <c r="S97" s="125">
        <v>1058.7909000000002</v>
      </c>
      <c r="T97" s="126" t="s">
        <v>94</v>
      </c>
      <c r="U97" s="126" t="s">
        <v>94</v>
      </c>
      <c r="V97" s="127">
        <v>5040.1651899999997</v>
      </c>
      <c r="W97" s="125">
        <v>2827.128544873025</v>
      </c>
      <c r="X97" s="125">
        <v>1931.8248463847201</v>
      </c>
      <c r="Y97" s="125">
        <v>1783.3805064169269</v>
      </c>
      <c r="Z97" s="125">
        <v>11008.774447113137</v>
      </c>
      <c r="AA97" s="125">
        <v>7550.0261499999997</v>
      </c>
      <c r="AB97" s="125">
        <v>2455.0511445538864</v>
      </c>
      <c r="AC97" s="126" t="s">
        <v>94</v>
      </c>
      <c r="AD97" s="125">
        <v>14.057675650514362</v>
      </c>
      <c r="AE97" s="125">
        <v>2.3210780009302603</v>
      </c>
      <c r="AF97" s="126" t="s">
        <v>94</v>
      </c>
      <c r="AG97" s="128" t="s">
        <v>94</v>
      </c>
      <c r="AH97" s="126">
        <v>245.32</v>
      </c>
      <c r="AI97" s="126" t="s">
        <v>94</v>
      </c>
      <c r="AJ97" s="126" t="s">
        <v>94</v>
      </c>
      <c r="AK97" s="126" t="s">
        <v>94</v>
      </c>
      <c r="AL97" s="126" t="s">
        <v>94</v>
      </c>
      <c r="AM97" s="126" t="s">
        <v>94</v>
      </c>
      <c r="AN97" s="128" t="s">
        <v>94</v>
      </c>
      <c r="AO97" s="125">
        <v>325281.01799999998</v>
      </c>
      <c r="AP97" s="125">
        <v>53707.5</v>
      </c>
      <c r="AQ97" s="125">
        <v>90.398303577740819</v>
      </c>
      <c r="AR97" s="125">
        <v>9.601696422259181</v>
      </c>
      <c r="AS97" s="125">
        <v>66.756923616747997</v>
      </c>
      <c r="AT97" s="126" t="s">
        <v>94</v>
      </c>
      <c r="AU97" s="128" t="s">
        <v>94</v>
      </c>
      <c r="AV97" s="125">
        <f t="shared" si="1"/>
        <v>-0.35849477275479158</v>
      </c>
      <c r="AW97" s="128" t="s">
        <v>94</v>
      </c>
      <c r="AX97" s="129">
        <v>113.99459</v>
      </c>
      <c r="AZ97" s="100"/>
      <c r="BA97" s="98">
        <f t="shared" si="3"/>
        <v>7550.0261499999997</v>
      </c>
      <c r="BB97" s="154"/>
    </row>
    <row r="98" spans="1:54" x14ac:dyDescent="0.3">
      <c r="A98" s="120">
        <v>2005</v>
      </c>
      <c r="B98" s="121" t="s">
        <v>27</v>
      </c>
      <c r="C98" s="122">
        <v>344.00713000000002</v>
      </c>
      <c r="D98" s="122">
        <v>525.76160000000004</v>
      </c>
      <c r="E98" s="123">
        <v>0</v>
      </c>
      <c r="F98" s="123" t="s">
        <v>94</v>
      </c>
      <c r="G98" s="123" t="s">
        <v>94</v>
      </c>
      <c r="H98" s="122">
        <v>869.76873000000001</v>
      </c>
      <c r="I98" s="122">
        <v>74.036600000000007</v>
      </c>
      <c r="J98" s="122">
        <v>943.80533000000003</v>
      </c>
      <c r="K98" s="124">
        <v>1157.6711180087023</v>
      </c>
      <c r="L98" s="125">
        <v>457.87702529851231</v>
      </c>
      <c r="M98" s="125">
        <v>699.79409271018983</v>
      </c>
      <c r="N98" s="125">
        <v>98.543475454174001</v>
      </c>
      <c r="O98" s="125">
        <v>1256.2145934628761</v>
      </c>
      <c r="P98" s="125">
        <v>51.100769216542034</v>
      </c>
      <c r="Q98" s="125">
        <v>795.00519999999995</v>
      </c>
      <c r="R98" s="125">
        <v>108.13882999999998</v>
      </c>
      <c r="S98" s="126">
        <v>0</v>
      </c>
      <c r="T98" s="126" t="s">
        <v>94</v>
      </c>
      <c r="U98" s="126" t="s">
        <v>94</v>
      </c>
      <c r="V98" s="127">
        <v>903.14402999999993</v>
      </c>
      <c r="W98" s="125">
        <v>2600.0904848409818</v>
      </c>
      <c r="X98" s="125">
        <v>2684.1960969680599</v>
      </c>
      <c r="Y98" s="125">
        <v>1094.4671828348767</v>
      </c>
      <c r="Z98" s="125">
        <v>0</v>
      </c>
      <c r="AA98" s="125">
        <v>1846.9493600000001</v>
      </c>
      <c r="AB98" s="125">
        <v>1681.0927493492072</v>
      </c>
      <c r="AC98" s="126" t="s">
        <v>94</v>
      </c>
      <c r="AD98" s="125">
        <v>23.694026427196917</v>
      </c>
      <c r="AE98" s="125">
        <v>3.4180769967474633</v>
      </c>
      <c r="AF98" s="126" t="s">
        <v>94</v>
      </c>
      <c r="AG98" s="128" t="s">
        <v>94</v>
      </c>
      <c r="AH98" s="126">
        <v>3.96</v>
      </c>
      <c r="AI98" s="126" t="s">
        <v>94</v>
      </c>
      <c r="AJ98" s="126" t="s">
        <v>94</v>
      </c>
      <c r="AK98" s="126" t="s">
        <v>94</v>
      </c>
      <c r="AL98" s="126" t="s">
        <v>94</v>
      </c>
      <c r="AM98" s="126" t="s">
        <v>94</v>
      </c>
      <c r="AN98" s="128" t="s">
        <v>94</v>
      </c>
      <c r="AO98" s="125">
        <v>54034.75</v>
      </c>
      <c r="AP98" s="125">
        <v>7795</v>
      </c>
      <c r="AQ98" s="125">
        <v>92.155522156248054</v>
      </c>
      <c r="AR98" s="125">
        <v>7.8444778437519531</v>
      </c>
      <c r="AS98" s="125">
        <v>48.899230783457966</v>
      </c>
      <c r="AT98" s="126" t="s">
        <v>94</v>
      </c>
      <c r="AU98" s="128" t="s">
        <v>94</v>
      </c>
      <c r="AV98" s="125">
        <f t="shared" si="1"/>
        <v>9.5822367343327599</v>
      </c>
      <c r="AW98" s="128" t="s">
        <v>94</v>
      </c>
      <c r="AX98" s="129">
        <v>55.084269999999997</v>
      </c>
      <c r="AZ98" s="100"/>
      <c r="BA98" s="98">
        <f t="shared" si="3"/>
        <v>1846.9493600000001</v>
      </c>
      <c r="BB98" s="154"/>
    </row>
    <row r="99" spans="1:54" x14ac:dyDescent="0.3">
      <c r="A99" s="120">
        <v>2005</v>
      </c>
      <c r="B99" s="121" t="s">
        <v>28</v>
      </c>
      <c r="C99" s="122">
        <v>1635.3343600000001</v>
      </c>
      <c r="D99" s="122">
        <v>2319.5796700000001</v>
      </c>
      <c r="E99" s="122">
        <v>595.51589999999999</v>
      </c>
      <c r="F99" s="123" t="s">
        <v>94</v>
      </c>
      <c r="G99" s="123" t="s">
        <v>94</v>
      </c>
      <c r="H99" s="122">
        <v>4550.4299300000002</v>
      </c>
      <c r="I99" s="122">
        <v>787.79167000000007</v>
      </c>
      <c r="J99" s="122">
        <v>5338.2216000000008</v>
      </c>
      <c r="K99" s="124">
        <v>939.01787803661057</v>
      </c>
      <c r="L99" s="125">
        <v>337.46442077563393</v>
      </c>
      <c r="M99" s="125">
        <v>478.66395333336357</v>
      </c>
      <c r="N99" s="125">
        <v>162.56715819780081</v>
      </c>
      <c r="O99" s="125">
        <v>1101.5850073442832</v>
      </c>
      <c r="P99" s="125">
        <v>39.207911955688488</v>
      </c>
      <c r="Q99" s="125">
        <v>5981.433</v>
      </c>
      <c r="R99" s="125">
        <v>631.1738899999998</v>
      </c>
      <c r="S99" s="125">
        <v>1664.3357299999998</v>
      </c>
      <c r="T99" s="126" t="s">
        <v>94</v>
      </c>
      <c r="U99" s="126" t="s">
        <v>94</v>
      </c>
      <c r="V99" s="127">
        <v>8276.9426199999998</v>
      </c>
      <c r="W99" s="125">
        <v>3228.1568917746754</v>
      </c>
      <c r="X99" s="125">
        <v>2677.051705741661</v>
      </c>
      <c r="Y99" s="125">
        <v>1478.9175010133997</v>
      </c>
      <c r="Z99" s="125">
        <v>7683.062495383705</v>
      </c>
      <c r="AA99" s="125">
        <v>13615.164220000001</v>
      </c>
      <c r="AB99" s="125">
        <v>1837.4214358300278</v>
      </c>
      <c r="AC99" s="126" t="s">
        <v>94</v>
      </c>
      <c r="AD99" s="125">
        <v>13.890388375267552</v>
      </c>
      <c r="AE99" s="125">
        <v>3.2028098374038567</v>
      </c>
      <c r="AF99" s="126" t="s">
        <v>94</v>
      </c>
      <c r="AG99" s="128" t="s">
        <v>94</v>
      </c>
      <c r="AH99" s="126">
        <v>94.07</v>
      </c>
      <c r="AI99" s="126" t="s">
        <v>94</v>
      </c>
      <c r="AJ99" s="126" t="s">
        <v>94</v>
      </c>
      <c r="AK99" s="126" t="s">
        <v>94</v>
      </c>
      <c r="AL99" s="126" t="s">
        <v>94</v>
      </c>
      <c r="AM99" s="126" t="s">
        <v>94</v>
      </c>
      <c r="AN99" s="128" t="s">
        <v>94</v>
      </c>
      <c r="AO99" s="125">
        <v>425100.61200000002</v>
      </c>
      <c r="AP99" s="125">
        <v>98018.6</v>
      </c>
      <c r="AQ99" s="125">
        <v>85.242432236233867</v>
      </c>
      <c r="AR99" s="125">
        <v>14.757567763766119</v>
      </c>
      <c r="AS99" s="125">
        <v>60.792088044311519</v>
      </c>
      <c r="AT99" s="126" t="s">
        <v>94</v>
      </c>
      <c r="AU99" s="128" t="s">
        <v>94</v>
      </c>
      <c r="AV99" s="125">
        <f t="shared" si="1"/>
        <v>2.9782732570136083</v>
      </c>
      <c r="AW99" s="128" t="s">
        <v>94</v>
      </c>
      <c r="AX99" s="129">
        <v>267.57679999999999</v>
      </c>
      <c r="AZ99" s="100"/>
      <c r="BA99" s="98">
        <f t="shared" si="3"/>
        <v>13615.164220000001</v>
      </c>
      <c r="BB99" s="154"/>
    </row>
    <row r="100" spans="1:54" x14ac:dyDescent="0.3">
      <c r="A100" s="120">
        <v>2005</v>
      </c>
      <c r="B100" s="121" t="s">
        <v>29</v>
      </c>
      <c r="C100" s="122">
        <v>823.4303000000001</v>
      </c>
      <c r="D100" s="122">
        <v>798.95929999999998</v>
      </c>
      <c r="E100" s="122">
        <v>210.8519</v>
      </c>
      <c r="F100" s="123" t="s">
        <v>94</v>
      </c>
      <c r="G100" s="123" t="s">
        <v>94</v>
      </c>
      <c r="H100" s="122">
        <v>1833.2415000000001</v>
      </c>
      <c r="I100" s="122">
        <v>85.654300000000006</v>
      </c>
      <c r="J100" s="122">
        <v>1918.8958</v>
      </c>
      <c r="K100" s="124">
        <v>2012.1740800702469</v>
      </c>
      <c r="L100" s="125">
        <v>903.80078478720191</v>
      </c>
      <c r="M100" s="125">
        <v>876.94130560052679</v>
      </c>
      <c r="N100" s="125">
        <v>94.014543259336506</v>
      </c>
      <c r="O100" s="125">
        <v>2106.1886233295836</v>
      </c>
      <c r="P100" s="125">
        <v>38.67128799209442</v>
      </c>
      <c r="Q100" s="125">
        <v>2658.3154</v>
      </c>
      <c r="R100" s="125">
        <v>309.57284999999996</v>
      </c>
      <c r="S100" s="125">
        <v>75.284449999999993</v>
      </c>
      <c r="T100" s="126" t="s">
        <v>94</v>
      </c>
      <c r="U100" s="126" t="s">
        <v>94</v>
      </c>
      <c r="V100" s="127">
        <v>3043.1727000000001</v>
      </c>
      <c r="W100" s="125">
        <v>3247.7414376763586</v>
      </c>
      <c r="X100" s="125">
        <v>3243.790367158872</v>
      </c>
      <c r="Y100" s="125">
        <v>2224.6940418100935</v>
      </c>
      <c r="Z100" s="125">
        <v>15212.052939987876</v>
      </c>
      <c r="AA100" s="125">
        <v>4962.0685000000003</v>
      </c>
      <c r="AB100" s="125">
        <v>2684.9755990924668</v>
      </c>
      <c r="AC100" s="126" t="s">
        <v>94</v>
      </c>
      <c r="AD100" s="125">
        <v>20.987829172764418</v>
      </c>
      <c r="AE100" s="125">
        <v>4.014253802021063</v>
      </c>
      <c r="AF100" s="126" t="s">
        <v>94</v>
      </c>
      <c r="AG100" s="128" t="s">
        <v>94</v>
      </c>
      <c r="AH100" s="126">
        <v>205.33</v>
      </c>
      <c r="AI100" s="126" t="s">
        <v>94</v>
      </c>
      <c r="AJ100" s="126" t="s">
        <v>94</v>
      </c>
      <c r="AK100" s="126" t="s">
        <v>94</v>
      </c>
      <c r="AL100" s="126" t="s">
        <v>94</v>
      </c>
      <c r="AM100" s="126" t="s">
        <v>94</v>
      </c>
      <c r="AN100" s="128" t="s">
        <v>94</v>
      </c>
      <c r="AO100" s="125">
        <v>123611.23</v>
      </c>
      <c r="AP100" s="125">
        <v>23642.6</v>
      </c>
      <c r="AQ100" s="125">
        <v>95.536271432768785</v>
      </c>
      <c r="AR100" s="125">
        <v>4.4637285672312181</v>
      </c>
      <c r="AS100" s="125">
        <v>61.328712007905573</v>
      </c>
      <c r="AT100" s="126" t="s">
        <v>94</v>
      </c>
      <c r="AU100" s="128" t="s">
        <v>94</v>
      </c>
      <c r="AV100" s="125">
        <f t="shared" si="1"/>
        <v>8.8923550355368484</v>
      </c>
      <c r="AW100" s="128" t="s">
        <v>94</v>
      </c>
      <c r="AX100" s="129">
        <v>30.7605</v>
      </c>
      <c r="AZ100" s="100"/>
      <c r="BA100" s="98">
        <f t="shared" si="3"/>
        <v>4962.0684999999994</v>
      </c>
      <c r="BB100" s="154"/>
    </row>
    <row r="101" spans="1:54" ht="15" thickBot="1" x14ac:dyDescent="0.35">
      <c r="A101" s="134">
        <v>2005</v>
      </c>
      <c r="B101" s="135" t="s">
        <v>30</v>
      </c>
      <c r="C101" s="137">
        <v>643.96793000000002</v>
      </c>
      <c r="D101" s="137">
        <v>521.15083000000016</v>
      </c>
      <c r="E101" s="137">
        <v>239.9725</v>
      </c>
      <c r="F101" s="138" t="s">
        <v>94</v>
      </c>
      <c r="G101" s="138" t="s">
        <v>94</v>
      </c>
      <c r="H101" s="137">
        <v>1405.0912600000004</v>
      </c>
      <c r="I101" s="137">
        <v>84.298059999999992</v>
      </c>
      <c r="J101" s="137">
        <v>1489.3893200000005</v>
      </c>
      <c r="K101" s="139">
        <v>1529.480881097933</v>
      </c>
      <c r="L101" s="140">
        <v>700.9769863455075</v>
      </c>
      <c r="M101" s="140">
        <v>567.28716016162468</v>
      </c>
      <c r="N101" s="140">
        <v>91.760780779211728</v>
      </c>
      <c r="O101" s="140">
        <v>1621.2418904679801</v>
      </c>
      <c r="P101" s="140">
        <v>54.723489838455905</v>
      </c>
      <c r="Q101" s="140">
        <v>1019.6826</v>
      </c>
      <c r="R101" s="140">
        <v>212.56719999999999</v>
      </c>
      <c r="S101" s="140">
        <v>2.4509999999999997E-2</v>
      </c>
      <c r="T101" s="142" t="s">
        <v>94</v>
      </c>
      <c r="U101" s="142" t="s">
        <v>94</v>
      </c>
      <c r="V101" s="141">
        <v>1232.27431</v>
      </c>
      <c r="W101" s="140">
        <v>2375.8899120422325</v>
      </c>
      <c r="X101" s="140">
        <v>1847.7866772977673</v>
      </c>
      <c r="Y101" s="140">
        <v>1634.0638813083751</v>
      </c>
      <c r="Z101" s="140">
        <v>38.598425196850386</v>
      </c>
      <c r="AA101" s="140">
        <v>2721.6636300000005</v>
      </c>
      <c r="AB101" s="140">
        <v>1893.5551543486883</v>
      </c>
      <c r="AC101" s="142" t="s">
        <v>94</v>
      </c>
      <c r="AD101" s="140">
        <v>20.779072002809571</v>
      </c>
      <c r="AE101" s="140">
        <v>3.8577189683417048</v>
      </c>
      <c r="AF101" s="142" t="s">
        <v>94</v>
      </c>
      <c r="AG101" s="143" t="s">
        <v>94</v>
      </c>
      <c r="AH101" s="126">
        <v>19.64</v>
      </c>
      <c r="AI101" s="142" t="s">
        <v>94</v>
      </c>
      <c r="AJ101" s="142" t="s">
        <v>94</v>
      </c>
      <c r="AK101" s="142" t="s">
        <v>94</v>
      </c>
      <c r="AL101" s="142" t="s">
        <v>94</v>
      </c>
      <c r="AM101" s="142" t="s">
        <v>94</v>
      </c>
      <c r="AN101" s="143" t="s">
        <v>94</v>
      </c>
      <c r="AO101" s="140">
        <v>70551.111999999994</v>
      </c>
      <c r="AP101" s="140">
        <v>13098.1</v>
      </c>
      <c r="AQ101" s="140">
        <v>94.340092354093159</v>
      </c>
      <c r="AR101" s="140">
        <v>5.6599076459068449</v>
      </c>
      <c r="AS101" s="140">
        <v>45.276510161544095</v>
      </c>
      <c r="AT101" s="142" t="s">
        <v>94</v>
      </c>
      <c r="AU101" s="143" t="s">
        <v>94</v>
      </c>
      <c r="AV101" s="140">
        <f t="shared" ref="AV101:AV164" si="4">((AA101/AA68)-1)*100</f>
        <v>5.3220475441538184</v>
      </c>
      <c r="AW101" s="143" t="s">
        <v>94</v>
      </c>
      <c r="AX101" s="129">
        <v>32.764609999999998</v>
      </c>
      <c r="AZ101" s="100"/>
      <c r="BA101" s="98">
        <f t="shared" si="3"/>
        <v>2721.6636300000005</v>
      </c>
      <c r="BB101" s="154"/>
    </row>
    <row r="102" spans="1:54" x14ac:dyDescent="0.3">
      <c r="A102" s="111">
        <v>2006</v>
      </c>
      <c r="B102" s="112" t="s">
        <v>206</v>
      </c>
      <c r="C102" s="113">
        <v>41547.711729999995</v>
      </c>
      <c r="D102" s="113">
        <v>41751.436799999989</v>
      </c>
      <c r="E102" s="113">
        <v>5716.2385999999988</v>
      </c>
      <c r="F102" s="114">
        <v>2326.0558839999994</v>
      </c>
      <c r="G102" s="114">
        <v>612.51264700000002</v>
      </c>
      <c r="H102" s="113">
        <v>91953.955660999971</v>
      </c>
      <c r="I102" s="113">
        <v>16875.319919999998</v>
      </c>
      <c r="J102" s="113">
        <v>108829.27558099997</v>
      </c>
      <c r="K102" s="115">
        <v>1489.3856303882801</v>
      </c>
      <c r="L102" s="116">
        <v>695.16705843007662</v>
      </c>
      <c r="M102" s="116">
        <v>698.57574092408981</v>
      </c>
      <c r="N102" s="116">
        <v>282.35409413371502</v>
      </c>
      <c r="O102" s="116">
        <v>1820.9072419716497</v>
      </c>
      <c r="P102" s="116">
        <v>40.327450030106803</v>
      </c>
      <c r="Q102" s="116">
        <v>128716.22675000002</v>
      </c>
      <c r="R102" s="116">
        <v>22947.971410000002</v>
      </c>
      <c r="S102" s="116">
        <v>8321.7724799999996</v>
      </c>
      <c r="T102" s="117" t="s">
        <v>94</v>
      </c>
      <c r="U102" s="117">
        <v>1048.7682399999999</v>
      </c>
      <c r="V102" s="118">
        <v>161034.73888000002</v>
      </c>
      <c r="W102" s="116">
        <v>3310.5896687108616</v>
      </c>
      <c r="X102" s="116">
        <v>2760.0244444725108</v>
      </c>
      <c r="Y102" s="116">
        <v>2126.2783152420006</v>
      </c>
      <c r="Z102" s="116">
        <v>11680.23804644713</v>
      </c>
      <c r="AA102" s="116">
        <v>269864.01446099998</v>
      </c>
      <c r="AB102" s="116">
        <v>2489.3177238233566</v>
      </c>
      <c r="AC102" s="116">
        <v>43.981062988457943</v>
      </c>
      <c r="AD102" s="116">
        <v>16.148163960246883</v>
      </c>
      <c r="AE102" s="116">
        <v>2.5384775855367572</v>
      </c>
      <c r="AF102" s="117">
        <v>318753.78700000001</v>
      </c>
      <c r="AG102" s="117" t="s">
        <v>94</v>
      </c>
      <c r="AH102" s="117">
        <v>20494.924569999996</v>
      </c>
      <c r="AI102" s="117">
        <v>343727.37007</v>
      </c>
      <c r="AJ102" s="117">
        <v>3170.6585116911187</v>
      </c>
      <c r="AK102" s="117">
        <v>3.2332737145444441</v>
      </c>
      <c r="AL102" s="117">
        <v>613591.38711999997</v>
      </c>
      <c r="AM102" s="117">
        <v>5659.9762355144749</v>
      </c>
      <c r="AN102" s="117">
        <v>5.7717513244346454</v>
      </c>
      <c r="AO102" s="116">
        <v>10630939.426000001</v>
      </c>
      <c r="AP102" s="116">
        <v>1671174.6</v>
      </c>
      <c r="AQ102" s="116">
        <v>84.493768032628353</v>
      </c>
      <c r="AR102" s="116">
        <v>15.506231967371642</v>
      </c>
      <c r="AS102" s="116">
        <v>59.672549969893197</v>
      </c>
      <c r="AT102" s="117">
        <v>56.018936589600024</v>
      </c>
      <c r="AU102" s="117">
        <v>52.678794788038083</v>
      </c>
      <c r="AV102" s="116">
        <f t="shared" si="4"/>
        <v>9.1323396625025985</v>
      </c>
      <c r="AW102" s="116">
        <f>((AI102/AI69)-1)*100</f>
        <v>6.6248506561947806</v>
      </c>
      <c r="AX102" s="119">
        <v>4478.6584999999995</v>
      </c>
      <c r="AZ102" s="100"/>
      <c r="BA102" s="98">
        <f>C102+D102+F102+I102+Q102+R102+S102+U102+E102+G102</f>
        <v>269864.01446099998</v>
      </c>
      <c r="BB102" s="154"/>
    </row>
    <row r="103" spans="1:54" x14ac:dyDescent="0.3">
      <c r="A103" s="120">
        <v>2006</v>
      </c>
      <c r="B103" s="121" t="s">
        <v>0</v>
      </c>
      <c r="C103" s="122">
        <v>435.10515999999996</v>
      </c>
      <c r="D103" s="122">
        <v>597.57402000000002</v>
      </c>
      <c r="E103" s="123">
        <v>0</v>
      </c>
      <c r="F103" s="123" t="s">
        <v>94</v>
      </c>
      <c r="G103" s="123" t="s">
        <v>94</v>
      </c>
      <c r="H103" s="122">
        <v>1032.6791800000001</v>
      </c>
      <c r="I103" s="122">
        <v>154.24931999999998</v>
      </c>
      <c r="J103" s="122">
        <v>1186.9285</v>
      </c>
      <c r="K103" s="124">
        <v>2270.6426177890744</v>
      </c>
      <c r="L103" s="125">
        <v>956.70401674596962</v>
      </c>
      <c r="M103" s="125">
        <v>1313.9386010431051</v>
      </c>
      <c r="N103" s="125">
        <v>339.16155814914816</v>
      </c>
      <c r="O103" s="125">
        <v>2609.8040879867017</v>
      </c>
      <c r="P103" s="125">
        <v>40.651154970766989</v>
      </c>
      <c r="Q103" s="125">
        <v>1497.2360100000001</v>
      </c>
      <c r="R103" s="125">
        <v>170.37762000000001</v>
      </c>
      <c r="S103" s="125">
        <v>65.248220000000003</v>
      </c>
      <c r="T103" s="126" t="s">
        <v>94</v>
      </c>
      <c r="U103" s="126" t="s">
        <v>94</v>
      </c>
      <c r="V103" s="127">
        <v>1732.86185</v>
      </c>
      <c r="W103" s="125">
        <v>2628.3239269349597</v>
      </c>
      <c r="X103" s="125">
        <v>2149.2803988389687</v>
      </c>
      <c r="Y103" s="125">
        <v>1527.7900626799021</v>
      </c>
      <c r="Z103" s="125">
        <v>54876.551724137935</v>
      </c>
      <c r="AA103" s="125">
        <v>2919.7903500000002</v>
      </c>
      <c r="AB103" s="125">
        <v>2620.7638190142879</v>
      </c>
      <c r="AC103" s="126" t="s">
        <v>94</v>
      </c>
      <c r="AD103" s="125">
        <v>23.095404712750049</v>
      </c>
      <c r="AE103" s="125">
        <v>2.7771237541054332</v>
      </c>
      <c r="AF103" s="126" t="s">
        <v>94</v>
      </c>
      <c r="AG103" s="128" t="s">
        <v>94</v>
      </c>
      <c r="AH103" s="126">
        <v>132.66999999999999</v>
      </c>
      <c r="AI103" s="126" t="s">
        <v>94</v>
      </c>
      <c r="AJ103" s="126" t="s">
        <v>94</v>
      </c>
      <c r="AK103" s="126" t="s">
        <v>94</v>
      </c>
      <c r="AL103" s="126" t="s">
        <v>94</v>
      </c>
      <c r="AM103" s="126" t="s">
        <v>94</v>
      </c>
      <c r="AN103" s="128" t="s">
        <v>94</v>
      </c>
      <c r="AO103" s="125">
        <v>105137.20699999999</v>
      </c>
      <c r="AP103" s="125">
        <v>12642.3</v>
      </c>
      <c r="AQ103" s="125">
        <v>87.004329241399134</v>
      </c>
      <c r="AR103" s="125">
        <v>12.995670758600875</v>
      </c>
      <c r="AS103" s="125">
        <v>59.348845029232997</v>
      </c>
      <c r="AT103" s="126" t="s">
        <v>94</v>
      </c>
      <c r="AU103" s="128" t="s">
        <v>94</v>
      </c>
      <c r="AV103" s="125">
        <f t="shared" si="4"/>
        <v>8.3171063028366188</v>
      </c>
      <c r="AW103" s="128" t="s">
        <v>94</v>
      </c>
      <c r="AX103" s="129">
        <v>35.511319999999998</v>
      </c>
      <c r="AZ103" s="100"/>
      <c r="BA103" s="98">
        <f>C103+D103+I103+Q103+R103+S103+E103</f>
        <v>2919.7903500000002</v>
      </c>
      <c r="BB103" s="154"/>
    </row>
    <row r="104" spans="1:54" x14ac:dyDescent="0.3">
      <c r="A104" s="120">
        <v>2006</v>
      </c>
      <c r="B104" s="121" t="s">
        <v>1</v>
      </c>
      <c r="C104" s="122">
        <v>452.40287000000001</v>
      </c>
      <c r="D104" s="122">
        <v>849.48495000000003</v>
      </c>
      <c r="E104" s="122">
        <v>44.751400000000004</v>
      </c>
      <c r="F104" s="123" t="s">
        <v>94</v>
      </c>
      <c r="G104" s="123" t="s">
        <v>94</v>
      </c>
      <c r="H104" s="122">
        <v>1346.63922</v>
      </c>
      <c r="I104" s="122">
        <v>528.03957000000003</v>
      </c>
      <c r="J104" s="122">
        <v>1874.6787899999999</v>
      </c>
      <c r="K104" s="124">
        <v>1183.2314122711214</v>
      </c>
      <c r="L104" s="125">
        <v>397.50608688317311</v>
      </c>
      <c r="M104" s="125">
        <v>746.40427975323848</v>
      </c>
      <c r="N104" s="125">
        <v>463.96465873475427</v>
      </c>
      <c r="O104" s="125">
        <v>1647.196492760321</v>
      </c>
      <c r="P104" s="125">
        <v>27.538250305191152</v>
      </c>
      <c r="Q104" s="125">
        <v>4542.2776599999997</v>
      </c>
      <c r="R104" s="125">
        <v>355.77492999999998</v>
      </c>
      <c r="S104" s="125">
        <v>34.813650000000003</v>
      </c>
      <c r="T104" s="126" t="s">
        <v>94</v>
      </c>
      <c r="U104" s="126" t="s">
        <v>94</v>
      </c>
      <c r="V104" s="127">
        <v>4932.8662399999994</v>
      </c>
      <c r="W104" s="125">
        <v>2681.8719136297486</v>
      </c>
      <c r="X104" s="125">
        <v>2504.4979290358442</v>
      </c>
      <c r="Y104" s="125">
        <v>2539.7981867504282</v>
      </c>
      <c r="Z104" s="125">
        <v>12903.502594514455</v>
      </c>
      <c r="AA104" s="125">
        <v>6807.5450299999993</v>
      </c>
      <c r="AB104" s="125">
        <v>2286.3752183083457</v>
      </c>
      <c r="AC104" s="126" t="s">
        <v>94</v>
      </c>
      <c r="AD104" s="125">
        <v>23.113640709617179</v>
      </c>
      <c r="AE104" s="125">
        <v>1.8867120562286857</v>
      </c>
      <c r="AF104" s="126" t="s">
        <v>94</v>
      </c>
      <c r="AG104" s="128" t="s">
        <v>94</v>
      </c>
      <c r="AH104" s="126">
        <v>366.36</v>
      </c>
      <c r="AI104" s="126" t="s">
        <v>94</v>
      </c>
      <c r="AJ104" s="126" t="s">
        <v>94</v>
      </c>
      <c r="AK104" s="126" t="s">
        <v>94</v>
      </c>
      <c r="AL104" s="126" t="s">
        <v>94</v>
      </c>
      <c r="AM104" s="126" t="s">
        <v>94</v>
      </c>
      <c r="AN104" s="128" t="s">
        <v>94</v>
      </c>
      <c r="AO104" s="125">
        <v>360815.261</v>
      </c>
      <c r="AP104" s="125">
        <v>29452.5</v>
      </c>
      <c r="AQ104" s="125">
        <v>71.83306426590552</v>
      </c>
      <c r="AR104" s="125">
        <v>28.166935734094483</v>
      </c>
      <c r="AS104" s="125">
        <v>72.461749694808859</v>
      </c>
      <c r="AT104" s="126" t="s">
        <v>94</v>
      </c>
      <c r="AU104" s="128" t="s">
        <v>94</v>
      </c>
      <c r="AV104" s="125">
        <f t="shared" si="4"/>
        <v>13.030790388164259</v>
      </c>
      <c r="AW104" s="128" t="s">
        <v>94</v>
      </c>
      <c r="AX104" s="129">
        <v>45.048110000000001</v>
      </c>
      <c r="AZ104" s="100"/>
      <c r="BA104" s="98">
        <f t="shared" ref="BA104:BA134" si="5">C104+D104+I104+Q104+R104+S104+E104</f>
        <v>6807.5450299999993</v>
      </c>
      <c r="BB104" s="154"/>
    </row>
    <row r="105" spans="1:54" x14ac:dyDescent="0.3">
      <c r="A105" s="120">
        <v>2006</v>
      </c>
      <c r="B105" s="121" t="s">
        <v>2</v>
      </c>
      <c r="C105" s="122">
        <v>326.04109000000005</v>
      </c>
      <c r="D105" s="122">
        <v>396.80355000000003</v>
      </c>
      <c r="E105" s="123">
        <v>0</v>
      </c>
      <c r="F105" s="123" t="s">
        <v>94</v>
      </c>
      <c r="G105" s="123" t="s">
        <v>94</v>
      </c>
      <c r="H105" s="122">
        <v>722.84464000000003</v>
      </c>
      <c r="I105" s="122">
        <v>69.719030000000004</v>
      </c>
      <c r="J105" s="122">
        <v>792.56367</v>
      </c>
      <c r="K105" s="124">
        <v>3709.6350125220683</v>
      </c>
      <c r="L105" s="125">
        <v>1673.2412140247159</v>
      </c>
      <c r="M105" s="125">
        <v>2036.3937984973522</v>
      </c>
      <c r="N105" s="125">
        <v>357.79770702467459</v>
      </c>
      <c r="O105" s="125">
        <v>4067.4364145830768</v>
      </c>
      <c r="P105" s="125">
        <v>35.556786227481609</v>
      </c>
      <c r="Q105" s="125">
        <v>1166.6731100000002</v>
      </c>
      <c r="R105" s="125">
        <v>269.77139</v>
      </c>
      <c r="S105" s="126">
        <v>0</v>
      </c>
      <c r="T105" s="126" t="s">
        <v>94</v>
      </c>
      <c r="U105" s="126" t="s">
        <v>94</v>
      </c>
      <c r="V105" s="127">
        <v>1436.4445000000001</v>
      </c>
      <c r="W105" s="125">
        <v>3880.5204663828317</v>
      </c>
      <c r="X105" s="125">
        <v>3653.1369104652404</v>
      </c>
      <c r="Y105" s="125">
        <v>2759.3297329364718</v>
      </c>
      <c r="Z105" s="125">
        <v>0</v>
      </c>
      <c r="AA105" s="125">
        <v>2229.0081700000001</v>
      </c>
      <c r="AB105" s="125">
        <v>3944.9796291838929</v>
      </c>
      <c r="AC105" s="126" t="s">
        <v>94</v>
      </c>
      <c r="AD105" s="125">
        <v>20.906098011630085</v>
      </c>
      <c r="AE105" s="125">
        <v>3.1426620963024599</v>
      </c>
      <c r="AF105" s="126" t="s">
        <v>94</v>
      </c>
      <c r="AG105" s="128" t="s">
        <v>94</v>
      </c>
      <c r="AH105" s="126">
        <v>29.83</v>
      </c>
      <c r="AI105" s="126" t="s">
        <v>94</v>
      </c>
      <c r="AJ105" s="126" t="s">
        <v>94</v>
      </c>
      <c r="AK105" s="126" t="s">
        <v>94</v>
      </c>
      <c r="AL105" s="126" t="s">
        <v>94</v>
      </c>
      <c r="AM105" s="126" t="s">
        <v>94</v>
      </c>
      <c r="AN105" s="128" t="s">
        <v>94</v>
      </c>
      <c r="AO105" s="125">
        <v>70927.388999999996</v>
      </c>
      <c r="AP105" s="125">
        <v>10662</v>
      </c>
      <c r="AQ105" s="125">
        <v>91.203352785524473</v>
      </c>
      <c r="AR105" s="125">
        <v>8.7966472144755272</v>
      </c>
      <c r="AS105" s="125">
        <v>64.443213772518376</v>
      </c>
      <c r="AT105" s="126" t="s">
        <v>94</v>
      </c>
      <c r="AU105" s="128" t="s">
        <v>94</v>
      </c>
      <c r="AV105" s="125">
        <f t="shared" si="4"/>
        <v>17.708749034286186</v>
      </c>
      <c r="AW105" s="128" t="s">
        <v>94</v>
      </c>
      <c r="AX105" s="129">
        <v>41.814529999999998</v>
      </c>
      <c r="AZ105" s="100"/>
      <c r="BA105" s="98">
        <f t="shared" si="5"/>
        <v>2229.0081700000001</v>
      </c>
      <c r="BB105" s="154"/>
    </row>
    <row r="106" spans="1:54" x14ac:dyDescent="0.3">
      <c r="A106" s="120">
        <v>2006</v>
      </c>
      <c r="B106" s="121" t="s">
        <v>3</v>
      </c>
      <c r="C106" s="122">
        <v>484.44890999999996</v>
      </c>
      <c r="D106" s="122">
        <v>662.47559999999987</v>
      </c>
      <c r="E106" s="122">
        <v>93.008899999999997</v>
      </c>
      <c r="F106" s="123" t="s">
        <v>94</v>
      </c>
      <c r="G106" s="123" t="s">
        <v>94</v>
      </c>
      <c r="H106" s="122">
        <v>1239.9334099999999</v>
      </c>
      <c r="I106" s="122">
        <v>378.51409999999998</v>
      </c>
      <c r="J106" s="122">
        <v>1618.44751</v>
      </c>
      <c r="K106" s="124">
        <v>2901.0397744554402</v>
      </c>
      <c r="L106" s="125">
        <v>1133.4524461290096</v>
      </c>
      <c r="M106" s="125">
        <v>1549.97683722889</v>
      </c>
      <c r="N106" s="125">
        <v>885.59954142392553</v>
      </c>
      <c r="O106" s="125">
        <v>3786.6393158793658</v>
      </c>
      <c r="P106" s="125">
        <v>53.165997916804223</v>
      </c>
      <c r="Q106" s="125">
        <v>954.33305999999993</v>
      </c>
      <c r="R106" s="125">
        <v>152.04554999999999</v>
      </c>
      <c r="S106" s="125">
        <v>319.31407000000002</v>
      </c>
      <c r="T106" s="126" t="s">
        <v>94</v>
      </c>
      <c r="U106" s="126" t="s">
        <v>94</v>
      </c>
      <c r="V106" s="127">
        <v>1425.6926800000001</v>
      </c>
      <c r="W106" s="125">
        <v>4024.992744417154</v>
      </c>
      <c r="X106" s="125">
        <v>2521.0025016312115</v>
      </c>
      <c r="Y106" s="125">
        <v>1809.3552532933491</v>
      </c>
      <c r="Z106" s="125">
        <v>12246.924788094966</v>
      </c>
      <c r="AA106" s="125">
        <v>3044.1401900000001</v>
      </c>
      <c r="AB106" s="125">
        <v>3894.6549346229617</v>
      </c>
      <c r="AC106" s="126" t="s">
        <v>94</v>
      </c>
      <c r="AD106" s="125">
        <v>12.738214095917177</v>
      </c>
      <c r="AE106" s="125">
        <v>0.49954469189023193</v>
      </c>
      <c r="AF106" s="126" t="s">
        <v>94</v>
      </c>
      <c r="AG106" s="128" t="s">
        <v>94</v>
      </c>
      <c r="AH106" s="126">
        <v>20.16</v>
      </c>
      <c r="AI106" s="126" t="s">
        <v>94</v>
      </c>
      <c r="AJ106" s="126" t="s">
        <v>94</v>
      </c>
      <c r="AK106" s="126" t="s">
        <v>94</v>
      </c>
      <c r="AL106" s="126" t="s">
        <v>94</v>
      </c>
      <c r="AM106" s="126" t="s">
        <v>94</v>
      </c>
      <c r="AN106" s="128" t="s">
        <v>94</v>
      </c>
      <c r="AO106" s="125">
        <v>609382.95200000005</v>
      </c>
      <c r="AP106" s="125">
        <v>23897.7</v>
      </c>
      <c r="AQ106" s="125">
        <v>76.612519240738294</v>
      </c>
      <c r="AR106" s="125">
        <v>23.387480759261695</v>
      </c>
      <c r="AS106" s="125">
        <v>46.834002083195784</v>
      </c>
      <c r="AT106" s="126" t="s">
        <v>94</v>
      </c>
      <c r="AU106" s="128" t="s">
        <v>94</v>
      </c>
      <c r="AV106" s="125">
        <f t="shared" si="4"/>
        <v>17.870077448651944</v>
      </c>
      <c r="AW106" s="128" t="s">
        <v>94</v>
      </c>
      <c r="AX106" s="129">
        <v>17.4603</v>
      </c>
      <c r="AZ106" s="100"/>
      <c r="BA106" s="98">
        <f t="shared" si="5"/>
        <v>3044.1401899999992</v>
      </c>
      <c r="BB106" s="154"/>
    </row>
    <row r="107" spans="1:54" x14ac:dyDescent="0.3">
      <c r="A107" s="120">
        <v>2006</v>
      </c>
      <c r="B107" s="121" t="s">
        <v>4</v>
      </c>
      <c r="C107" s="122">
        <v>442.97942</v>
      </c>
      <c r="D107" s="122">
        <v>704.23870000000011</v>
      </c>
      <c r="E107" s="122">
        <v>143.2139</v>
      </c>
      <c r="F107" s="123" t="s">
        <v>94</v>
      </c>
      <c r="G107" s="123" t="s">
        <v>94</v>
      </c>
      <c r="H107" s="122">
        <v>1290.43202</v>
      </c>
      <c r="I107" s="122">
        <v>81.637199999999993</v>
      </c>
      <c r="J107" s="122">
        <v>1372.0692199999999</v>
      </c>
      <c r="K107" s="124">
        <v>1790.1707029131171</v>
      </c>
      <c r="L107" s="125">
        <v>614.52968260772457</v>
      </c>
      <c r="M107" s="125">
        <v>976.96544185072207</v>
      </c>
      <c r="N107" s="125">
        <v>113.25240031463161</v>
      </c>
      <c r="O107" s="125">
        <v>1903.4231032277482</v>
      </c>
      <c r="P107" s="125">
        <v>20.228382992282231</v>
      </c>
      <c r="Q107" s="125">
        <v>4945.5454400000008</v>
      </c>
      <c r="R107" s="125">
        <v>432.02544000000006</v>
      </c>
      <c r="S107" s="125">
        <v>33.251150000000003</v>
      </c>
      <c r="T107" s="126" t="s">
        <v>94</v>
      </c>
      <c r="U107" s="126" t="s">
        <v>94</v>
      </c>
      <c r="V107" s="127">
        <v>5410.8220300000012</v>
      </c>
      <c r="W107" s="125">
        <v>2841.0886227224214</v>
      </c>
      <c r="X107" s="125">
        <v>2773.2113441834595</v>
      </c>
      <c r="Y107" s="125">
        <v>1678.1401708339322</v>
      </c>
      <c r="Z107" s="125">
        <v>7495.7506762849416</v>
      </c>
      <c r="AA107" s="125">
        <v>6782.8912500000006</v>
      </c>
      <c r="AB107" s="125">
        <v>2583.6318035204695</v>
      </c>
      <c r="AC107" s="126" t="s">
        <v>94</v>
      </c>
      <c r="AD107" s="125">
        <v>23.834240791887165</v>
      </c>
      <c r="AE107" s="125">
        <v>2.0130767711377469</v>
      </c>
      <c r="AF107" s="126" t="s">
        <v>94</v>
      </c>
      <c r="AG107" s="128" t="s">
        <v>94</v>
      </c>
      <c r="AH107" s="126">
        <v>380.36</v>
      </c>
      <c r="AI107" s="126" t="s">
        <v>94</v>
      </c>
      <c r="AJ107" s="126" t="s">
        <v>94</v>
      </c>
      <c r="AK107" s="126" t="s">
        <v>94</v>
      </c>
      <c r="AL107" s="126" t="s">
        <v>94</v>
      </c>
      <c r="AM107" s="126" t="s">
        <v>94</v>
      </c>
      <c r="AN107" s="128" t="s">
        <v>94</v>
      </c>
      <c r="AO107" s="125">
        <v>336941.50900000002</v>
      </c>
      <c r="AP107" s="125">
        <v>28458.6</v>
      </c>
      <c r="AQ107" s="125">
        <v>94.050066949246201</v>
      </c>
      <c r="AR107" s="125">
        <v>5.9499330507538097</v>
      </c>
      <c r="AS107" s="125">
        <v>79.771617007717779</v>
      </c>
      <c r="AT107" s="126" t="s">
        <v>94</v>
      </c>
      <c r="AU107" s="128" t="s">
        <v>94</v>
      </c>
      <c r="AV107" s="125">
        <f t="shared" si="4"/>
        <v>-0.28698858555111784</v>
      </c>
      <c r="AW107" s="128" t="s">
        <v>94</v>
      </c>
      <c r="AX107" s="129">
        <v>103.66839999999999</v>
      </c>
      <c r="AZ107" s="100"/>
      <c r="BA107" s="98">
        <f t="shared" si="5"/>
        <v>6782.8912500000006</v>
      </c>
      <c r="BB107" s="154"/>
    </row>
    <row r="108" spans="1:54" x14ac:dyDescent="0.3">
      <c r="A108" s="120">
        <v>2006</v>
      </c>
      <c r="B108" s="121" t="s">
        <v>5</v>
      </c>
      <c r="C108" s="122">
        <v>699.07767000000001</v>
      </c>
      <c r="D108" s="122">
        <v>461.30720000000002</v>
      </c>
      <c r="E108" s="123">
        <v>0</v>
      </c>
      <c r="F108" s="123" t="s">
        <v>94</v>
      </c>
      <c r="G108" s="123" t="s">
        <v>94</v>
      </c>
      <c r="H108" s="122">
        <v>1160.3848700000001</v>
      </c>
      <c r="I108" s="122">
        <v>14.2341</v>
      </c>
      <c r="J108" s="122">
        <v>1174.61897</v>
      </c>
      <c r="K108" s="124">
        <v>4282.0209970847636</v>
      </c>
      <c r="L108" s="125">
        <v>2579.7175910550204</v>
      </c>
      <c r="M108" s="125">
        <v>1702.3034060297427</v>
      </c>
      <c r="N108" s="125">
        <v>52.526292483117459</v>
      </c>
      <c r="O108" s="125">
        <v>4334.5472895678813</v>
      </c>
      <c r="P108" s="125">
        <v>51.816566353352364</v>
      </c>
      <c r="Q108" s="125">
        <v>936.31628999999998</v>
      </c>
      <c r="R108" s="125">
        <v>155.94394999999997</v>
      </c>
      <c r="S108" s="126">
        <v>0</v>
      </c>
      <c r="T108" s="126" t="s">
        <v>94</v>
      </c>
      <c r="U108" s="126" t="s">
        <v>94</v>
      </c>
      <c r="V108" s="127">
        <v>1092.2602400000001</v>
      </c>
      <c r="W108" s="125">
        <v>3269.5452164360272</v>
      </c>
      <c r="X108" s="125">
        <v>3035.3167203718954</v>
      </c>
      <c r="Y108" s="125">
        <v>2306.8631656804732</v>
      </c>
      <c r="Z108" s="125">
        <v>0</v>
      </c>
      <c r="AA108" s="125">
        <v>2266.8792100000001</v>
      </c>
      <c r="AB108" s="125">
        <v>3746.530035814571</v>
      </c>
      <c r="AC108" s="126" t="s">
        <v>94</v>
      </c>
      <c r="AD108" s="125">
        <v>15.126040662992274</v>
      </c>
      <c r="AE108" s="125">
        <v>4.2183811115726915</v>
      </c>
      <c r="AF108" s="126" t="s">
        <v>94</v>
      </c>
      <c r="AG108" s="128" t="s">
        <v>94</v>
      </c>
      <c r="AH108" s="126">
        <v>26.49</v>
      </c>
      <c r="AI108" s="126" t="s">
        <v>94</v>
      </c>
      <c r="AJ108" s="126" t="s">
        <v>94</v>
      </c>
      <c r="AK108" s="126" t="s">
        <v>94</v>
      </c>
      <c r="AL108" s="126" t="s">
        <v>94</v>
      </c>
      <c r="AM108" s="126" t="s">
        <v>94</v>
      </c>
      <c r="AN108" s="128" t="s">
        <v>94</v>
      </c>
      <c r="AO108" s="125">
        <v>53738.131999999998</v>
      </c>
      <c r="AP108" s="125">
        <v>14986.6</v>
      </c>
      <c r="AQ108" s="125">
        <v>98.788194268648681</v>
      </c>
      <c r="AR108" s="125">
        <v>1.2118057313513335</v>
      </c>
      <c r="AS108" s="125">
        <v>48.183433646647636</v>
      </c>
      <c r="AT108" s="126" t="s">
        <v>94</v>
      </c>
      <c r="AU108" s="128" t="s">
        <v>94</v>
      </c>
      <c r="AV108" s="125">
        <f t="shared" si="4"/>
        <v>32.514354299400125</v>
      </c>
      <c r="AW108" s="128" t="s">
        <v>94</v>
      </c>
      <c r="AX108" s="129">
        <v>14.598600000000001</v>
      </c>
      <c r="AZ108" s="100"/>
      <c r="BA108" s="98">
        <f t="shared" si="5"/>
        <v>2266.8792100000001</v>
      </c>
      <c r="BB108" s="154"/>
    </row>
    <row r="109" spans="1:54" x14ac:dyDescent="0.3">
      <c r="A109" s="120">
        <v>2006</v>
      </c>
      <c r="B109" s="121" t="s">
        <v>6</v>
      </c>
      <c r="C109" s="122">
        <v>1183.6875299999999</v>
      </c>
      <c r="D109" s="122">
        <v>1911.2155999999998</v>
      </c>
      <c r="E109" s="122">
        <v>897.64800000000002</v>
      </c>
      <c r="F109" s="123" t="s">
        <v>94</v>
      </c>
      <c r="G109" s="123" t="s">
        <v>94</v>
      </c>
      <c r="H109" s="122">
        <v>3992.5511299999998</v>
      </c>
      <c r="I109" s="122">
        <v>554.45590000000004</v>
      </c>
      <c r="J109" s="122">
        <v>4547.0070299999998</v>
      </c>
      <c r="K109" s="124">
        <v>1053.7769415706975</v>
      </c>
      <c r="L109" s="125">
        <v>312.41744551904418</v>
      </c>
      <c r="M109" s="125">
        <v>504.43810588098978</v>
      </c>
      <c r="N109" s="125">
        <v>146.34072890077891</v>
      </c>
      <c r="O109" s="125">
        <v>1200.1176704714765</v>
      </c>
      <c r="P109" s="125">
        <v>68.993535214083579</v>
      </c>
      <c r="Q109" s="125">
        <v>1608.7776799999999</v>
      </c>
      <c r="R109" s="125">
        <v>373.78904000000006</v>
      </c>
      <c r="S109" s="125">
        <v>60.908989999999996</v>
      </c>
      <c r="T109" s="126" t="s">
        <v>94</v>
      </c>
      <c r="U109" s="126" t="s">
        <v>94</v>
      </c>
      <c r="V109" s="127">
        <v>2043.4757099999999</v>
      </c>
      <c r="W109" s="125">
        <v>2469.7614811735102</v>
      </c>
      <c r="X109" s="125">
        <v>2193.5494462192519</v>
      </c>
      <c r="Y109" s="125">
        <v>1462.7360775765926</v>
      </c>
      <c r="Z109" s="125">
        <v>34686.21298405467</v>
      </c>
      <c r="AA109" s="125">
        <v>6590.4827399999995</v>
      </c>
      <c r="AB109" s="125">
        <v>1427.6860118032173</v>
      </c>
      <c r="AC109" s="126" t="s">
        <v>94</v>
      </c>
      <c r="AD109" s="125">
        <v>14.98985072657922</v>
      </c>
      <c r="AE109" s="125">
        <v>3.5459439511259441</v>
      </c>
      <c r="AF109" s="126" t="s">
        <v>94</v>
      </c>
      <c r="AG109" s="128" t="s">
        <v>94</v>
      </c>
      <c r="AH109" s="126">
        <v>33.57</v>
      </c>
      <c r="AI109" s="126" t="s">
        <v>94</v>
      </c>
      <c r="AJ109" s="126" t="s">
        <v>94</v>
      </c>
      <c r="AK109" s="126" t="s">
        <v>94</v>
      </c>
      <c r="AL109" s="126" t="s">
        <v>94</v>
      </c>
      <c r="AM109" s="126" t="s">
        <v>94</v>
      </c>
      <c r="AN109" s="128" t="s">
        <v>94</v>
      </c>
      <c r="AO109" s="125">
        <v>185859.755</v>
      </c>
      <c r="AP109" s="125">
        <v>43966.3</v>
      </c>
      <c r="AQ109" s="125">
        <v>87.806134973140786</v>
      </c>
      <c r="AR109" s="125">
        <v>12.193865026859218</v>
      </c>
      <c r="AS109" s="125">
        <v>31.006464785916428</v>
      </c>
      <c r="AT109" s="126" t="s">
        <v>94</v>
      </c>
      <c r="AU109" s="128" t="s">
        <v>94</v>
      </c>
      <c r="AV109" s="125">
        <f t="shared" si="4"/>
        <v>4.9848240817558231</v>
      </c>
      <c r="AW109" s="128" t="s">
        <v>94</v>
      </c>
      <c r="AX109" s="129">
        <v>57.696599999999997</v>
      </c>
      <c r="AZ109" s="100"/>
      <c r="BA109" s="98">
        <f t="shared" si="5"/>
        <v>6590.4827399999995</v>
      </c>
      <c r="BB109" s="154"/>
    </row>
    <row r="110" spans="1:54" x14ac:dyDescent="0.3">
      <c r="A110" s="120">
        <v>2006</v>
      </c>
      <c r="B110" s="121" t="s">
        <v>7</v>
      </c>
      <c r="C110" s="122">
        <v>698.34064000000001</v>
      </c>
      <c r="D110" s="122">
        <v>1147.818</v>
      </c>
      <c r="E110" s="122">
        <v>264.5795</v>
      </c>
      <c r="F110" s="123" t="s">
        <v>94</v>
      </c>
      <c r="G110" s="123" t="s">
        <v>94</v>
      </c>
      <c r="H110" s="122">
        <v>2110.7381399999999</v>
      </c>
      <c r="I110" s="122">
        <v>781.2</v>
      </c>
      <c r="J110" s="122">
        <v>2891.9381400000002</v>
      </c>
      <c r="K110" s="124">
        <v>1717.5944997607601</v>
      </c>
      <c r="L110" s="125">
        <v>568.26852156251323</v>
      </c>
      <c r="M110" s="125">
        <v>934.02674929936893</v>
      </c>
      <c r="N110" s="125">
        <v>635.69459317824521</v>
      </c>
      <c r="O110" s="125">
        <v>2353.2890929390051</v>
      </c>
      <c r="P110" s="125">
        <v>33.165784394924508</v>
      </c>
      <c r="Q110" s="125">
        <v>5315.0956999999999</v>
      </c>
      <c r="R110" s="125">
        <v>446.90684000000005</v>
      </c>
      <c r="S110" s="125">
        <v>65.702749999999995</v>
      </c>
      <c r="T110" s="126" t="s">
        <v>94</v>
      </c>
      <c r="U110" s="126" t="s">
        <v>94</v>
      </c>
      <c r="V110" s="127">
        <v>5827.7052899999999</v>
      </c>
      <c r="W110" s="125">
        <v>2783.6515206011618</v>
      </c>
      <c r="X110" s="125">
        <v>2520.8258200006258</v>
      </c>
      <c r="Y110" s="125">
        <v>1680.5557895370175</v>
      </c>
      <c r="Z110" s="125">
        <v>45437.586445366527</v>
      </c>
      <c r="AA110" s="125">
        <v>8719.6434300000001</v>
      </c>
      <c r="AB110" s="125">
        <v>2624.470586216933</v>
      </c>
      <c r="AC110" s="126" t="s">
        <v>94</v>
      </c>
      <c r="AD110" s="125">
        <v>22.619987937242531</v>
      </c>
      <c r="AE110" s="125">
        <v>2.7347133972316673</v>
      </c>
      <c r="AF110" s="126" t="s">
        <v>94</v>
      </c>
      <c r="AG110" s="128" t="s">
        <v>94</v>
      </c>
      <c r="AH110" s="126">
        <v>598.14</v>
      </c>
      <c r="AI110" s="126" t="s">
        <v>94</v>
      </c>
      <c r="AJ110" s="126" t="s">
        <v>94</v>
      </c>
      <c r="AK110" s="126" t="s">
        <v>94</v>
      </c>
      <c r="AL110" s="126" t="s">
        <v>94</v>
      </c>
      <c r="AM110" s="126" t="s">
        <v>94</v>
      </c>
      <c r="AN110" s="128" t="s">
        <v>94</v>
      </c>
      <c r="AO110" s="125">
        <v>318850.35700000002</v>
      </c>
      <c r="AP110" s="125">
        <v>38548.400000000001</v>
      </c>
      <c r="AQ110" s="125">
        <v>72.986974057474129</v>
      </c>
      <c r="AR110" s="125">
        <v>27.013025942525864</v>
      </c>
      <c r="AS110" s="125">
        <v>66.834215605075485</v>
      </c>
      <c r="AT110" s="126" t="s">
        <v>94</v>
      </c>
      <c r="AU110" s="128" t="s">
        <v>94</v>
      </c>
      <c r="AV110" s="125">
        <f t="shared" si="4"/>
        <v>17.354144794011294</v>
      </c>
      <c r="AW110" s="128" t="s">
        <v>94</v>
      </c>
      <c r="AX110" s="129">
        <v>72.650999999999996</v>
      </c>
      <c r="AZ110" s="100"/>
      <c r="BA110" s="98">
        <f t="shared" si="5"/>
        <v>8719.6434300000001</v>
      </c>
      <c r="BB110" s="154"/>
    </row>
    <row r="111" spans="1:54" x14ac:dyDescent="0.3">
      <c r="A111" s="120">
        <v>2006</v>
      </c>
      <c r="B111" s="121" t="s">
        <v>272</v>
      </c>
      <c r="C111" s="122">
        <v>5953.6642300000003</v>
      </c>
      <c r="D111" s="122">
        <v>2143.0216</v>
      </c>
      <c r="E111" s="122">
        <v>288.62599999999998</v>
      </c>
      <c r="F111" s="123" t="s">
        <v>94</v>
      </c>
      <c r="G111" s="123" t="s">
        <v>94</v>
      </c>
      <c r="H111" s="122">
        <v>8385.3118300000006</v>
      </c>
      <c r="I111" s="122">
        <v>3935.8895000000002</v>
      </c>
      <c r="J111" s="122">
        <v>12321.20133</v>
      </c>
      <c r="K111" s="124">
        <v>2107.7440260812627</v>
      </c>
      <c r="L111" s="125">
        <v>1496.5215925757886</v>
      </c>
      <c r="M111" s="125">
        <v>538.67298756892023</v>
      </c>
      <c r="N111" s="125">
        <v>989.3308381521415</v>
      </c>
      <c r="O111" s="125">
        <v>3097.0748642334042</v>
      </c>
      <c r="P111" s="125">
        <v>22.286535525663787</v>
      </c>
      <c r="Q111" s="125">
        <v>29442.624810000001</v>
      </c>
      <c r="R111" s="125">
        <v>11589.466410000003</v>
      </c>
      <c r="S111" s="125">
        <v>1932.11202</v>
      </c>
      <c r="T111" s="126" t="s">
        <v>94</v>
      </c>
      <c r="U111" s="126" t="s">
        <v>94</v>
      </c>
      <c r="V111" s="127">
        <v>42964.203240000003</v>
      </c>
      <c r="W111" s="125">
        <v>8593.4954723549945</v>
      </c>
      <c r="X111" s="125">
        <v>4251.7635245363663</v>
      </c>
      <c r="Y111" s="125">
        <v>3568.0646314318183</v>
      </c>
      <c r="Z111" s="125">
        <v>27295.500741682561</v>
      </c>
      <c r="AA111" s="125">
        <v>55285.404569999999</v>
      </c>
      <c r="AB111" s="125">
        <v>6157.9068649716855</v>
      </c>
      <c r="AC111" s="126" t="s">
        <v>94</v>
      </c>
      <c r="AD111" s="125">
        <v>8.8547489952892473</v>
      </c>
      <c r="AE111" s="125">
        <v>3.0633648432867018</v>
      </c>
      <c r="AF111" s="126" t="s">
        <v>94</v>
      </c>
      <c r="AG111" s="128" t="s">
        <v>94</v>
      </c>
      <c r="AH111" s="126">
        <v>10628.09</v>
      </c>
      <c r="AI111" s="126" t="s">
        <v>94</v>
      </c>
      <c r="AJ111" s="126" t="s">
        <v>94</v>
      </c>
      <c r="AK111" s="126" t="s">
        <v>94</v>
      </c>
      <c r="AL111" s="126" t="s">
        <v>94</v>
      </c>
      <c r="AM111" s="126" t="s">
        <v>94</v>
      </c>
      <c r="AN111" s="128" t="s">
        <v>94</v>
      </c>
      <c r="AO111" s="125">
        <v>1804728.0490000001</v>
      </c>
      <c r="AP111" s="125">
        <v>624358.80000000005</v>
      </c>
      <c r="AQ111" s="125">
        <v>68.055959848519095</v>
      </c>
      <c r="AR111" s="125">
        <v>31.944040151480912</v>
      </c>
      <c r="AS111" s="125">
        <v>77.71346447433622</v>
      </c>
      <c r="AT111" s="126" t="s">
        <v>94</v>
      </c>
      <c r="AU111" s="128" t="s">
        <v>94</v>
      </c>
      <c r="AV111" s="125">
        <f t="shared" si="4"/>
        <v>4.3134948457893341</v>
      </c>
      <c r="AW111" s="128" t="s">
        <v>94</v>
      </c>
      <c r="AX111" s="129">
        <v>27.665200000000002</v>
      </c>
      <c r="AZ111" s="100"/>
      <c r="BA111" s="98">
        <f t="shared" si="5"/>
        <v>55285.404569999999</v>
      </c>
      <c r="BB111" s="154"/>
    </row>
    <row r="112" spans="1:54" x14ac:dyDescent="0.3">
      <c r="A112" s="120">
        <v>2006</v>
      </c>
      <c r="B112" s="121" t="s">
        <v>8</v>
      </c>
      <c r="C112" s="122">
        <v>2206.3098100000002</v>
      </c>
      <c r="D112" s="122">
        <v>882.22400000000005</v>
      </c>
      <c r="E112" s="122">
        <v>217.05240000000001</v>
      </c>
      <c r="F112" s="123" t="s">
        <v>94</v>
      </c>
      <c r="G112" s="123" t="s">
        <v>94</v>
      </c>
      <c r="H112" s="122">
        <v>3305.5862100000004</v>
      </c>
      <c r="I112" s="122">
        <v>23.689</v>
      </c>
      <c r="J112" s="122">
        <v>3329.2752100000002</v>
      </c>
      <c r="K112" s="124">
        <v>4329.1370763796758</v>
      </c>
      <c r="L112" s="125">
        <v>2889.4776882709702</v>
      </c>
      <c r="M112" s="125">
        <v>1155.398282010616</v>
      </c>
      <c r="N112" s="125">
        <v>31.024127548728533</v>
      </c>
      <c r="O112" s="125">
        <v>4360.1612039284046</v>
      </c>
      <c r="P112" s="125">
        <v>59.82222416074849</v>
      </c>
      <c r="Q112" s="125">
        <v>1854.2173599999999</v>
      </c>
      <c r="R112" s="125">
        <v>331.33246000000003</v>
      </c>
      <c r="S112" s="125">
        <v>50.456530000000001</v>
      </c>
      <c r="T112" s="126" t="s">
        <v>94</v>
      </c>
      <c r="U112" s="126" t="s">
        <v>94</v>
      </c>
      <c r="V112" s="127">
        <v>2236.0063499999997</v>
      </c>
      <c r="W112" s="125">
        <v>2720.4969272828803</v>
      </c>
      <c r="X112" s="125">
        <v>2667.3437722522312</v>
      </c>
      <c r="Y112" s="125">
        <v>1169.6453635323853</v>
      </c>
      <c r="Z112" s="125">
        <v>32323.209481101854</v>
      </c>
      <c r="AA112" s="125">
        <v>5565.2815599999994</v>
      </c>
      <c r="AB112" s="125">
        <v>3510.1600652926118</v>
      </c>
      <c r="AC112" s="126" t="s">
        <v>94</v>
      </c>
      <c r="AD112" s="125">
        <v>22.932403556918104</v>
      </c>
      <c r="AE112" s="125">
        <v>4.8852607823925602</v>
      </c>
      <c r="AF112" s="126" t="s">
        <v>94</v>
      </c>
      <c r="AG112" s="128" t="s">
        <v>94</v>
      </c>
      <c r="AH112" s="126">
        <v>36.549999999999997</v>
      </c>
      <c r="AI112" s="126" t="s">
        <v>94</v>
      </c>
      <c r="AJ112" s="126" t="s">
        <v>94</v>
      </c>
      <c r="AK112" s="126" t="s">
        <v>94</v>
      </c>
      <c r="AL112" s="126" t="s">
        <v>94</v>
      </c>
      <c r="AM112" s="126" t="s">
        <v>94</v>
      </c>
      <c r="AN112" s="128" t="s">
        <v>94</v>
      </c>
      <c r="AO112" s="125">
        <v>113919.84600000001</v>
      </c>
      <c r="AP112" s="125">
        <v>24268.2</v>
      </c>
      <c r="AQ112" s="125">
        <v>99.288463749441732</v>
      </c>
      <c r="AR112" s="125">
        <v>0.71153625055827086</v>
      </c>
      <c r="AS112" s="125">
        <v>40.177775839251517</v>
      </c>
      <c r="AT112" s="126" t="s">
        <v>94</v>
      </c>
      <c r="AU112" s="128" t="s">
        <v>94</v>
      </c>
      <c r="AV112" s="125">
        <f t="shared" si="4"/>
        <v>52.736090619026484</v>
      </c>
      <c r="AW112" s="128" t="s">
        <v>94</v>
      </c>
      <c r="AX112" s="129">
        <v>52.554000000000002</v>
      </c>
      <c r="AZ112" s="100"/>
      <c r="BA112" s="98">
        <f t="shared" si="5"/>
        <v>5565.2815599999994</v>
      </c>
      <c r="BB112" s="154"/>
    </row>
    <row r="113" spans="1:54" x14ac:dyDescent="0.3">
      <c r="A113" s="120">
        <v>2006</v>
      </c>
      <c r="B113" s="121" t="s">
        <v>9</v>
      </c>
      <c r="C113" s="122">
        <v>2125.9506699999997</v>
      </c>
      <c r="D113" s="122">
        <v>1433.491</v>
      </c>
      <c r="E113" s="123">
        <v>0</v>
      </c>
      <c r="F113" s="123" t="s">
        <v>94</v>
      </c>
      <c r="G113" s="123" t="s">
        <v>94</v>
      </c>
      <c r="H113" s="122">
        <v>3559.4416699999997</v>
      </c>
      <c r="I113" s="122">
        <v>697.16399999999999</v>
      </c>
      <c r="J113" s="122">
        <v>4256.6056699999999</v>
      </c>
      <c r="K113" s="124">
        <v>1115.2960431800072</v>
      </c>
      <c r="L113" s="125">
        <v>666.13379009154698</v>
      </c>
      <c r="M113" s="125">
        <v>449.16225308846032</v>
      </c>
      <c r="N113" s="125">
        <v>218.44556611249274</v>
      </c>
      <c r="O113" s="125">
        <v>1333.7416092925</v>
      </c>
      <c r="P113" s="125">
        <v>45.39400018489664</v>
      </c>
      <c r="Q113" s="125">
        <v>4278.6291899999997</v>
      </c>
      <c r="R113" s="125">
        <v>499.90893999999992</v>
      </c>
      <c r="S113" s="125">
        <v>341.87883000000005</v>
      </c>
      <c r="T113" s="126" t="s">
        <v>94</v>
      </c>
      <c r="U113" s="126" t="s">
        <v>94</v>
      </c>
      <c r="V113" s="127">
        <v>5120.4169599999996</v>
      </c>
      <c r="W113" s="125">
        <v>2390.4495126354373</v>
      </c>
      <c r="X113" s="125">
        <v>1912.5202890440055</v>
      </c>
      <c r="Y113" s="125">
        <v>1390.2695111200103</v>
      </c>
      <c r="Z113" s="125">
        <v>18104.153251429787</v>
      </c>
      <c r="AA113" s="125">
        <v>9377.0226299999995</v>
      </c>
      <c r="AB113" s="125">
        <v>1758.1341642311213</v>
      </c>
      <c r="AC113" s="126" t="s">
        <v>94</v>
      </c>
      <c r="AD113" s="125">
        <v>23.875721858823706</v>
      </c>
      <c r="AE113" s="125">
        <v>2.6015684987032248</v>
      </c>
      <c r="AF113" s="126" t="s">
        <v>94</v>
      </c>
      <c r="AG113" s="128" t="s">
        <v>94</v>
      </c>
      <c r="AH113" s="126">
        <v>253.39</v>
      </c>
      <c r="AI113" s="126" t="s">
        <v>94</v>
      </c>
      <c r="AJ113" s="126" t="s">
        <v>94</v>
      </c>
      <c r="AK113" s="126" t="s">
        <v>94</v>
      </c>
      <c r="AL113" s="126" t="s">
        <v>94</v>
      </c>
      <c r="AM113" s="126" t="s">
        <v>94</v>
      </c>
      <c r="AN113" s="128" t="s">
        <v>94</v>
      </c>
      <c r="AO113" s="125">
        <v>360437.27600000001</v>
      </c>
      <c r="AP113" s="125">
        <v>39274.300000000003</v>
      </c>
      <c r="AQ113" s="125">
        <v>83.621597722487635</v>
      </c>
      <c r="AR113" s="125">
        <v>16.378402277512354</v>
      </c>
      <c r="AS113" s="125">
        <v>54.60599981510336</v>
      </c>
      <c r="AT113" s="126" t="s">
        <v>94</v>
      </c>
      <c r="AU113" s="128" t="s">
        <v>94</v>
      </c>
      <c r="AV113" s="125">
        <f t="shared" si="4"/>
        <v>4.3129357961481318</v>
      </c>
      <c r="AW113" s="128" t="s">
        <v>94</v>
      </c>
      <c r="AX113" s="129">
        <v>115.66500000000001</v>
      </c>
      <c r="AZ113" s="100"/>
      <c r="BA113" s="98">
        <f t="shared" si="5"/>
        <v>9377.0226299999995</v>
      </c>
      <c r="BB113" s="154"/>
    </row>
    <row r="114" spans="1:54" x14ac:dyDescent="0.3">
      <c r="A114" s="120">
        <v>2006</v>
      </c>
      <c r="B114" s="121" t="s">
        <v>10</v>
      </c>
      <c r="C114" s="122">
        <v>1299.7315800000001</v>
      </c>
      <c r="D114" s="122">
        <v>1916.63959</v>
      </c>
      <c r="E114" s="123">
        <v>0</v>
      </c>
      <c r="F114" s="123" t="s">
        <v>94</v>
      </c>
      <c r="G114" s="123" t="s">
        <v>94</v>
      </c>
      <c r="H114" s="122">
        <v>3216.3711700000003</v>
      </c>
      <c r="I114" s="122">
        <v>248.89657</v>
      </c>
      <c r="J114" s="122">
        <v>3465.2677400000002</v>
      </c>
      <c r="K114" s="124">
        <v>1274.5685433473695</v>
      </c>
      <c r="L114" s="125">
        <v>515.05155938304688</v>
      </c>
      <c r="M114" s="125">
        <v>759.51698396432255</v>
      </c>
      <c r="N114" s="125">
        <v>98.631570145884808</v>
      </c>
      <c r="O114" s="125">
        <v>1373.200287854399</v>
      </c>
      <c r="P114" s="125">
        <v>60.185672400268672</v>
      </c>
      <c r="Q114" s="125">
        <v>1798.56422</v>
      </c>
      <c r="R114" s="125">
        <v>493.79705999999999</v>
      </c>
      <c r="S114" s="126">
        <v>0</v>
      </c>
      <c r="T114" s="126" t="s">
        <v>94</v>
      </c>
      <c r="U114" s="126" t="s">
        <v>94</v>
      </c>
      <c r="V114" s="127">
        <v>2292.3612800000001</v>
      </c>
      <c r="W114" s="125">
        <v>2858.3735524906447</v>
      </c>
      <c r="X114" s="125">
        <v>2561.1597930070088</v>
      </c>
      <c r="Y114" s="125">
        <v>1130.2497184658907</v>
      </c>
      <c r="Z114" s="125">
        <v>0</v>
      </c>
      <c r="AA114" s="125">
        <v>5757.6290200000003</v>
      </c>
      <c r="AB114" s="125">
        <v>1731.3683291940797</v>
      </c>
      <c r="AC114" s="126" t="s">
        <v>94</v>
      </c>
      <c r="AD114" s="125">
        <v>15.49336557065166</v>
      </c>
      <c r="AE114" s="125">
        <v>3.9564804598224033</v>
      </c>
      <c r="AF114" s="126" t="s">
        <v>94</v>
      </c>
      <c r="AG114" s="128" t="s">
        <v>94</v>
      </c>
      <c r="AH114" s="126">
        <v>32.5</v>
      </c>
      <c r="AI114" s="126" t="s">
        <v>94</v>
      </c>
      <c r="AJ114" s="126" t="s">
        <v>94</v>
      </c>
      <c r="AK114" s="126" t="s">
        <v>94</v>
      </c>
      <c r="AL114" s="126" t="s">
        <v>94</v>
      </c>
      <c r="AM114" s="126" t="s">
        <v>94</v>
      </c>
      <c r="AN114" s="128" t="s">
        <v>94</v>
      </c>
      <c r="AO114" s="125">
        <v>145524.01</v>
      </c>
      <c r="AP114" s="125">
        <v>37161.9</v>
      </c>
      <c r="AQ114" s="125">
        <v>92.817392805555627</v>
      </c>
      <c r="AR114" s="125">
        <v>7.1826071944443752</v>
      </c>
      <c r="AS114" s="125">
        <v>39.814327599731321</v>
      </c>
      <c r="AT114" s="126" t="s">
        <v>94</v>
      </c>
      <c r="AU114" s="128" t="s">
        <v>94</v>
      </c>
      <c r="AV114" s="125">
        <f t="shared" si="4"/>
        <v>9.7003269335631757</v>
      </c>
      <c r="AW114" s="128" t="s">
        <v>94</v>
      </c>
      <c r="AX114" s="129">
        <v>114.27200000000001</v>
      </c>
      <c r="AZ114" s="100"/>
      <c r="BA114" s="98">
        <f t="shared" si="5"/>
        <v>5757.6290200000003</v>
      </c>
      <c r="BB114" s="154"/>
    </row>
    <row r="115" spans="1:54" x14ac:dyDescent="0.3">
      <c r="A115" s="120">
        <v>2006</v>
      </c>
      <c r="B115" s="121" t="s">
        <v>11</v>
      </c>
      <c r="C115" s="122">
        <v>1224.54466</v>
      </c>
      <c r="D115" s="122">
        <v>1239.3085000000003</v>
      </c>
      <c r="E115" s="122">
        <v>317.23399999999998</v>
      </c>
      <c r="F115" s="123" t="s">
        <v>94</v>
      </c>
      <c r="G115" s="123" t="s">
        <v>94</v>
      </c>
      <c r="H115" s="122">
        <v>2781.0871600000005</v>
      </c>
      <c r="I115" s="122">
        <v>66.108099999999993</v>
      </c>
      <c r="J115" s="122">
        <v>2847.1952600000004</v>
      </c>
      <c r="K115" s="124">
        <v>1598.7495307664847</v>
      </c>
      <c r="L115" s="125">
        <v>703.94780456201318</v>
      </c>
      <c r="M115" s="125">
        <v>712.43501870323121</v>
      </c>
      <c r="N115" s="125">
        <v>38.00322959128826</v>
      </c>
      <c r="O115" s="125">
        <v>1636.7527603577732</v>
      </c>
      <c r="P115" s="125">
        <v>58.873726735417911</v>
      </c>
      <c r="Q115" s="125">
        <v>1545.3403000000001</v>
      </c>
      <c r="R115" s="125">
        <v>269.3596</v>
      </c>
      <c r="S115" s="125">
        <v>174.20987</v>
      </c>
      <c r="T115" s="126" t="s">
        <v>94</v>
      </c>
      <c r="U115" s="126" t="s">
        <v>94</v>
      </c>
      <c r="V115" s="127">
        <v>1988.90977</v>
      </c>
      <c r="W115" s="125">
        <v>2509.9757067750966</v>
      </c>
      <c r="X115" s="125">
        <v>2297.8627890654743</v>
      </c>
      <c r="Y115" s="125">
        <v>1231.5101749701676</v>
      </c>
      <c r="Z115" s="125">
        <v>5268.2312205153012</v>
      </c>
      <c r="AA115" s="125">
        <v>4836.1050300000006</v>
      </c>
      <c r="AB115" s="125">
        <v>1910.0385948961687</v>
      </c>
      <c r="AC115" s="126" t="s">
        <v>94</v>
      </c>
      <c r="AD115" s="125">
        <v>14.64332656089142</v>
      </c>
      <c r="AE115" s="125">
        <v>3.2500886261640138</v>
      </c>
      <c r="AF115" s="126" t="s">
        <v>94</v>
      </c>
      <c r="AG115" s="128" t="s">
        <v>94</v>
      </c>
      <c r="AH115" s="126">
        <v>54.84</v>
      </c>
      <c r="AI115" s="126" t="s">
        <v>94</v>
      </c>
      <c r="AJ115" s="126" t="s">
        <v>94</v>
      </c>
      <c r="AK115" s="126" t="s">
        <v>94</v>
      </c>
      <c r="AL115" s="126" t="s">
        <v>94</v>
      </c>
      <c r="AM115" s="126" t="s">
        <v>94</v>
      </c>
      <c r="AN115" s="128" t="s">
        <v>94</v>
      </c>
      <c r="AO115" s="125">
        <v>148799.174</v>
      </c>
      <c r="AP115" s="125">
        <v>33026</v>
      </c>
      <c r="AQ115" s="125">
        <v>97.678132549293437</v>
      </c>
      <c r="AR115" s="125">
        <v>2.3218674507065589</v>
      </c>
      <c r="AS115" s="125">
        <v>41.126273264582089</v>
      </c>
      <c r="AT115" s="126" t="s">
        <v>94</v>
      </c>
      <c r="AU115" s="128" t="s">
        <v>94</v>
      </c>
      <c r="AV115" s="125">
        <f t="shared" si="4"/>
        <v>13.488673440416644</v>
      </c>
      <c r="AW115" s="128" t="s">
        <v>94</v>
      </c>
      <c r="AX115" s="129">
        <v>126.0651</v>
      </c>
      <c r="AZ115" s="100"/>
      <c r="BA115" s="98">
        <f t="shared" si="5"/>
        <v>4836.1050300000006</v>
      </c>
      <c r="BB115" s="154"/>
    </row>
    <row r="116" spans="1:54" x14ac:dyDescent="0.3">
      <c r="A116" s="120">
        <v>2006</v>
      </c>
      <c r="B116" s="121" t="s">
        <v>12</v>
      </c>
      <c r="C116" s="122">
        <v>2018.1579099999999</v>
      </c>
      <c r="D116" s="122">
        <v>2566.23605</v>
      </c>
      <c r="E116" s="123">
        <v>0</v>
      </c>
      <c r="F116" s="123" t="s">
        <v>94</v>
      </c>
      <c r="G116" s="123" t="s">
        <v>94</v>
      </c>
      <c r="H116" s="122">
        <v>4584.3939599999994</v>
      </c>
      <c r="I116" s="122">
        <v>1749.0851100000002</v>
      </c>
      <c r="J116" s="122">
        <v>6333.4790699999994</v>
      </c>
      <c r="K116" s="124">
        <v>1347.0184088448957</v>
      </c>
      <c r="L116" s="125">
        <v>592.98914544550632</v>
      </c>
      <c r="M116" s="125">
        <v>754.02926339938949</v>
      </c>
      <c r="N116" s="125">
        <v>513.92831034235542</v>
      </c>
      <c r="O116" s="125">
        <v>1860.9467015576358</v>
      </c>
      <c r="P116" s="125">
        <v>38.131800085240783</v>
      </c>
      <c r="Q116" s="125">
        <v>9585.7694500000016</v>
      </c>
      <c r="R116" s="125">
        <v>623.38154000000009</v>
      </c>
      <c r="S116" s="125">
        <v>66.811549999999997</v>
      </c>
      <c r="T116" s="126" t="s">
        <v>94</v>
      </c>
      <c r="U116" s="126" t="s">
        <v>94</v>
      </c>
      <c r="V116" s="127">
        <v>10275.962540000002</v>
      </c>
      <c r="W116" s="125">
        <v>2856.3763748237698</v>
      </c>
      <c r="X116" s="125">
        <v>2616.6769396318168</v>
      </c>
      <c r="Y116" s="125">
        <v>1857.7681684617082</v>
      </c>
      <c r="Z116" s="125">
        <v>3418.1699580476829</v>
      </c>
      <c r="AA116" s="125">
        <v>16609.441610000002</v>
      </c>
      <c r="AB116" s="125">
        <v>2372.4669186146502</v>
      </c>
      <c r="AC116" s="126" t="s">
        <v>94</v>
      </c>
      <c r="AD116" s="125">
        <v>34.43349015160782</v>
      </c>
      <c r="AE116" s="125">
        <v>2.5331575830217199</v>
      </c>
      <c r="AF116" s="126" t="s">
        <v>94</v>
      </c>
      <c r="AG116" s="128" t="s">
        <v>94</v>
      </c>
      <c r="AH116" s="126">
        <v>1321.95</v>
      </c>
      <c r="AI116" s="126" t="s">
        <v>94</v>
      </c>
      <c r="AJ116" s="126" t="s">
        <v>94</v>
      </c>
      <c r="AK116" s="126" t="s">
        <v>94</v>
      </c>
      <c r="AL116" s="126" t="s">
        <v>94</v>
      </c>
      <c r="AM116" s="126" t="s">
        <v>94</v>
      </c>
      <c r="AN116" s="128" t="s">
        <v>94</v>
      </c>
      <c r="AO116" s="125">
        <v>655681.34100000001</v>
      </c>
      <c r="AP116" s="125">
        <v>48236.3</v>
      </c>
      <c r="AQ116" s="125">
        <v>72.383502168895618</v>
      </c>
      <c r="AR116" s="125">
        <v>27.616497831104386</v>
      </c>
      <c r="AS116" s="125">
        <v>61.868199914759217</v>
      </c>
      <c r="AT116" s="126" t="s">
        <v>94</v>
      </c>
      <c r="AU116" s="128" t="s">
        <v>94</v>
      </c>
      <c r="AV116" s="125">
        <f t="shared" si="4"/>
        <v>12.096720590896126</v>
      </c>
      <c r="AW116" s="128" t="s">
        <v>94</v>
      </c>
      <c r="AX116" s="129">
        <v>85.786770000000004</v>
      </c>
      <c r="AZ116" s="100"/>
      <c r="BA116" s="98">
        <f t="shared" si="5"/>
        <v>16609.441609999998</v>
      </c>
      <c r="BB116" s="154"/>
    </row>
    <row r="117" spans="1:54" x14ac:dyDescent="0.3">
      <c r="A117" s="120">
        <v>2006</v>
      </c>
      <c r="B117" s="121" t="s">
        <v>13</v>
      </c>
      <c r="C117" s="122">
        <v>4413.5312000000004</v>
      </c>
      <c r="D117" s="122">
        <v>4632.5530799999997</v>
      </c>
      <c r="E117" s="123">
        <v>0</v>
      </c>
      <c r="F117" s="123" t="s">
        <v>94</v>
      </c>
      <c r="G117" s="123" t="s">
        <v>94</v>
      </c>
      <c r="H117" s="122">
        <v>9046.0842799999991</v>
      </c>
      <c r="I117" s="122">
        <v>1744.3985600000001</v>
      </c>
      <c r="J117" s="122">
        <v>10790.482839999999</v>
      </c>
      <c r="K117" s="124">
        <v>1145.3771219698785</v>
      </c>
      <c r="L117" s="125">
        <v>558.82274662825319</v>
      </c>
      <c r="M117" s="125">
        <v>586.55437534162525</v>
      </c>
      <c r="N117" s="125">
        <v>220.86840453593476</v>
      </c>
      <c r="O117" s="125">
        <v>1366.2456164030252</v>
      </c>
      <c r="P117" s="125">
        <v>51.06466587997852</v>
      </c>
      <c r="Q117" s="125">
        <v>9900.3314199999986</v>
      </c>
      <c r="R117" s="125">
        <v>397.93218999999999</v>
      </c>
      <c r="S117" s="125">
        <v>42.269789999999993</v>
      </c>
      <c r="T117" s="126" t="s">
        <v>94</v>
      </c>
      <c r="U117" s="126" t="s">
        <v>94</v>
      </c>
      <c r="V117" s="127">
        <v>10340.533399999998</v>
      </c>
      <c r="W117" s="125">
        <v>1566.957837067218</v>
      </c>
      <c r="X117" s="125">
        <v>2427.2823830309703</v>
      </c>
      <c r="Y117" s="125">
        <v>469.70166501023368</v>
      </c>
      <c r="Z117" s="125">
        <v>8358.6691714455192</v>
      </c>
      <c r="AA117" s="125">
        <v>21131.016239999997</v>
      </c>
      <c r="AB117" s="125">
        <v>1457.6107273886507</v>
      </c>
      <c r="AC117" s="126" t="s">
        <v>94</v>
      </c>
      <c r="AD117" s="125">
        <v>27.915815656148645</v>
      </c>
      <c r="AE117" s="125">
        <v>2.5221882528569042</v>
      </c>
      <c r="AF117" s="126" t="s">
        <v>94</v>
      </c>
      <c r="AG117" s="128" t="s">
        <v>94</v>
      </c>
      <c r="AH117" s="126">
        <v>1038.69</v>
      </c>
      <c r="AI117" s="126" t="s">
        <v>94</v>
      </c>
      <c r="AJ117" s="126" t="s">
        <v>94</v>
      </c>
      <c r="AK117" s="126" t="s">
        <v>94</v>
      </c>
      <c r="AL117" s="126" t="s">
        <v>94</v>
      </c>
      <c r="AM117" s="126" t="s">
        <v>94</v>
      </c>
      <c r="AN117" s="128" t="s">
        <v>94</v>
      </c>
      <c r="AO117" s="125">
        <v>837804.87899999996</v>
      </c>
      <c r="AP117" s="125">
        <v>75695.5</v>
      </c>
      <c r="AQ117" s="125">
        <v>83.833915628561442</v>
      </c>
      <c r="AR117" s="125">
        <v>16.166084371438565</v>
      </c>
      <c r="AS117" s="125">
        <v>48.93533412002148</v>
      </c>
      <c r="AT117" s="126" t="s">
        <v>94</v>
      </c>
      <c r="AU117" s="128" t="s">
        <v>94</v>
      </c>
      <c r="AV117" s="125">
        <f t="shared" si="4"/>
        <v>7.6442234112933383</v>
      </c>
      <c r="AW117" s="128" t="s">
        <v>94</v>
      </c>
      <c r="AX117" s="129">
        <v>303.51059999999995</v>
      </c>
      <c r="AZ117" s="100"/>
      <c r="BA117" s="98">
        <f t="shared" si="5"/>
        <v>21131.016239999997</v>
      </c>
      <c r="BB117" s="154"/>
    </row>
    <row r="118" spans="1:54" x14ac:dyDescent="0.3">
      <c r="A118" s="120">
        <v>2006</v>
      </c>
      <c r="B118" s="121" t="s">
        <v>14</v>
      </c>
      <c r="C118" s="122">
        <v>950.81216000000006</v>
      </c>
      <c r="D118" s="122">
        <v>1582.9305300000001</v>
      </c>
      <c r="E118" s="122">
        <v>410.43779999999998</v>
      </c>
      <c r="F118" s="123" t="s">
        <v>94</v>
      </c>
      <c r="G118" s="123" t="s">
        <v>94</v>
      </c>
      <c r="H118" s="122">
        <v>2944.1804900000002</v>
      </c>
      <c r="I118" s="122">
        <v>281.82734999999997</v>
      </c>
      <c r="J118" s="122">
        <v>3226.0078400000002</v>
      </c>
      <c r="K118" s="124">
        <v>972.85860809782434</v>
      </c>
      <c r="L118" s="125">
        <v>314.18107608616276</v>
      </c>
      <c r="M118" s="125">
        <v>523.05475067235147</v>
      </c>
      <c r="N118" s="125">
        <v>93.125460336468151</v>
      </c>
      <c r="O118" s="125">
        <v>1065.9840585212596</v>
      </c>
      <c r="P118" s="125">
        <v>50.619563355797567</v>
      </c>
      <c r="Q118" s="125">
        <v>2531.4825300000002</v>
      </c>
      <c r="R118" s="125">
        <v>564.68883999999991</v>
      </c>
      <c r="S118" s="125">
        <v>50.86636</v>
      </c>
      <c r="T118" s="126" t="s">
        <v>94</v>
      </c>
      <c r="U118" s="126" t="s">
        <v>94</v>
      </c>
      <c r="V118" s="127">
        <v>3147.03773</v>
      </c>
      <c r="W118" s="125">
        <v>2553.572223763922</v>
      </c>
      <c r="X118" s="125">
        <v>2061.9363275532473</v>
      </c>
      <c r="Y118" s="125">
        <v>1560.2673533783895</v>
      </c>
      <c r="Z118" s="125">
        <v>17655.80006942034</v>
      </c>
      <c r="AA118" s="125">
        <v>6373.0455700000002</v>
      </c>
      <c r="AB118" s="125">
        <v>1496.4679733957935</v>
      </c>
      <c r="AC118" s="126" t="s">
        <v>94</v>
      </c>
      <c r="AD118" s="125">
        <v>20.590292520281601</v>
      </c>
      <c r="AE118" s="125">
        <v>2.8358927122844197</v>
      </c>
      <c r="AF118" s="126" t="s">
        <v>94</v>
      </c>
      <c r="AG118" s="128" t="s">
        <v>94</v>
      </c>
      <c r="AH118" s="126">
        <v>104.23</v>
      </c>
      <c r="AI118" s="126" t="s">
        <v>94</v>
      </c>
      <c r="AJ118" s="126" t="s">
        <v>94</v>
      </c>
      <c r="AK118" s="126" t="s">
        <v>94</v>
      </c>
      <c r="AL118" s="126" t="s">
        <v>94</v>
      </c>
      <c r="AM118" s="126" t="s">
        <v>94</v>
      </c>
      <c r="AN118" s="128" t="s">
        <v>94</v>
      </c>
      <c r="AO118" s="125">
        <v>224728.02100000001</v>
      </c>
      <c r="AP118" s="125">
        <v>30951.7</v>
      </c>
      <c r="AQ118" s="125">
        <v>91.263897548370494</v>
      </c>
      <c r="AR118" s="125">
        <v>8.7361024516295025</v>
      </c>
      <c r="AS118" s="125">
        <v>49.380436644202433</v>
      </c>
      <c r="AT118" s="126" t="s">
        <v>94</v>
      </c>
      <c r="AU118" s="128" t="s">
        <v>94</v>
      </c>
      <c r="AV118" s="125">
        <f t="shared" si="4"/>
        <v>9.7270440238643054</v>
      </c>
      <c r="AW118" s="128" t="s">
        <v>94</v>
      </c>
      <c r="AX118" s="129">
        <v>211.899</v>
      </c>
      <c r="AZ118" s="100"/>
      <c r="BA118" s="98">
        <f t="shared" si="5"/>
        <v>6373.0455699999993</v>
      </c>
      <c r="BB118" s="154"/>
    </row>
    <row r="119" spans="1:54" x14ac:dyDescent="0.3">
      <c r="A119" s="120">
        <v>2006</v>
      </c>
      <c r="B119" s="121" t="s">
        <v>15</v>
      </c>
      <c r="C119" s="122">
        <v>761.32907</v>
      </c>
      <c r="D119" s="122">
        <v>666.69899999999996</v>
      </c>
      <c r="E119" s="123">
        <v>0</v>
      </c>
      <c r="F119" s="123" t="s">
        <v>94</v>
      </c>
      <c r="G119" s="123" t="s">
        <v>94</v>
      </c>
      <c r="H119" s="122">
        <v>1428.0280699999998</v>
      </c>
      <c r="I119" s="122">
        <v>170.535</v>
      </c>
      <c r="J119" s="122">
        <v>1598.5630699999999</v>
      </c>
      <c r="K119" s="124">
        <v>1379.9345896804564</v>
      </c>
      <c r="L119" s="125">
        <v>735.68884246249695</v>
      </c>
      <c r="M119" s="125">
        <v>644.24574721795966</v>
      </c>
      <c r="N119" s="125">
        <v>164.79168035622484</v>
      </c>
      <c r="O119" s="125">
        <v>1544.7262700366814</v>
      </c>
      <c r="P119" s="125">
        <v>42.037303264734824</v>
      </c>
      <c r="Q119" s="125">
        <v>1850.79395</v>
      </c>
      <c r="R119" s="125">
        <v>300.37892999999997</v>
      </c>
      <c r="S119" s="125">
        <v>52.98912</v>
      </c>
      <c r="T119" s="126" t="s">
        <v>94</v>
      </c>
      <c r="U119" s="126" t="s">
        <v>94</v>
      </c>
      <c r="V119" s="127">
        <v>2204.1620000000003</v>
      </c>
      <c r="W119" s="125">
        <v>3291.3070486133925</v>
      </c>
      <c r="X119" s="125">
        <v>3174.0320353967122</v>
      </c>
      <c r="Y119" s="125">
        <v>1688.2713676294534</v>
      </c>
      <c r="Z119" s="125">
        <v>36096.130790190735</v>
      </c>
      <c r="AA119" s="125">
        <v>3802.7250700000004</v>
      </c>
      <c r="AB119" s="125">
        <v>2230.9339447969664</v>
      </c>
      <c r="AC119" s="126" t="s">
        <v>94</v>
      </c>
      <c r="AD119" s="125">
        <v>26.8728628063431</v>
      </c>
      <c r="AE119" s="125">
        <v>2.9882991340087695</v>
      </c>
      <c r="AF119" s="126" t="s">
        <v>94</v>
      </c>
      <c r="AG119" s="128" t="s">
        <v>94</v>
      </c>
      <c r="AH119" s="126">
        <v>103.14</v>
      </c>
      <c r="AI119" s="126" t="s">
        <v>94</v>
      </c>
      <c r="AJ119" s="126" t="s">
        <v>94</v>
      </c>
      <c r="AK119" s="126" t="s">
        <v>94</v>
      </c>
      <c r="AL119" s="126" t="s">
        <v>94</v>
      </c>
      <c r="AM119" s="126" t="s">
        <v>94</v>
      </c>
      <c r="AN119" s="128" t="s">
        <v>94</v>
      </c>
      <c r="AO119" s="125">
        <v>127253.829</v>
      </c>
      <c r="AP119" s="125">
        <v>14150.8</v>
      </c>
      <c r="AQ119" s="125">
        <v>89.331981752837564</v>
      </c>
      <c r="AR119" s="125">
        <v>10.668018247162435</v>
      </c>
      <c r="AS119" s="125">
        <v>57.962696735265162</v>
      </c>
      <c r="AT119" s="126" t="s">
        <v>94</v>
      </c>
      <c r="AU119" s="128" t="s">
        <v>94</v>
      </c>
      <c r="AV119" s="125">
        <f t="shared" si="4"/>
        <v>6.7024733454548402</v>
      </c>
      <c r="AW119" s="128" t="s">
        <v>94</v>
      </c>
      <c r="AX119" s="129">
        <v>40.453000000000003</v>
      </c>
      <c r="AZ119" s="100"/>
      <c r="BA119" s="98">
        <f t="shared" si="5"/>
        <v>3802.72507</v>
      </c>
      <c r="BB119" s="154"/>
    </row>
    <row r="120" spans="1:54" x14ac:dyDescent="0.3">
      <c r="A120" s="120">
        <v>2006</v>
      </c>
      <c r="B120" s="121" t="s">
        <v>16</v>
      </c>
      <c r="C120" s="122">
        <v>456.89848000000001</v>
      </c>
      <c r="D120" s="122">
        <v>564.31979999999999</v>
      </c>
      <c r="E120" s="122">
        <v>92.052399999999992</v>
      </c>
      <c r="F120" s="123" t="s">
        <v>94</v>
      </c>
      <c r="G120" s="123" t="s">
        <v>94</v>
      </c>
      <c r="H120" s="122">
        <v>1113.2706800000001</v>
      </c>
      <c r="I120" s="122">
        <v>80.356999999999999</v>
      </c>
      <c r="J120" s="122">
        <v>1193.6276800000001</v>
      </c>
      <c r="K120" s="124">
        <v>2038.3301108816333</v>
      </c>
      <c r="L120" s="125">
        <v>836.55300200670854</v>
      </c>
      <c r="M120" s="125">
        <v>1033.2348288438723</v>
      </c>
      <c r="N120" s="125">
        <v>147.12872229790099</v>
      </c>
      <c r="O120" s="125">
        <v>2185.4588331795344</v>
      </c>
      <c r="P120" s="125">
        <v>46.274714630402293</v>
      </c>
      <c r="Q120" s="125">
        <v>1173.2366800000002</v>
      </c>
      <c r="R120" s="125">
        <v>212.57387000000003</v>
      </c>
      <c r="S120" s="126">
        <v>0</v>
      </c>
      <c r="T120" s="126" t="s">
        <v>94</v>
      </c>
      <c r="U120" s="126" t="s">
        <v>94</v>
      </c>
      <c r="V120" s="127">
        <v>1385.8105500000001</v>
      </c>
      <c r="W120" s="125">
        <v>2950.1399698559221</v>
      </c>
      <c r="X120" s="125">
        <v>3035.1250151984341</v>
      </c>
      <c r="Y120" s="125">
        <v>1504.6388352125937</v>
      </c>
      <c r="Z120" s="125">
        <v>0</v>
      </c>
      <c r="AA120" s="125">
        <v>2579.4382300000002</v>
      </c>
      <c r="AB120" s="125">
        <v>2539.0370721086083</v>
      </c>
      <c r="AC120" s="126" t="s">
        <v>94</v>
      </c>
      <c r="AD120" s="125">
        <v>23.964456408636519</v>
      </c>
      <c r="AE120" s="125">
        <v>3.8464226599937286</v>
      </c>
      <c r="AF120" s="126" t="s">
        <v>94</v>
      </c>
      <c r="AG120" s="128" t="s">
        <v>94</v>
      </c>
      <c r="AH120" s="126">
        <v>16.14</v>
      </c>
      <c r="AI120" s="126" t="s">
        <v>94</v>
      </c>
      <c r="AJ120" s="126" t="s">
        <v>94</v>
      </c>
      <c r="AK120" s="126" t="s">
        <v>94</v>
      </c>
      <c r="AL120" s="126" t="s">
        <v>94</v>
      </c>
      <c r="AM120" s="126" t="s">
        <v>94</v>
      </c>
      <c r="AN120" s="128" t="s">
        <v>94</v>
      </c>
      <c r="AO120" s="125">
        <v>67060.706999999995</v>
      </c>
      <c r="AP120" s="125">
        <v>10763.6</v>
      </c>
      <c r="AQ120" s="125">
        <v>93.267833735223036</v>
      </c>
      <c r="AR120" s="125">
        <v>6.7321662647769687</v>
      </c>
      <c r="AS120" s="125">
        <v>53.725285369597707</v>
      </c>
      <c r="AT120" s="126" t="s">
        <v>94</v>
      </c>
      <c r="AU120" s="128" t="s">
        <v>94</v>
      </c>
      <c r="AV120" s="125">
        <f t="shared" si="4"/>
        <v>11.509075158285299</v>
      </c>
      <c r="AW120" s="128" t="s">
        <v>94</v>
      </c>
      <c r="AX120" s="129">
        <v>33.726199999999999</v>
      </c>
      <c r="AZ120" s="100"/>
      <c r="BA120" s="98">
        <f t="shared" si="5"/>
        <v>2579.4382300000002</v>
      </c>
      <c r="BB120" s="154"/>
    </row>
    <row r="121" spans="1:54" x14ac:dyDescent="0.3">
      <c r="A121" s="120">
        <v>2006</v>
      </c>
      <c r="B121" s="121" t="s">
        <v>17</v>
      </c>
      <c r="C121" s="122">
        <v>969.80786000000001</v>
      </c>
      <c r="D121" s="122">
        <v>1157.2164000000002</v>
      </c>
      <c r="E121" s="123">
        <v>0</v>
      </c>
      <c r="F121" s="123" t="s">
        <v>94</v>
      </c>
      <c r="G121" s="123" t="s">
        <v>94</v>
      </c>
      <c r="H121" s="122">
        <v>2127.0242600000001</v>
      </c>
      <c r="I121" s="122">
        <v>177.42830000000004</v>
      </c>
      <c r="J121" s="122">
        <v>2304.4525600000002</v>
      </c>
      <c r="K121" s="124">
        <v>1581.2449243880646</v>
      </c>
      <c r="L121" s="125">
        <v>720.96204312058512</v>
      </c>
      <c r="M121" s="125">
        <v>860.28288126747941</v>
      </c>
      <c r="N121" s="125">
        <v>131.90145692922323</v>
      </c>
      <c r="O121" s="125">
        <v>1713.1463813172873</v>
      </c>
      <c r="P121" s="125">
        <v>19.207363190280599</v>
      </c>
      <c r="Q121" s="125">
        <v>8827.8959699999996</v>
      </c>
      <c r="R121" s="125">
        <v>541.23390000000006</v>
      </c>
      <c r="S121" s="125">
        <v>324.17352</v>
      </c>
      <c r="T121" s="126" t="s">
        <v>94</v>
      </c>
      <c r="U121" s="126" t="s">
        <v>94</v>
      </c>
      <c r="V121" s="127">
        <v>9693.3033899999991</v>
      </c>
      <c r="W121" s="125">
        <v>3163.9432701478418</v>
      </c>
      <c r="X121" s="125">
        <v>2772.958364927882</v>
      </c>
      <c r="Y121" s="125">
        <v>2632.396585686146</v>
      </c>
      <c r="Z121" s="125">
        <v>888146.63013698638</v>
      </c>
      <c r="AA121" s="125">
        <v>11997.755949999999</v>
      </c>
      <c r="AB121" s="125">
        <v>2721.2978550347525</v>
      </c>
      <c r="AC121" s="126" t="s">
        <v>94</v>
      </c>
      <c r="AD121" s="125">
        <v>29.940048686633759</v>
      </c>
      <c r="AE121" s="125">
        <v>1.6333604762397713</v>
      </c>
      <c r="AF121" s="126" t="s">
        <v>94</v>
      </c>
      <c r="AG121" s="128" t="s">
        <v>94</v>
      </c>
      <c r="AH121" s="126">
        <v>2837.87</v>
      </c>
      <c r="AI121" s="126" t="s">
        <v>94</v>
      </c>
      <c r="AJ121" s="126" t="s">
        <v>94</v>
      </c>
      <c r="AK121" s="126" t="s">
        <v>94</v>
      </c>
      <c r="AL121" s="126" t="s">
        <v>94</v>
      </c>
      <c r="AM121" s="126" t="s">
        <v>94</v>
      </c>
      <c r="AN121" s="128" t="s">
        <v>94</v>
      </c>
      <c r="AO121" s="125">
        <v>734544.28</v>
      </c>
      <c r="AP121" s="125">
        <v>40072.6</v>
      </c>
      <c r="AQ121" s="125">
        <v>92.300631261422012</v>
      </c>
      <c r="AR121" s="125">
        <v>7.6993687385779825</v>
      </c>
      <c r="AS121" s="125">
        <v>80.792636809719411</v>
      </c>
      <c r="AT121" s="126" t="s">
        <v>94</v>
      </c>
      <c r="AU121" s="128" t="s">
        <v>94</v>
      </c>
      <c r="AV121" s="125">
        <f t="shared" si="4"/>
        <v>7.6741709004328751</v>
      </c>
      <c r="AW121" s="128" t="s">
        <v>94</v>
      </c>
      <c r="AX121" s="129">
        <v>80.682000000000002</v>
      </c>
      <c r="AZ121" s="100"/>
      <c r="BA121" s="98">
        <f t="shared" si="5"/>
        <v>11997.755949999999</v>
      </c>
      <c r="BB121" s="154"/>
    </row>
    <row r="122" spans="1:54" x14ac:dyDescent="0.3">
      <c r="A122" s="120">
        <v>2006</v>
      </c>
      <c r="B122" s="121" t="s">
        <v>18</v>
      </c>
      <c r="C122" s="122">
        <v>1839.7886599999999</v>
      </c>
      <c r="D122" s="122">
        <v>1793.6725100000003</v>
      </c>
      <c r="E122" s="122">
        <v>689.89390000000003</v>
      </c>
      <c r="F122" s="123" t="s">
        <v>94</v>
      </c>
      <c r="G122" s="123" t="s">
        <v>94</v>
      </c>
      <c r="H122" s="122">
        <v>4323.3550700000005</v>
      </c>
      <c r="I122" s="122">
        <v>135.69487000000001</v>
      </c>
      <c r="J122" s="122">
        <v>4459.0499400000008</v>
      </c>
      <c r="K122" s="124">
        <v>1485.5261811505886</v>
      </c>
      <c r="L122" s="125">
        <v>632.16048137678376</v>
      </c>
      <c r="M122" s="125">
        <v>616.31474419127267</v>
      </c>
      <c r="N122" s="125">
        <v>46.625428346514589</v>
      </c>
      <c r="O122" s="125">
        <v>1532.1516850901912</v>
      </c>
      <c r="P122" s="125">
        <v>68.23053149392797</v>
      </c>
      <c r="Q122" s="125">
        <v>1400.3863200000001</v>
      </c>
      <c r="R122" s="125">
        <v>462.11195000000004</v>
      </c>
      <c r="S122" s="125">
        <v>213.7225</v>
      </c>
      <c r="T122" s="126" t="s">
        <v>94</v>
      </c>
      <c r="U122" s="126" t="s">
        <v>94</v>
      </c>
      <c r="V122" s="127">
        <v>2076.2207699999999</v>
      </c>
      <c r="W122" s="125">
        <v>2461.6542905415422</v>
      </c>
      <c r="X122" s="125">
        <v>2067.4974532505385</v>
      </c>
      <c r="Y122" s="125">
        <v>1432.7719902024619</v>
      </c>
      <c r="Z122" s="125">
        <v>7996.5016649829759</v>
      </c>
      <c r="AA122" s="125">
        <v>6535.2707100000007</v>
      </c>
      <c r="AB122" s="125">
        <v>1741.0006409600658</v>
      </c>
      <c r="AC122" s="126" t="s">
        <v>94</v>
      </c>
      <c r="AD122" s="125">
        <v>16.859254173363226</v>
      </c>
      <c r="AE122" s="125">
        <v>3.8301587428663249</v>
      </c>
      <c r="AF122" s="126" t="s">
        <v>94</v>
      </c>
      <c r="AG122" s="128" t="s">
        <v>94</v>
      </c>
      <c r="AH122" s="126">
        <v>31.34</v>
      </c>
      <c r="AI122" s="126" t="s">
        <v>94</v>
      </c>
      <c r="AJ122" s="126" t="s">
        <v>94</v>
      </c>
      <c r="AK122" s="126" t="s">
        <v>94</v>
      </c>
      <c r="AL122" s="126" t="s">
        <v>94</v>
      </c>
      <c r="AM122" s="126" t="s">
        <v>94</v>
      </c>
      <c r="AN122" s="128" t="s">
        <v>94</v>
      </c>
      <c r="AO122" s="125">
        <v>170626.628</v>
      </c>
      <c r="AP122" s="125">
        <v>38763.699999999997</v>
      </c>
      <c r="AQ122" s="125">
        <v>96.956865883408341</v>
      </c>
      <c r="AR122" s="125">
        <v>3.0431341165916606</v>
      </c>
      <c r="AS122" s="125">
        <v>31.769468506072023</v>
      </c>
      <c r="AT122" s="126" t="s">
        <v>94</v>
      </c>
      <c r="AU122" s="128" t="s">
        <v>94</v>
      </c>
      <c r="AV122" s="125">
        <f t="shared" si="4"/>
        <v>10.376309491417812</v>
      </c>
      <c r="AW122" s="128" t="s">
        <v>94</v>
      </c>
      <c r="AX122" s="129">
        <v>62.476849999999999</v>
      </c>
      <c r="AZ122" s="100"/>
      <c r="BA122" s="98">
        <f t="shared" si="5"/>
        <v>6535.2707100000007</v>
      </c>
      <c r="BB122" s="154"/>
    </row>
    <row r="123" spans="1:54" x14ac:dyDescent="0.3">
      <c r="A123" s="120">
        <v>2006</v>
      </c>
      <c r="B123" s="121" t="s">
        <v>19</v>
      </c>
      <c r="C123" s="122">
        <v>1518.0952500000001</v>
      </c>
      <c r="D123" s="122">
        <v>1781.4132000000002</v>
      </c>
      <c r="E123" s="122">
        <v>470.40729999999996</v>
      </c>
      <c r="F123" s="123" t="s">
        <v>94</v>
      </c>
      <c r="G123" s="123" t="s">
        <v>94</v>
      </c>
      <c r="H123" s="122">
        <v>3769.9157500000001</v>
      </c>
      <c r="I123" s="122">
        <v>397.07681999999994</v>
      </c>
      <c r="J123" s="122">
        <v>4166.9925700000003</v>
      </c>
      <c r="K123" s="124">
        <v>942.29142150712005</v>
      </c>
      <c r="L123" s="125">
        <v>379.44830228784468</v>
      </c>
      <c r="M123" s="125">
        <v>445.26469232622713</v>
      </c>
      <c r="N123" s="125">
        <v>99.249454358582625</v>
      </c>
      <c r="O123" s="125">
        <v>1041.5408708666976</v>
      </c>
      <c r="P123" s="125">
        <v>46.528505218098537</v>
      </c>
      <c r="Q123" s="125">
        <v>4199.4421900000007</v>
      </c>
      <c r="R123" s="125">
        <v>464.28040000000004</v>
      </c>
      <c r="S123" s="125">
        <v>125.06914999999999</v>
      </c>
      <c r="T123" s="126" t="s">
        <v>94</v>
      </c>
      <c r="U123" s="126" t="s">
        <v>94</v>
      </c>
      <c r="V123" s="127">
        <v>4788.7917400000006</v>
      </c>
      <c r="W123" s="125">
        <v>3011.8868980681332</v>
      </c>
      <c r="X123" s="125">
        <v>2769.9234674022455</v>
      </c>
      <c r="Y123" s="125">
        <v>1540.3514126842992</v>
      </c>
      <c r="Z123" s="125">
        <v>8580.4850439077927</v>
      </c>
      <c r="AA123" s="125">
        <v>8955.7843100000009</v>
      </c>
      <c r="AB123" s="125">
        <v>1601.8903172377281</v>
      </c>
      <c r="AC123" s="126" t="s">
        <v>94</v>
      </c>
      <c r="AD123" s="125">
        <v>25.29518151339779</v>
      </c>
      <c r="AE123" s="125">
        <v>2.756022299945537</v>
      </c>
      <c r="AF123" s="126" t="s">
        <v>94</v>
      </c>
      <c r="AG123" s="128" t="s">
        <v>94</v>
      </c>
      <c r="AH123" s="126">
        <v>554.11</v>
      </c>
      <c r="AI123" s="126" t="s">
        <v>94</v>
      </c>
      <c r="AJ123" s="126" t="s">
        <v>94</v>
      </c>
      <c r="AK123" s="126" t="s">
        <v>94</v>
      </c>
      <c r="AL123" s="126" t="s">
        <v>94</v>
      </c>
      <c r="AM123" s="126" t="s">
        <v>94</v>
      </c>
      <c r="AN123" s="128" t="s">
        <v>94</v>
      </c>
      <c r="AO123" s="125">
        <v>324953.26</v>
      </c>
      <c r="AP123" s="125">
        <v>35405.1</v>
      </c>
      <c r="AQ123" s="125">
        <v>90.470901655579382</v>
      </c>
      <c r="AR123" s="125">
        <v>9.5290983444206123</v>
      </c>
      <c r="AS123" s="125">
        <v>53.471494781901463</v>
      </c>
      <c r="AT123" s="126" t="s">
        <v>94</v>
      </c>
      <c r="AU123" s="128" t="s">
        <v>94</v>
      </c>
      <c r="AV123" s="125">
        <f t="shared" si="4"/>
        <v>7.6128255246812992</v>
      </c>
      <c r="AW123" s="128" t="s">
        <v>94</v>
      </c>
      <c r="AX123" s="129">
        <v>160.96067000000002</v>
      </c>
      <c r="AZ123" s="100"/>
      <c r="BA123" s="98">
        <f t="shared" si="5"/>
        <v>8955.7843100000009</v>
      </c>
      <c r="BB123" s="154"/>
    </row>
    <row r="124" spans="1:54" x14ac:dyDescent="0.3">
      <c r="A124" s="120">
        <v>2006</v>
      </c>
      <c r="B124" s="121" t="s">
        <v>20</v>
      </c>
      <c r="C124" s="122">
        <v>331.40578000000005</v>
      </c>
      <c r="D124" s="122">
        <v>806.98520999999994</v>
      </c>
      <c r="E124" s="123">
        <v>0</v>
      </c>
      <c r="F124" s="123" t="s">
        <v>94</v>
      </c>
      <c r="G124" s="123" t="s">
        <v>94</v>
      </c>
      <c r="H124" s="122">
        <v>1138.3909899999999</v>
      </c>
      <c r="I124" s="122">
        <v>75.021799999999985</v>
      </c>
      <c r="J124" s="122">
        <v>1213.4127899999999</v>
      </c>
      <c r="K124" s="124">
        <v>1356.611435714771</v>
      </c>
      <c r="L124" s="125">
        <v>394.93361679713712</v>
      </c>
      <c r="M124" s="125">
        <v>961.67781891763377</v>
      </c>
      <c r="N124" s="125">
        <v>89.40287888953371</v>
      </c>
      <c r="O124" s="125">
        <v>1446.0143026873845</v>
      </c>
      <c r="P124" s="125">
        <v>37.853693199512186</v>
      </c>
      <c r="Q124" s="125">
        <v>1767.4644900000001</v>
      </c>
      <c r="R124" s="125">
        <v>162.19912000000002</v>
      </c>
      <c r="S124" s="125">
        <v>62.457029999999996</v>
      </c>
      <c r="T124" s="126" t="s">
        <v>94</v>
      </c>
      <c r="U124" s="126" t="s">
        <v>94</v>
      </c>
      <c r="V124" s="127">
        <v>1992.1206400000001</v>
      </c>
      <c r="W124" s="125">
        <v>2269.7082257129155</v>
      </c>
      <c r="X124" s="125">
        <v>1740.6017826877796</v>
      </c>
      <c r="Y124" s="125">
        <v>1454.3093338115307</v>
      </c>
      <c r="Z124" s="125">
        <v>19973.466581387911</v>
      </c>
      <c r="AA124" s="125">
        <v>3205.53343</v>
      </c>
      <c r="AB124" s="125">
        <v>1867.1103281490084</v>
      </c>
      <c r="AC124" s="126" t="s">
        <v>94</v>
      </c>
      <c r="AD124" s="125">
        <v>18.401349188581008</v>
      </c>
      <c r="AE124" s="125">
        <v>1.7003728883364648</v>
      </c>
      <c r="AF124" s="126" t="s">
        <v>94</v>
      </c>
      <c r="AG124" s="128" t="s">
        <v>94</v>
      </c>
      <c r="AH124" s="126">
        <v>247.74</v>
      </c>
      <c r="AI124" s="126" t="s">
        <v>94</v>
      </c>
      <c r="AJ124" s="126" t="s">
        <v>94</v>
      </c>
      <c r="AK124" s="126" t="s">
        <v>94</v>
      </c>
      <c r="AL124" s="126" t="s">
        <v>94</v>
      </c>
      <c r="AM124" s="126" t="s">
        <v>94</v>
      </c>
      <c r="AN124" s="128" t="s">
        <v>94</v>
      </c>
      <c r="AO124" s="125">
        <v>188519.43900000001</v>
      </c>
      <c r="AP124" s="125">
        <v>17420.099999999999</v>
      </c>
      <c r="AQ124" s="125">
        <v>93.817289497995162</v>
      </c>
      <c r="AR124" s="125">
        <v>6.182710502004845</v>
      </c>
      <c r="AS124" s="125">
        <v>62.146306800487807</v>
      </c>
      <c r="AT124" s="126" t="s">
        <v>94</v>
      </c>
      <c r="AU124" s="128" t="s">
        <v>94</v>
      </c>
      <c r="AV124" s="125">
        <f t="shared" si="4"/>
        <v>8.9029186486389023</v>
      </c>
      <c r="AW124" s="128" t="s">
        <v>94</v>
      </c>
      <c r="AX124" s="129">
        <v>108.35714</v>
      </c>
      <c r="AZ124" s="100"/>
      <c r="BA124" s="98">
        <f t="shared" si="5"/>
        <v>3205.53343</v>
      </c>
      <c r="BB124" s="154"/>
    </row>
    <row r="125" spans="1:54" x14ac:dyDescent="0.3">
      <c r="A125" s="120">
        <v>2006</v>
      </c>
      <c r="B125" s="121" t="s">
        <v>21</v>
      </c>
      <c r="C125" s="122">
        <v>678.76452000000006</v>
      </c>
      <c r="D125" s="122">
        <v>651.32756000000018</v>
      </c>
      <c r="E125" s="123">
        <v>0</v>
      </c>
      <c r="F125" s="123" t="s">
        <v>94</v>
      </c>
      <c r="G125" s="123" t="s">
        <v>94</v>
      </c>
      <c r="H125" s="122">
        <v>1330.0920800000004</v>
      </c>
      <c r="I125" s="122">
        <v>96.937360000000012</v>
      </c>
      <c r="J125" s="122">
        <v>1427.0294400000002</v>
      </c>
      <c r="K125" s="124">
        <v>2559.6217410380955</v>
      </c>
      <c r="L125" s="125">
        <v>1306.2106365126895</v>
      </c>
      <c r="M125" s="125">
        <v>1253.4111045254062</v>
      </c>
      <c r="N125" s="125">
        <v>186.54571206441338</v>
      </c>
      <c r="O125" s="125">
        <v>2746.1672221751815</v>
      </c>
      <c r="P125" s="125">
        <v>46.301708511748465</v>
      </c>
      <c r="Q125" s="125">
        <v>1463.5388999999998</v>
      </c>
      <c r="R125" s="125">
        <v>191.45495000000003</v>
      </c>
      <c r="S125" s="126">
        <v>0</v>
      </c>
      <c r="T125" s="126" t="s">
        <v>94</v>
      </c>
      <c r="U125" s="126" t="s">
        <v>94</v>
      </c>
      <c r="V125" s="127">
        <v>1654.9938499999998</v>
      </c>
      <c r="W125" s="125">
        <v>2526.7081679389307</v>
      </c>
      <c r="X125" s="125">
        <v>2190.277283080763</v>
      </c>
      <c r="Y125" s="125">
        <v>1872.2552538162902</v>
      </c>
      <c r="Z125" s="125">
        <v>0</v>
      </c>
      <c r="AA125" s="125">
        <v>3082.0232900000001</v>
      </c>
      <c r="AB125" s="125">
        <v>2623.7934982854376</v>
      </c>
      <c r="AC125" s="126" t="s">
        <v>94</v>
      </c>
      <c r="AD125" s="125">
        <v>27.896915160347213</v>
      </c>
      <c r="AE125" s="125">
        <v>2.2284514602038383</v>
      </c>
      <c r="AF125" s="126" t="s">
        <v>94</v>
      </c>
      <c r="AG125" s="128" t="s">
        <v>94</v>
      </c>
      <c r="AH125" s="126">
        <v>99.38</v>
      </c>
      <c r="AI125" s="126" t="s">
        <v>94</v>
      </c>
      <c r="AJ125" s="126" t="s">
        <v>94</v>
      </c>
      <c r="AK125" s="126" t="s">
        <v>94</v>
      </c>
      <c r="AL125" s="126" t="s">
        <v>94</v>
      </c>
      <c r="AM125" s="126" t="s">
        <v>94</v>
      </c>
      <c r="AN125" s="128" t="s">
        <v>94</v>
      </c>
      <c r="AO125" s="125">
        <v>138303.36199999999</v>
      </c>
      <c r="AP125" s="125">
        <v>11047.9</v>
      </c>
      <c r="AQ125" s="125">
        <v>93.20705254686267</v>
      </c>
      <c r="AR125" s="125">
        <v>6.7929474531373364</v>
      </c>
      <c r="AS125" s="125">
        <v>53.698291488251527</v>
      </c>
      <c r="AT125" s="126" t="s">
        <v>94</v>
      </c>
      <c r="AU125" s="128" t="s">
        <v>94</v>
      </c>
      <c r="AV125" s="125">
        <f t="shared" si="4"/>
        <v>29.072723642255994</v>
      </c>
      <c r="AW125" s="128" t="s">
        <v>94</v>
      </c>
      <c r="AX125" s="129">
        <v>88.308729999999997</v>
      </c>
      <c r="AZ125" s="100"/>
      <c r="BA125" s="98">
        <f t="shared" si="5"/>
        <v>3082.0232899999996</v>
      </c>
      <c r="BB125" s="154"/>
    </row>
    <row r="126" spans="1:54" x14ac:dyDescent="0.3">
      <c r="A126" s="120">
        <v>2006</v>
      </c>
      <c r="B126" s="121" t="s">
        <v>22</v>
      </c>
      <c r="C126" s="122">
        <v>966.93935999999997</v>
      </c>
      <c r="D126" s="122">
        <v>881.82899999999995</v>
      </c>
      <c r="E126" s="122">
        <v>292.06140000000005</v>
      </c>
      <c r="F126" s="123" t="s">
        <v>94</v>
      </c>
      <c r="G126" s="123" t="s">
        <v>94</v>
      </c>
      <c r="H126" s="122">
        <v>2140.8297600000001</v>
      </c>
      <c r="I126" s="122">
        <v>177.37799999999999</v>
      </c>
      <c r="J126" s="122">
        <v>2318.2077600000002</v>
      </c>
      <c r="K126" s="124">
        <v>1500.1669585252487</v>
      </c>
      <c r="L126" s="125">
        <v>677.57395093832702</v>
      </c>
      <c r="M126" s="125">
        <v>617.93364123888182</v>
      </c>
      <c r="N126" s="125">
        <v>124.29601818002175</v>
      </c>
      <c r="O126" s="125">
        <v>1624.4629767052702</v>
      </c>
      <c r="P126" s="125">
        <v>46.713979845167522</v>
      </c>
      <c r="Q126" s="125">
        <v>2235.8522200000002</v>
      </c>
      <c r="R126" s="125">
        <v>335.43061000000006</v>
      </c>
      <c r="S126" s="125">
        <v>73.066159999999996</v>
      </c>
      <c r="T126" s="126" t="s">
        <v>94</v>
      </c>
      <c r="U126" s="126" t="s">
        <v>94</v>
      </c>
      <c r="V126" s="127">
        <v>2644.34899</v>
      </c>
      <c r="W126" s="125">
        <v>2464.8281605804445</v>
      </c>
      <c r="X126" s="125">
        <v>2085.288159051971</v>
      </c>
      <c r="Y126" s="125">
        <v>1381.9766560370472</v>
      </c>
      <c r="Z126" s="125">
        <v>12989.539555555555</v>
      </c>
      <c r="AA126" s="125">
        <v>4962.5567499999997</v>
      </c>
      <c r="AB126" s="125">
        <v>1985.1068685312257</v>
      </c>
      <c r="AC126" s="126" t="s">
        <v>94</v>
      </c>
      <c r="AD126" s="125">
        <v>21.557307029013522</v>
      </c>
      <c r="AE126" s="125">
        <v>2.5702501942789118</v>
      </c>
      <c r="AF126" s="126" t="s">
        <v>94</v>
      </c>
      <c r="AG126" s="128" t="s">
        <v>94</v>
      </c>
      <c r="AH126" s="126">
        <v>131.54</v>
      </c>
      <c r="AI126" s="126" t="s">
        <v>94</v>
      </c>
      <c r="AJ126" s="126" t="s">
        <v>94</v>
      </c>
      <c r="AK126" s="126" t="s">
        <v>94</v>
      </c>
      <c r="AL126" s="126" t="s">
        <v>94</v>
      </c>
      <c r="AM126" s="126" t="s">
        <v>94</v>
      </c>
      <c r="AN126" s="128" t="s">
        <v>94</v>
      </c>
      <c r="AO126" s="125">
        <v>193076.79699999999</v>
      </c>
      <c r="AP126" s="125">
        <v>23020.3</v>
      </c>
      <c r="AQ126" s="125">
        <v>92.348485624946747</v>
      </c>
      <c r="AR126" s="125">
        <v>7.6515143750532504</v>
      </c>
      <c r="AS126" s="125">
        <v>53.286020154832492</v>
      </c>
      <c r="AT126" s="126" t="s">
        <v>94</v>
      </c>
      <c r="AU126" s="128" t="s">
        <v>94</v>
      </c>
      <c r="AV126" s="125">
        <f t="shared" si="4"/>
        <v>10.339070944618744</v>
      </c>
      <c r="AW126" s="128" t="s">
        <v>94</v>
      </c>
      <c r="AX126" s="129">
        <v>214.18899999999999</v>
      </c>
      <c r="AZ126" s="100"/>
      <c r="BA126" s="98">
        <f t="shared" si="5"/>
        <v>4962.5567500000016</v>
      </c>
      <c r="BB126" s="154"/>
    </row>
    <row r="127" spans="1:54" x14ac:dyDescent="0.3">
      <c r="A127" s="120">
        <v>2006</v>
      </c>
      <c r="B127" s="121" t="s">
        <v>23</v>
      </c>
      <c r="C127" s="122">
        <v>740.95154000000002</v>
      </c>
      <c r="D127" s="122">
        <v>931.30015000000003</v>
      </c>
      <c r="E127" s="122">
        <v>151.51129999999998</v>
      </c>
      <c r="F127" s="123" t="s">
        <v>94</v>
      </c>
      <c r="G127" s="123" t="s">
        <v>94</v>
      </c>
      <c r="H127" s="122">
        <v>1823.7629899999999</v>
      </c>
      <c r="I127" s="122">
        <v>342.38969999999995</v>
      </c>
      <c r="J127" s="122">
        <v>2166.1526899999999</v>
      </c>
      <c r="K127" s="124">
        <v>1506.5498746030751</v>
      </c>
      <c r="L127" s="125">
        <v>612.07539345556916</v>
      </c>
      <c r="M127" s="125">
        <v>769.31604155445928</v>
      </c>
      <c r="N127" s="125">
        <v>282.83672956889228</v>
      </c>
      <c r="O127" s="125">
        <v>1789.3867363426393</v>
      </c>
      <c r="P127" s="125">
        <v>34.392782894601453</v>
      </c>
      <c r="Q127" s="125">
        <v>3493.6922600000003</v>
      </c>
      <c r="R127" s="125">
        <v>561.72840999999994</v>
      </c>
      <c r="S127" s="125">
        <v>76.703509999999994</v>
      </c>
      <c r="T127" s="126" t="s">
        <v>94</v>
      </c>
      <c r="U127" s="126" t="s">
        <v>94</v>
      </c>
      <c r="V127" s="127">
        <v>4132.1241800000007</v>
      </c>
      <c r="W127" s="125">
        <v>2734.506810914404</v>
      </c>
      <c r="X127" s="125">
        <v>2611.9345119722966</v>
      </c>
      <c r="Y127" s="125">
        <v>1820.9556859439831</v>
      </c>
      <c r="Z127" s="125">
        <v>18060.633388274073</v>
      </c>
      <c r="AA127" s="125">
        <v>6298.2768700000006</v>
      </c>
      <c r="AB127" s="125">
        <v>2314.130666578485</v>
      </c>
      <c r="AC127" s="126" t="s">
        <v>94</v>
      </c>
      <c r="AD127" s="125">
        <v>19.997450008572677</v>
      </c>
      <c r="AE127" s="125">
        <v>3.0204729475761072</v>
      </c>
      <c r="AF127" s="126" t="s">
        <v>94</v>
      </c>
      <c r="AG127" s="128" t="s">
        <v>94</v>
      </c>
      <c r="AH127" s="126">
        <v>108.11</v>
      </c>
      <c r="AI127" s="126" t="s">
        <v>94</v>
      </c>
      <c r="AJ127" s="126" t="s">
        <v>94</v>
      </c>
      <c r="AK127" s="126" t="s">
        <v>94</v>
      </c>
      <c r="AL127" s="126" t="s">
        <v>94</v>
      </c>
      <c r="AM127" s="126" t="s">
        <v>94</v>
      </c>
      <c r="AN127" s="128" t="s">
        <v>94</v>
      </c>
      <c r="AO127" s="125">
        <v>208519.55900000001</v>
      </c>
      <c r="AP127" s="125">
        <v>31495.4</v>
      </c>
      <c r="AQ127" s="125">
        <v>84.193648878925515</v>
      </c>
      <c r="AR127" s="125">
        <v>15.806351121074478</v>
      </c>
      <c r="AS127" s="125">
        <v>65.607217105398547</v>
      </c>
      <c r="AT127" s="126" t="s">
        <v>94</v>
      </c>
      <c r="AU127" s="128" t="s">
        <v>94</v>
      </c>
      <c r="AV127" s="125">
        <f t="shared" si="4"/>
        <v>5.144651027406244</v>
      </c>
      <c r="AW127" s="128" t="s">
        <v>94</v>
      </c>
      <c r="AX127" s="129">
        <v>103.67861000000001</v>
      </c>
      <c r="AZ127" s="100"/>
      <c r="BA127" s="98">
        <f t="shared" si="5"/>
        <v>6298.2768700000006</v>
      </c>
      <c r="BB127" s="154"/>
    </row>
    <row r="128" spans="1:54" x14ac:dyDescent="0.3">
      <c r="A128" s="120">
        <v>2006</v>
      </c>
      <c r="B128" s="121" t="s">
        <v>24</v>
      </c>
      <c r="C128" s="122">
        <v>1770.4253799999999</v>
      </c>
      <c r="D128" s="122">
        <v>1139.4719499999999</v>
      </c>
      <c r="E128" s="123">
        <v>0</v>
      </c>
      <c r="F128" s="123" t="s">
        <v>94</v>
      </c>
      <c r="G128" s="123" t="s">
        <v>94</v>
      </c>
      <c r="H128" s="122">
        <v>2909.8973299999998</v>
      </c>
      <c r="I128" s="122">
        <v>464.50867</v>
      </c>
      <c r="J128" s="122">
        <v>3374.4059999999999</v>
      </c>
      <c r="K128" s="124">
        <v>3054.1670174009696</v>
      </c>
      <c r="L128" s="125">
        <v>1858.2012315759532</v>
      </c>
      <c r="M128" s="125">
        <v>1195.9657858250164</v>
      </c>
      <c r="N128" s="125">
        <v>487.5385274197256</v>
      </c>
      <c r="O128" s="125">
        <v>3541.7059436607005</v>
      </c>
      <c r="P128" s="125">
        <v>42.581508391249628</v>
      </c>
      <c r="Q128" s="125">
        <v>4079.1348000000007</v>
      </c>
      <c r="R128" s="125">
        <v>397.1537899999999</v>
      </c>
      <c r="S128" s="125">
        <v>73.886119999999991</v>
      </c>
      <c r="T128" s="126" t="s">
        <v>94</v>
      </c>
      <c r="U128" s="126" t="s">
        <v>94</v>
      </c>
      <c r="V128" s="127">
        <v>4550.1747100000011</v>
      </c>
      <c r="W128" s="125">
        <v>2862.978522193524</v>
      </c>
      <c r="X128" s="125">
        <v>2976.4842891479761</v>
      </c>
      <c r="Y128" s="125">
        <v>1862.2548941457806</v>
      </c>
      <c r="Z128" s="125">
        <v>15319.535558780841</v>
      </c>
      <c r="AA128" s="125">
        <v>7924.5807100000011</v>
      </c>
      <c r="AB128" s="125">
        <v>3117.3633185134372</v>
      </c>
      <c r="AC128" s="126" t="s">
        <v>94</v>
      </c>
      <c r="AD128" s="125">
        <v>23.201138043096385</v>
      </c>
      <c r="AE128" s="125">
        <v>2.5139975639676746</v>
      </c>
      <c r="AF128" s="126" t="s">
        <v>94</v>
      </c>
      <c r="AG128" s="128" t="s">
        <v>94</v>
      </c>
      <c r="AH128" s="126">
        <v>469.56</v>
      </c>
      <c r="AI128" s="126" t="s">
        <v>94</v>
      </c>
      <c r="AJ128" s="126" t="s">
        <v>94</v>
      </c>
      <c r="AK128" s="126" t="s">
        <v>94</v>
      </c>
      <c r="AL128" s="126" t="s">
        <v>94</v>
      </c>
      <c r="AM128" s="126" t="s">
        <v>94</v>
      </c>
      <c r="AN128" s="128" t="s">
        <v>94</v>
      </c>
      <c r="AO128" s="125">
        <v>315218.31300000002</v>
      </c>
      <c r="AP128" s="125">
        <v>34156</v>
      </c>
      <c r="AQ128" s="125">
        <v>86.23435739504967</v>
      </c>
      <c r="AR128" s="125">
        <v>13.765642604950322</v>
      </c>
      <c r="AS128" s="125">
        <v>57.418491608750365</v>
      </c>
      <c r="AT128" s="126" t="s">
        <v>94</v>
      </c>
      <c r="AU128" s="128" t="s">
        <v>94</v>
      </c>
      <c r="AV128" s="125">
        <f t="shared" si="4"/>
        <v>26.643968799788944</v>
      </c>
      <c r="AW128" s="128" t="s">
        <v>94</v>
      </c>
      <c r="AX128" s="129">
        <v>123.53994999999999</v>
      </c>
      <c r="AZ128" s="100"/>
      <c r="BA128" s="98">
        <f t="shared" si="5"/>
        <v>7924.5807100000011</v>
      </c>
      <c r="BB128" s="154"/>
    </row>
    <row r="129" spans="1:54" x14ac:dyDescent="0.3">
      <c r="A129" s="120">
        <v>2006</v>
      </c>
      <c r="B129" s="121" t="s">
        <v>25</v>
      </c>
      <c r="C129" s="122">
        <v>2121.0978</v>
      </c>
      <c r="D129" s="122">
        <v>2384.8778400000001</v>
      </c>
      <c r="E129" s="123">
        <v>0</v>
      </c>
      <c r="F129" s="123" t="s">
        <v>94</v>
      </c>
      <c r="G129" s="123" t="s">
        <v>94</v>
      </c>
      <c r="H129" s="122">
        <v>4505.9756400000006</v>
      </c>
      <c r="I129" s="122">
        <v>2163.7506699999994</v>
      </c>
      <c r="J129" s="122">
        <v>6669.72631</v>
      </c>
      <c r="K129" s="124">
        <v>3136.9747592606004</v>
      </c>
      <c r="L129" s="125">
        <v>1476.6680497463117</v>
      </c>
      <c r="M129" s="125">
        <v>1660.3067095142887</v>
      </c>
      <c r="N129" s="125">
        <v>1506.3621686874478</v>
      </c>
      <c r="O129" s="125">
        <v>4643.3370602224431</v>
      </c>
      <c r="P129" s="125">
        <v>71.805392755894644</v>
      </c>
      <c r="Q129" s="125">
        <v>1395.6579299999999</v>
      </c>
      <c r="R129" s="125">
        <v>207.49735999999999</v>
      </c>
      <c r="S129" s="125">
        <v>1015.73316</v>
      </c>
      <c r="T129" s="126" t="s">
        <v>94</v>
      </c>
      <c r="U129" s="126" t="s">
        <v>94</v>
      </c>
      <c r="V129" s="127">
        <v>2618.8884499999999</v>
      </c>
      <c r="W129" s="125">
        <v>3685.0303862622295</v>
      </c>
      <c r="X129" s="125">
        <v>2286.4532612061212</v>
      </c>
      <c r="Y129" s="125">
        <v>1389.5129611400178</v>
      </c>
      <c r="Z129" s="125">
        <v>9354.0954257876183</v>
      </c>
      <c r="AA129" s="125">
        <v>9288.6147600000004</v>
      </c>
      <c r="AB129" s="125">
        <v>4326.1393019671741</v>
      </c>
      <c r="AC129" s="126" t="s">
        <v>94</v>
      </c>
      <c r="AD129" s="125">
        <v>33.013860638694894</v>
      </c>
      <c r="AE129" s="125">
        <v>3.0272250661215709</v>
      </c>
      <c r="AF129" s="126" t="s">
        <v>94</v>
      </c>
      <c r="AG129" s="128" t="s">
        <v>94</v>
      </c>
      <c r="AH129" s="126">
        <v>57.57</v>
      </c>
      <c r="AI129" s="126" t="s">
        <v>94</v>
      </c>
      <c r="AJ129" s="126" t="s">
        <v>94</v>
      </c>
      <c r="AK129" s="126" t="s">
        <v>94</v>
      </c>
      <c r="AL129" s="126" t="s">
        <v>94</v>
      </c>
      <c r="AM129" s="126" t="s">
        <v>94</v>
      </c>
      <c r="AN129" s="128" t="s">
        <v>94</v>
      </c>
      <c r="AO129" s="125">
        <v>306835.94900000002</v>
      </c>
      <c r="AP129" s="125">
        <v>28135.5</v>
      </c>
      <c r="AQ129" s="125">
        <v>67.558628803765714</v>
      </c>
      <c r="AR129" s="125">
        <v>32.441371196234279</v>
      </c>
      <c r="AS129" s="125">
        <v>28.194607244105363</v>
      </c>
      <c r="AT129" s="126" t="s">
        <v>94</v>
      </c>
      <c r="AU129" s="128" t="s">
        <v>94</v>
      </c>
      <c r="AV129" s="125">
        <f t="shared" si="4"/>
        <v>3.7589757554311154</v>
      </c>
      <c r="AW129" s="128" t="s">
        <v>94</v>
      </c>
      <c r="AX129" s="129">
        <v>43.966529999999999</v>
      </c>
      <c r="AZ129" s="100"/>
      <c r="BA129" s="98">
        <f t="shared" si="5"/>
        <v>9288.6147599999986</v>
      </c>
      <c r="BB129" s="154"/>
    </row>
    <row r="130" spans="1:54" x14ac:dyDescent="0.3">
      <c r="A130" s="120">
        <v>2006</v>
      </c>
      <c r="B130" s="121" t="s">
        <v>26</v>
      </c>
      <c r="C130" s="122">
        <v>618.62765000000002</v>
      </c>
      <c r="D130" s="122">
        <v>1382.5048999999999</v>
      </c>
      <c r="E130" s="122">
        <v>187.17010000000002</v>
      </c>
      <c r="F130" s="123" t="s">
        <v>94</v>
      </c>
      <c r="G130" s="123" t="s">
        <v>94</v>
      </c>
      <c r="H130" s="122">
        <v>2188.3026499999996</v>
      </c>
      <c r="I130" s="122">
        <v>373.37955000000005</v>
      </c>
      <c r="J130" s="122">
        <v>2561.6821999999997</v>
      </c>
      <c r="K130" s="124">
        <v>1666.3057217654305</v>
      </c>
      <c r="L130" s="125">
        <v>471.06043253994238</v>
      </c>
      <c r="M130" s="125">
        <v>1052.7226776601237</v>
      </c>
      <c r="N130" s="125">
        <v>284.31372623672593</v>
      </c>
      <c r="O130" s="125">
        <v>1950.6193337831028</v>
      </c>
      <c r="P130" s="125">
        <v>31.728255537610849</v>
      </c>
      <c r="Q130" s="125">
        <v>3766.0328</v>
      </c>
      <c r="R130" s="125">
        <v>604.53168999999991</v>
      </c>
      <c r="S130" s="125">
        <v>1141.5731800000001</v>
      </c>
      <c r="T130" s="126" t="s">
        <v>94</v>
      </c>
      <c r="U130" s="126" t="s">
        <v>94</v>
      </c>
      <c r="V130" s="127">
        <v>5512.1376700000001</v>
      </c>
      <c r="W130" s="125">
        <v>3035.1175417923923</v>
      </c>
      <c r="X130" s="125">
        <v>2082.4448552282124</v>
      </c>
      <c r="Y130" s="125">
        <v>1793.2559608915676</v>
      </c>
      <c r="Z130" s="125">
        <v>11941.266958859405</v>
      </c>
      <c r="AA130" s="125">
        <v>8073.8198699999994</v>
      </c>
      <c r="AB130" s="125">
        <v>2580.0012750104975</v>
      </c>
      <c r="AC130" s="126" t="s">
        <v>94</v>
      </c>
      <c r="AD130" s="125">
        <v>15.19898019231638</v>
      </c>
      <c r="AE130" s="125">
        <v>2.2483807517081549</v>
      </c>
      <c r="AF130" s="126" t="s">
        <v>94</v>
      </c>
      <c r="AG130" s="128" t="s">
        <v>94</v>
      </c>
      <c r="AH130" s="126">
        <v>361.63</v>
      </c>
      <c r="AI130" s="126" t="s">
        <v>94</v>
      </c>
      <c r="AJ130" s="126" t="s">
        <v>94</v>
      </c>
      <c r="AK130" s="126" t="s">
        <v>94</v>
      </c>
      <c r="AL130" s="126" t="s">
        <v>94</v>
      </c>
      <c r="AM130" s="126" t="s">
        <v>94</v>
      </c>
      <c r="AN130" s="128" t="s">
        <v>94</v>
      </c>
      <c r="AO130" s="125">
        <v>359094.86700000003</v>
      </c>
      <c r="AP130" s="125">
        <v>53120.800000000003</v>
      </c>
      <c r="AQ130" s="125">
        <v>85.424439065860696</v>
      </c>
      <c r="AR130" s="125">
        <v>14.575560934139297</v>
      </c>
      <c r="AS130" s="125">
        <v>68.271744462389165</v>
      </c>
      <c r="AT130" s="126" t="s">
        <v>94</v>
      </c>
      <c r="AU130" s="128" t="s">
        <v>94</v>
      </c>
      <c r="AV130" s="125">
        <f t="shared" si="4"/>
        <v>6.9376411365144719</v>
      </c>
      <c r="AW130" s="128" t="s">
        <v>94</v>
      </c>
      <c r="AX130" s="129">
        <v>442.30709999999999</v>
      </c>
      <c r="AZ130" s="100"/>
      <c r="BA130" s="98">
        <f t="shared" si="5"/>
        <v>8073.8198700000003</v>
      </c>
      <c r="BB130" s="154"/>
    </row>
    <row r="131" spans="1:54" x14ac:dyDescent="0.3">
      <c r="A131" s="120">
        <v>2006</v>
      </c>
      <c r="B131" s="121" t="s">
        <v>27</v>
      </c>
      <c r="C131" s="122">
        <v>1248.52845</v>
      </c>
      <c r="D131" s="122">
        <v>572.55399999999997</v>
      </c>
      <c r="E131" s="123">
        <v>0</v>
      </c>
      <c r="F131" s="123" t="s">
        <v>94</v>
      </c>
      <c r="G131" s="123" t="s">
        <v>94</v>
      </c>
      <c r="H131" s="122">
        <v>1821.0824499999999</v>
      </c>
      <c r="I131" s="122">
        <v>81.698999999999998</v>
      </c>
      <c r="J131" s="122">
        <v>1902.7814499999999</v>
      </c>
      <c r="K131" s="124">
        <v>2390.8571904958208</v>
      </c>
      <c r="L131" s="125">
        <v>1639.1642356561626</v>
      </c>
      <c r="M131" s="125">
        <v>751.69295483965834</v>
      </c>
      <c r="N131" s="125">
        <v>107.26073473846178</v>
      </c>
      <c r="O131" s="125">
        <v>2498.1179252342827</v>
      </c>
      <c r="P131" s="125">
        <v>65.379025971040477</v>
      </c>
      <c r="Q131" s="125">
        <v>878.4460899999998</v>
      </c>
      <c r="R131" s="125">
        <v>129.15759</v>
      </c>
      <c r="S131" s="126">
        <v>0</v>
      </c>
      <c r="T131" s="126" t="s">
        <v>94</v>
      </c>
      <c r="U131" s="126" t="s">
        <v>94</v>
      </c>
      <c r="V131" s="127">
        <v>1007.6036799999998</v>
      </c>
      <c r="W131" s="125">
        <v>2866.924867267212</v>
      </c>
      <c r="X131" s="125">
        <v>2921.3371799135348</v>
      </c>
      <c r="Y131" s="125">
        <v>1285.086214616188</v>
      </c>
      <c r="Z131" s="125">
        <v>0</v>
      </c>
      <c r="AA131" s="125">
        <v>2910.3851299999997</v>
      </c>
      <c r="AB131" s="125">
        <v>2614.5630125123071</v>
      </c>
      <c r="AC131" s="126" t="s">
        <v>94</v>
      </c>
      <c r="AD131" s="125">
        <v>34.908842763071092</v>
      </c>
      <c r="AE131" s="125">
        <v>5.1951206350874637</v>
      </c>
      <c r="AF131" s="126" t="s">
        <v>94</v>
      </c>
      <c r="AG131" s="128" t="s">
        <v>94</v>
      </c>
      <c r="AH131" s="126">
        <v>8.4499999999999993</v>
      </c>
      <c r="AI131" s="126" t="s">
        <v>94</v>
      </c>
      <c r="AJ131" s="126" t="s">
        <v>94</v>
      </c>
      <c r="AK131" s="126" t="s">
        <v>94</v>
      </c>
      <c r="AL131" s="126" t="s">
        <v>94</v>
      </c>
      <c r="AM131" s="126" t="s">
        <v>94</v>
      </c>
      <c r="AN131" s="128" t="s">
        <v>94</v>
      </c>
      <c r="AO131" s="125">
        <v>56021.512000000002</v>
      </c>
      <c r="AP131" s="125">
        <v>8337.1</v>
      </c>
      <c r="AQ131" s="125">
        <v>95.706338213461137</v>
      </c>
      <c r="AR131" s="125">
        <v>4.2936617865388582</v>
      </c>
      <c r="AS131" s="125">
        <v>34.62097402895953</v>
      </c>
      <c r="AT131" s="126" t="s">
        <v>94</v>
      </c>
      <c r="AU131" s="128" t="s">
        <v>94</v>
      </c>
      <c r="AV131" s="125">
        <f t="shared" si="4"/>
        <v>57.577960339962942</v>
      </c>
      <c r="AW131" s="128" t="s">
        <v>94</v>
      </c>
      <c r="AX131" s="129">
        <v>55.21</v>
      </c>
      <c r="AZ131" s="100"/>
      <c r="BA131" s="98">
        <f t="shared" si="5"/>
        <v>2910.3851299999997</v>
      </c>
      <c r="BB131" s="154"/>
    </row>
    <row r="132" spans="1:54" x14ac:dyDescent="0.3">
      <c r="A132" s="120">
        <v>2006</v>
      </c>
      <c r="B132" s="121" t="s">
        <v>28</v>
      </c>
      <c r="C132" s="122">
        <v>1823.7360000000001</v>
      </c>
      <c r="D132" s="122">
        <v>2463.2679399999997</v>
      </c>
      <c r="E132" s="122">
        <v>695.1896999999999</v>
      </c>
      <c r="F132" s="123" t="s">
        <v>94</v>
      </c>
      <c r="G132" s="123" t="s">
        <v>94</v>
      </c>
      <c r="H132" s="122">
        <v>4982.1936399999995</v>
      </c>
      <c r="I132" s="122">
        <v>594.66202999999996</v>
      </c>
      <c r="J132" s="122">
        <v>5576.855669999999</v>
      </c>
      <c r="K132" s="124">
        <v>1022.6527961857477</v>
      </c>
      <c r="L132" s="125">
        <v>374.34288080071707</v>
      </c>
      <c r="M132" s="125">
        <v>505.61419900887404</v>
      </c>
      <c r="N132" s="125">
        <v>122.06125086799976</v>
      </c>
      <c r="O132" s="125">
        <v>1144.7139711069733</v>
      </c>
      <c r="P132" s="125">
        <v>38.722845684581756</v>
      </c>
      <c r="Q132" s="125">
        <v>6311.5319499999996</v>
      </c>
      <c r="R132" s="125">
        <v>669.7586</v>
      </c>
      <c r="S132" s="125">
        <v>1843.8316599999998</v>
      </c>
      <c r="T132" s="126" t="s">
        <v>94</v>
      </c>
      <c r="U132" s="126" t="s">
        <v>94</v>
      </c>
      <c r="V132" s="127">
        <v>8825.1222099999995</v>
      </c>
      <c r="W132" s="125">
        <v>3421.0633835767194</v>
      </c>
      <c r="X132" s="125">
        <v>2687.30204585613</v>
      </c>
      <c r="Y132" s="125">
        <v>1544.3968916457213</v>
      </c>
      <c r="Z132" s="125">
        <v>8453.9103363532995</v>
      </c>
      <c r="AA132" s="125">
        <v>14401.977879999999</v>
      </c>
      <c r="AB132" s="125">
        <v>1932.7684716423964</v>
      </c>
      <c r="AC132" s="126" t="s">
        <v>94</v>
      </c>
      <c r="AD132" s="125">
        <v>13.122447401246642</v>
      </c>
      <c r="AE132" s="125">
        <v>2.9370926365865091</v>
      </c>
      <c r="AF132" s="126" t="s">
        <v>94</v>
      </c>
      <c r="AG132" s="128" t="s">
        <v>94</v>
      </c>
      <c r="AH132" s="126">
        <v>137.79</v>
      </c>
      <c r="AI132" s="126" t="s">
        <v>94</v>
      </c>
      <c r="AJ132" s="126" t="s">
        <v>94</v>
      </c>
      <c r="AK132" s="126" t="s">
        <v>94</v>
      </c>
      <c r="AL132" s="126" t="s">
        <v>94</v>
      </c>
      <c r="AM132" s="126" t="s">
        <v>94</v>
      </c>
      <c r="AN132" s="128" t="s">
        <v>94</v>
      </c>
      <c r="AO132" s="125">
        <v>490348.098</v>
      </c>
      <c r="AP132" s="125">
        <v>109750.7</v>
      </c>
      <c r="AQ132" s="125">
        <v>89.33696575296166</v>
      </c>
      <c r="AR132" s="125">
        <v>10.663034247038352</v>
      </c>
      <c r="AS132" s="125">
        <v>61.277154315418237</v>
      </c>
      <c r="AT132" s="126" t="s">
        <v>94</v>
      </c>
      <c r="AU132" s="128" t="s">
        <v>94</v>
      </c>
      <c r="AV132" s="125">
        <f t="shared" si="4"/>
        <v>5.7789509350478996</v>
      </c>
      <c r="AW132" s="128" t="s">
        <v>94</v>
      </c>
      <c r="AX132" s="129">
        <v>289.53260999999998</v>
      </c>
      <c r="AZ132" s="100"/>
      <c r="BA132" s="98">
        <f t="shared" si="5"/>
        <v>14401.977879999999</v>
      </c>
      <c r="BB132" s="154"/>
    </row>
    <row r="133" spans="1:54" x14ac:dyDescent="0.3">
      <c r="A133" s="120">
        <v>2006</v>
      </c>
      <c r="B133" s="121" t="s">
        <v>29</v>
      </c>
      <c r="C133" s="122">
        <v>467.56045</v>
      </c>
      <c r="D133" s="122">
        <v>865.05200000000002</v>
      </c>
      <c r="E133" s="122">
        <v>212.5206</v>
      </c>
      <c r="F133" s="123" t="s">
        <v>94</v>
      </c>
      <c r="G133" s="123" t="s">
        <v>94</v>
      </c>
      <c r="H133" s="122">
        <v>1545.1330500000001</v>
      </c>
      <c r="I133" s="122">
        <v>130.83099999999999</v>
      </c>
      <c r="J133" s="122">
        <v>1675.96405</v>
      </c>
      <c r="K133" s="124">
        <v>1670.2335423197492</v>
      </c>
      <c r="L133" s="125">
        <v>505.41611717652148</v>
      </c>
      <c r="M133" s="125">
        <v>935.09026051237709</v>
      </c>
      <c r="N133" s="125">
        <v>141.42362987785103</v>
      </c>
      <c r="O133" s="125">
        <v>1811.6571721976002</v>
      </c>
      <c r="P133" s="125">
        <v>34.0745542801737</v>
      </c>
      <c r="Q133" s="125">
        <v>2803.3578299999995</v>
      </c>
      <c r="R133" s="125">
        <v>358.47535999999997</v>
      </c>
      <c r="S133" s="125">
        <v>80.723590000000002</v>
      </c>
      <c r="T133" s="126" t="s">
        <v>94</v>
      </c>
      <c r="U133" s="126" t="s">
        <v>94</v>
      </c>
      <c r="V133" s="127">
        <v>3242.5567799999994</v>
      </c>
      <c r="W133" s="125">
        <v>3422.3210371166242</v>
      </c>
      <c r="X133" s="125">
        <v>3329.8030167514148</v>
      </c>
      <c r="Y133" s="125">
        <v>2528.3915926082659</v>
      </c>
      <c r="Z133" s="125">
        <v>18777.294719702255</v>
      </c>
      <c r="AA133" s="125">
        <v>4918.5208299999995</v>
      </c>
      <c r="AB133" s="125">
        <v>2626.6109946047491</v>
      </c>
      <c r="AC133" s="126" t="s">
        <v>94</v>
      </c>
      <c r="AD133" s="125">
        <v>19.437797454147383</v>
      </c>
      <c r="AE133" s="125">
        <v>3.6291707488054699</v>
      </c>
      <c r="AF133" s="126" t="s">
        <v>94</v>
      </c>
      <c r="AG133" s="128" t="s">
        <v>94</v>
      </c>
      <c r="AH133" s="126">
        <v>244.23</v>
      </c>
      <c r="AI133" s="126" t="s">
        <v>94</v>
      </c>
      <c r="AJ133" s="126" t="s">
        <v>94</v>
      </c>
      <c r="AK133" s="126" t="s">
        <v>94</v>
      </c>
      <c r="AL133" s="126" t="s">
        <v>94</v>
      </c>
      <c r="AM133" s="126" t="s">
        <v>94</v>
      </c>
      <c r="AN133" s="128" t="s">
        <v>94</v>
      </c>
      <c r="AO133" s="125">
        <v>135527.402</v>
      </c>
      <c r="AP133" s="125">
        <v>25303.9</v>
      </c>
      <c r="AQ133" s="125">
        <v>92.193686970791532</v>
      </c>
      <c r="AR133" s="125">
        <v>7.8063130292084715</v>
      </c>
      <c r="AS133" s="125">
        <v>65.925445719826286</v>
      </c>
      <c r="AT133" s="126" t="s">
        <v>94</v>
      </c>
      <c r="AU133" s="128" t="s">
        <v>94</v>
      </c>
      <c r="AV133" s="125">
        <f t="shared" si="4"/>
        <v>-0.87761122201357455</v>
      </c>
      <c r="AW133" s="128" t="s">
        <v>94</v>
      </c>
      <c r="AX133" s="129">
        <v>30.536999999999999</v>
      </c>
      <c r="AZ133" s="100"/>
      <c r="BA133" s="98">
        <f t="shared" si="5"/>
        <v>4918.5208299999995</v>
      </c>
      <c r="BB133" s="154"/>
    </row>
    <row r="134" spans="1:54" ht="15" thickBot="1" x14ac:dyDescent="0.35">
      <c r="A134" s="134">
        <v>2006</v>
      </c>
      <c r="B134" s="135" t="s">
        <v>30</v>
      </c>
      <c r="C134" s="137">
        <v>318.96996999999999</v>
      </c>
      <c r="D134" s="137">
        <v>581.62337000000002</v>
      </c>
      <c r="E134" s="137">
        <v>248.88</v>
      </c>
      <c r="F134" s="138" t="s">
        <v>94</v>
      </c>
      <c r="G134" s="138" t="s">
        <v>94</v>
      </c>
      <c r="H134" s="137">
        <v>1149.47334</v>
      </c>
      <c r="I134" s="137">
        <v>104.56273999999999</v>
      </c>
      <c r="J134" s="137">
        <v>1254.0360800000001</v>
      </c>
      <c r="K134" s="139">
        <v>1245.2829170738257</v>
      </c>
      <c r="L134" s="140">
        <v>345.55638732826179</v>
      </c>
      <c r="M134" s="140">
        <v>630.10217081842825</v>
      </c>
      <c r="N134" s="140">
        <v>113.27813299648342</v>
      </c>
      <c r="O134" s="140">
        <v>1358.5611475718858</v>
      </c>
      <c r="P134" s="140">
        <v>47.427937799179325</v>
      </c>
      <c r="Q134" s="140">
        <v>1166.5481399999999</v>
      </c>
      <c r="R134" s="140">
        <v>223.50308000000001</v>
      </c>
      <c r="S134" s="142">
        <v>0</v>
      </c>
      <c r="T134" s="142" t="s">
        <v>94</v>
      </c>
      <c r="U134" s="142" t="s">
        <v>94</v>
      </c>
      <c r="V134" s="141">
        <v>1390.0512199999998</v>
      </c>
      <c r="W134" s="140">
        <v>2648.0041071125816</v>
      </c>
      <c r="X134" s="140">
        <v>2040.5828146810943</v>
      </c>
      <c r="Y134" s="140">
        <v>1693.3206051927784</v>
      </c>
      <c r="Z134" s="140">
        <v>0</v>
      </c>
      <c r="AA134" s="140">
        <v>2644.0873000000001</v>
      </c>
      <c r="AB134" s="140">
        <v>1826.0208355634129</v>
      </c>
      <c r="AC134" s="142" t="s">
        <v>94</v>
      </c>
      <c r="AD134" s="140">
        <v>18.026229206435776</v>
      </c>
      <c r="AE134" s="140">
        <v>3.2341064207026466</v>
      </c>
      <c r="AF134" s="142" t="s">
        <v>94</v>
      </c>
      <c r="AG134" s="143" t="s">
        <v>94</v>
      </c>
      <c r="AH134" s="126">
        <v>28.5</v>
      </c>
      <c r="AI134" s="142" t="s">
        <v>94</v>
      </c>
      <c r="AJ134" s="142" t="s">
        <v>94</v>
      </c>
      <c r="AK134" s="142" t="s">
        <v>94</v>
      </c>
      <c r="AL134" s="142" t="s">
        <v>94</v>
      </c>
      <c r="AM134" s="142" t="s">
        <v>94</v>
      </c>
      <c r="AN134" s="143" t="s">
        <v>94</v>
      </c>
      <c r="AO134" s="140">
        <v>81756.347999999998</v>
      </c>
      <c r="AP134" s="140">
        <v>14668</v>
      </c>
      <c r="AQ134" s="140">
        <v>91.661903380004816</v>
      </c>
      <c r="AR134" s="140">
        <v>8.3380966199951754</v>
      </c>
      <c r="AS134" s="140">
        <v>52.572062200820667</v>
      </c>
      <c r="AT134" s="142" t="s">
        <v>94</v>
      </c>
      <c r="AU134" s="143" t="s">
        <v>94</v>
      </c>
      <c r="AV134" s="140">
        <f t="shared" si="4"/>
        <v>-2.8503276137764377</v>
      </c>
      <c r="AW134" s="143" t="s">
        <v>94</v>
      </c>
      <c r="AX134" s="129">
        <v>36.045279999999998</v>
      </c>
      <c r="AZ134" s="100"/>
      <c r="BA134" s="98">
        <f t="shared" si="5"/>
        <v>2644.0872999999997</v>
      </c>
      <c r="BB134" s="154"/>
    </row>
    <row r="135" spans="1:54" x14ac:dyDescent="0.3">
      <c r="A135" s="111">
        <v>2007</v>
      </c>
      <c r="B135" s="112" t="s">
        <v>206</v>
      </c>
      <c r="C135" s="113">
        <v>53144.032000000007</v>
      </c>
      <c r="D135" s="113">
        <v>43500.474224999998</v>
      </c>
      <c r="E135" s="113">
        <v>5790.113800000001</v>
      </c>
      <c r="F135" s="114">
        <v>3011.3079879999996</v>
      </c>
      <c r="G135" s="114">
        <v>1342.0081620000001</v>
      </c>
      <c r="H135" s="113">
        <v>106787.93617500001</v>
      </c>
      <c r="I135" s="113">
        <v>19334.684499999996</v>
      </c>
      <c r="J135" s="113">
        <v>126122.62067500001</v>
      </c>
      <c r="K135" s="115">
        <v>1693.4290398855724</v>
      </c>
      <c r="L135" s="116">
        <v>878.56670980420461</v>
      </c>
      <c r="M135" s="116">
        <v>719.14130479939593</v>
      </c>
      <c r="N135" s="116">
        <v>319.63721055766615</v>
      </c>
      <c r="O135" s="116">
        <v>2085.0344186368843</v>
      </c>
      <c r="P135" s="116">
        <v>41.810107478962394</v>
      </c>
      <c r="Q135" s="116">
        <v>135349.63</v>
      </c>
      <c r="R135" s="116">
        <v>29912.803600000003</v>
      </c>
      <c r="S135" s="116">
        <v>9133.8468999999986</v>
      </c>
      <c r="T135" s="117" t="s">
        <v>94</v>
      </c>
      <c r="U135" s="117">
        <v>1136.9143199999999</v>
      </c>
      <c r="V135" s="118">
        <v>175533.19482000003</v>
      </c>
      <c r="W135" s="116">
        <v>3560.6612055709202</v>
      </c>
      <c r="X135" s="116">
        <v>2782.0816514728485</v>
      </c>
      <c r="Y135" s="116">
        <v>2725.7167730866213</v>
      </c>
      <c r="Z135" s="116">
        <v>12819.452237827702</v>
      </c>
      <c r="AA135" s="116">
        <v>301655.81549500005</v>
      </c>
      <c r="AB135" s="116">
        <v>2747.6363266789808</v>
      </c>
      <c r="AC135" s="116">
        <v>44.732714949980306</v>
      </c>
      <c r="AD135" s="116">
        <v>15.782584246454077</v>
      </c>
      <c r="AE135" s="116">
        <v>2.6221647726524417</v>
      </c>
      <c r="AF135" s="117">
        <v>342686.91399999999</v>
      </c>
      <c r="AG135" s="117" t="s">
        <v>94</v>
      </c>
      <c r="AH135" s="117">
        <v>24442.24927</v>
      </c>
      <c r="AI135" s="117">
        <v>372695.86615000002</v>
      </c>
      <c r="AJ135" s="117">
        <v>3394.705648065878</v>
      </c>
      <c r="AK135" s="117">
        <v>3.2396854987716113</v>
      </c>
      <c r="AL135" s="117">
        <v>674351.68160999997</v>
      </c>
      <c r="AM135" s="117">
        <v>6142.3419747448588</v>
      </c>
      <c r="AN135" s="117">
        <v>5.8618502712936644</v>
      </c>
      <c r="AO135" s="116">
        <v>11504075.512</v>
      </c>
      <c r="AP135" s="116">
        <v>1911320.8</v>
      </c>
      <c r="AQ135" s="116">
        <v>84.669931217316901</v>
      </c>
      <c r="AR135" s="116">
        <v>15.330068782683098</v>
      </c>
      <c r="AS135" s="116">
        <v>58.189892521037613</v>
      </c>
      <c r="AT135" s="117">
        <v>55.267285055209882</v>
      </c>
      <c r="AU135" s="117">
        <v>51.642735970899345</v>
      </c>
      <c r="AV135" s="116">
        <f t="shared" si="4"/>
        <v>11.780674462098206</v>
      </c>
      <c r="AW135" s="116">
        <f>((AI135/AI102)-1)*100</f>
        <v>8.4277536799296939</v>
      </c>
      <c r="AX135" s="119">
        <v>5566.7028799999998</v>
      </c>
      <c r="AZ135" s="100"/>
      <c r="BA135" s="98">
        <f>C135+D135+F135+I135+Q135+R135+S135+U135+E135+G135</f>
        <v>301655.81549499999</v>
      </c>
      <c r="BB135" s="154"/>
    </row>
    <row r="136" spans="1:54" x14ac:dyDescent="0.3">
      <c r="A136" s="120">
        <v>2007</v>
      </c>
      <c r="B136" s="121" t="s">
        <v>0</v>
      </c>
      <c r="C136" s="122">
        <v>471.55939000000001</v>
      </c>
      <c r="D136" s="122">
        <v>622.90309999999999</v>
      </c>
      <c r="E136" s="123">
        <v>0</v>
      </c>
      <c r="F136" s="123" t="s">
        <v>94</v>
      </c>
      <c r="G136" s="123" t="s">
        <v>94</v>
      </c>
      <c r="H136" s="122">
        <v>1094.4624899999999</v>
      </c>
      <c r="I136" s="122">
        <v>159.67750000000001</v>
      </c>
      <c r="J136" s="122">
        <v>1254.1399899999999</v>
      </c>
      <c r="K136" s="124">
        <v>2366.3184055937404</v>
      </c>
      <c r="L136" s="125">
        <v>1019.5503949044036</v>
      </c>
      <c r="M136" s="125">
        <v>1346.7680106893367</v>
      </c>
      <c r="N136" s="125">
        <v>345.23595889448387</v>
      </c>
      <c r="O136" s="125">
        <v>2711.5543644882241</v>
      </c>
      <c r="P136" s="125">
        <v>39.217256954078174</v>
      </c>
      <c r="Q136" s="125">
        <v>1675.1846</v>
      </c>
      <c r="R136" s="125">
        <v>202.2722</v>
      </c>
      <c r="S136" s="125">
        <v>66.332100000000011</v>
      </c>
      <c r="T136" s="126" t="s">
        <v>94</v>
      </c>
      <c r="U136" s="126" t="s">
        <v>94</v>
      </c>
      <c r="V136" s="127">
        <v>1943.7889</v>
      </c>
      <c r="W136" s="125">
        <v>2898.9491659396135</v>
      </c>
      <c r="X136" s="125">
        <v>2347.7785454907298</v>
      </c>
      <c r="Y136" s="125">
        <v>1723.6953335378532</v>
      </c>
      <c r="Z136" s="125">
        <v>54910.678807947021</v>
      </c>
      <c r="AA136" s="125">
        <v>3197.9288900000001</v>
      </c>
      <c r="AB136" s="125">
        <v>2822.4524020504277</v>
      </c>
      <c r="AC136" s="126" t="s">
        <v>94</v>
      </c>
      <c r="AD136" s="125">
        <v>21.903022451439689</v>
      </c>
      <c r="AE136" s="125">
        <v>2.6672346301294438</v>
      </c>
      <c r="AF136" s="126" t="s">
        <v>94</v>
      </c>
      <c r="AG136" s="128" t="s">
        <v>94</v>
      </c>
      <c r="AH136" s="126">
        <v>177.06</v>
      </c>
      <c r="AI136" s="126" t="s">
        <v>94</v>
      </c>
      <c r="AJ136" s="126" t="s">
        <v>94</v>
      </c>
      <c r="AK136" s="126" t="s">
        <v>94</v>
      </c>
      <c r="AL136" s="126" t="s">
        <v>94</v>
      </c>
      <c r="AM136" s="126" t="s">
        <v>94</v>
      </c>
      <c r="AN136" s="128" t="s">
        <v>94</v>
      </c>
      <c r="AO136" s="125">
        <v>119896.79700000001</v>
      </c>
      <c r="AP136" s="125">
        <v>14600.4</v>
      </c>
      <c r="AQ136" s="125">
        <v>87.267968386846505</v>
      </c>
      <c r="AR136" s="125">
        <v>12.732031613153492</v>
      </c>
      <c r="AS136" s="125">
        <v>60.782743045921826</v>
      </c>
      <c r="AT136" s="126" t="s">
        <v>94</v>
      </c>
      <c r="AU136" s="128" t="s">
        <v>94</v>
      </c>
      <c r="AV136" s="125">
        <f t="shared" si="4"/>
        <v>9.5259764112858303</v>
      </c>
      <c r="AW136" s="128" t="s">
        <v>94</v>
      </c>
      <c r="AX136" s="129">
        <v>39.113699999999994</v>
      </c>
      <c r="AZ136" s="100"/>
      <c r="BA136" s="98">
        <f>C136+D136+I136+Q136+R136+S136+E136</f>
        <v>3197.9288900000001</v>
      </c>
      <c r="BB136" s="154"/>
    </row>
    <row r="137" spans="1:54" x14ac:dyDescent="0.3">
      <c r="A137" s="120">
        <v>2007</v>
      </c>
      <c r="B137" s="121" t="s">
        <v>1</v>
      </c>
      <c r="C137" s="122">
        <v>1332.4446399999999</v>
      </c>
      <c r="D137" s="122">
        <v>931.97372499999994</v>
      </c>
      <c r="E137" s="122">
        <v>48.331099999999999</v>
      </c>
      <c r="F137" s="123" t="s">
        <v>94</v>
      </c>
      <c r="G137" s="123" t="s">
        <v>94</v>
      </c>
      <c r="H137" s="122">
        <v>2312.7494649999999</v>
      </c>
      <c r="I137" s="122">
        <v>448.89660000000003</v>
      </c>
      <c r="J137" s="122">
        <v>2761.6460649999999</v>
      </c>
      <c r="K137" s="124">
        <v>1985.0665837534782</v>
      </c>
      <c r="L137" s="125">
        <v>1143.6566604353027</v>
      </c>
      <c r="M137" s="125">
        <v>799.92663556134619</v>
      </c>
      <c r="N137" s="125">
        <v>385.29449631525551</v>
      </c>
      <c r="O137" s="125">
        <v>2370.3610843603069</v>
      </c>
      <c r="P137" s="125">
        <v>33.976563610553448</v>
      </c>
      <c r="Q137" s="125">
        <v>4919.3317999999999</v>
      </c>
      <c r="R137" s="125">
        <v>411.32929999999999</v>
      </c>
      <c r="S137" s="125">
        <v>35.783999999999999</v>
      </c>
      <c r="T137" s="126" t="s">
        <v>94</v>
      </c>
      <c r="U137" s="126" t="s">
        <v>94</v>
      </c>
      <c r="V137" s="127">
        <v>5366.4450999999999</v>
      </c>
      <c r="W137" s="125">
        <v>2859.4977164813508</v>
      </c>
      <c r="X137" s="125">
        <v>2668.1989922383914</v>
      </c>
      <c r="Y137" s="125">
        <v>2787.8604881288843</v>
      </c>
      <c r="Z137" s="125">
        <v>12984.034833091437</v>
      </c>
      <c r="AA137" s="125">
        <v>8128.0911649999998</v>
      </c>
      <c r="AB137" s="125">
        <v>2672.1469496673494</v>
      </c>
      <c r="AC137" s="126" t="s">
        <v>94</v>
      </c>
      <c r="AD137" s="125">
        <v>25.28673166125866</v>
      </c>
      <c r="AE137" s="125">
        <v>2.1445831972920404</v>
      </c>
      <c r="AF137" s="126" t="s">
        <v>94</v>
      </c>
      <c r="AG137" s="128" t="s">
        <v>94</v>
      </c>
      <c r="AH137" s="126">
        <v>545.29999999999995</v>
      </c>
      <c r="AI137" s="126" t="s">
        <v>94</v>
      </c>
      <c r="AJ137" s="126" t="s">
        <v>94</v>
      </c>
      <c r="AK137" s="126" t="s">
        <v>94</v>
      </c>
      <c r="AL137" s="126" t="s">
        <v>94</v>
      </c>
      <c r="AM137" s="126" t="s">
        <v>94</v>
      </c>
      <c r="AN137" s="128" t="s">
        <v>94</v>
      </c>
      <c r="AO137" s="125">
        <v>379005.63500000001</v>
      </c>
      <c r="AP137" s="125">
        <v>32143.7</v>
      </c>
      <c r="AQ137" s="125">
        <v>83.745324729003599</v>
      </c>
      <c r="AR137" s="125">
        <v>16.254675270996398</v>
      </c>
      <c r="AS137" s="125">
        <v>66.023436389446559</v>
      </c>
      <c r="AT137" s="126" t="s">
        <v>94</v>
      </c>
      <c r="AU137" s="128" t="s">
        <v>94</v>
      </c>
      <c r="AV137" s="125">
        <f t="shared" si="4"/>
        <v>19.398272492954781</v>
      </c>
      <c r="AW137" s="128" t="s">
        <v>94</v>
      </c>
      <c r="AX137" s="129">
        <v>28.239900000000002</v>
      </c>
      <c r="AZ137" s="100"/>
      <c r="BA137" s="98">
        <f t="shared" ref="BA137:BA167" si="6">C137+D137+I137+Q137+R137+S137+E137</f>
        <v>8128.0911649999998</v>
      </c>
      <c r="BB137" s="154"/>
    </row>
    <row r="138" spans="1:54" x14ac:dyDescent="0.3">
      <c r="A138" s="120">
        <v>2007</v>
      </c>
      <c r="B138" s="121" t="s">
        <v>2</v>
      </c>
      <c r="C138" s="122">
        <v>261.34296000000001</v>
      </c>
      <c r="D138" s="122">
        <v>423.3827</v>
      </c>
      <c r="E138" s="123">
        <v>0</v>
      </c>
      <c r="F138" s="123" t="s">
        <v>94</v>
      </c>
      <c r="G138" s="123" t="s">
        <v>94</v>
      </c>
      <c r="H138" s="122">
        <v>684.72566000000006</v>
      </c>
      <c r="I138" s="122">
        <v>116.62400000000001</v>
      </c>
      <c r="J138" s="122">
        <v>801.34966000000009</v>
      </c>
      <c r="K138" s="124">
        <v>3390.7381400415966</v>
      </c>
      <c r="L138" s="125">
        <v>1294.1614340893334</v>
      </c>
      <c r="M138" s="125">
        <v>2096.5767059522632</v>
      </c>
      <c r="N138" s="125">
        <v>577.51807467564629</v>
      </c>
      <c r="O138" s="125">
        <v>3968.256214717243</v>
      </c>
      <c r="P138" s="125">
        <v>34.397465646367046</v>
      </c>
      <c r="Q138" s="125">
        <v>1244.1561000000002</v>
      </c>
      <c r="R138" s="125">
        <v>284.17070000000001</v>
      </c>
      <c r="S138" s="126">
        <v>0</v>
      </c>
      <c r="T138" s="126" t="s">
        <v>94</v>
      </c>
      <c r="U138" s="126" t="s">
        <v>94</v>
      </c>
      <c r="V138" s="127">
        <v>1528.3268000000003</v>
      </c>
      <c r="W138" s="125">
        <v>3993.5479319256128</v>
      </c>
      <c r="X138" s="125">
        <v>3546.8172449477029</v>
      </c>
      <c r="Y138" s="125">
        <v>2664.7665041260316</v>
      </c>
      <c r="Z138" s="125">
        <v>0</v>
      </c>
      <c r="AA138" s="125">
        <v>2329.6764600000006</v>
      </c>
      <c r="AB138" s="125">
        <v>3984.81192667612</v>
      </c>
      <c r="AC138" s="126" t="s">
        <v>94</v>
      </c>
      <c r="AD138" s="125">
        <v>20.693887438042957</v>
      </c>
      <c r="AE138" s="125">
        <v>2.7647293819768755</v>
      </c>
      <c r="AF138" s="126" t="s">
        <v>94</v>
      </c>
      <c r="AG138" s="128" t="s">
        <v>94</v>
      </c>
      <c r="AH138" s="126">
        <v>55.05</v>
      </c>
      <c r="AI138" s="126" t="s">
        <v>94</v>
      </c>
      <c r="AJ138" s="126" t="s">
        <v>94</v>
      </c>
      <c r="AK138" s="126" t="s">
        <v>94</v>
      </c>
      <c r="AL138" s="126" t="s">
        <v>94</v>
      </c>
      <c r="AM138" s="126" t="s">
        <v>94</v>
      </c>
      <c r="AN138" s="128" t="s">
        <v>94</v>
      </c>
      <c r="AO138" s="125">
        <v>84264.176999999996</v>
      </c>
      <c r="AP138" s="125">
        <v>11257.8</v>
      </c>
      <c r="AQ138" s="125">
        <v>85.446552757007467</v>
      </c>
      <c r="AR138" s="125">
        <v>14.553447242992529</v>
      </c>
      <c r="AS138" s="125">
        <v>65.602534353632947</v>
      </c>
      <c r="AT138" s="126" t="s">
        <v>94</v>
      </c>
      <c r="AU138" s="128" t="s">
        <v>94</v>
      </c>
      <c r="AV138" s="125">
        <f t="shared" si="4"/>
        <v>4.5162817864413896</v>
      </c>
      <c r="AW138" s="128" t="s">
        <v>94</v>
      </c>
      <c r="AX138" s="129">
        <v>40.059899999999999</v>
      </c>
      <c r="AZ138" s="100"/>
      <c r="BA138" s="98">
        <f t="shared" si="6"/>
        <v>2329.6764600000001</v>
      </c>
      <c r="BB138" s="154"/>
    </row>
    <row r="139" spans="1:54" x14ac:dyDescent="0.3">
      <c r="A139" s="120">
        <v>2007</v>
      </c>
      <c r="B139" s="121" t="s">
        <v>3</v>
      </c>
      <c r="C139" s="122">
        <v>459.26708000000002</v>
      </c>
      <c r="D139" s="122">
        <v>723.29009999999994</v>
      </c>
      <c r="E139" s="122">
        <v>71.234100000000012</v>
      </c>
      <c r="F139" s="123" t="s">
        <v>94</v>
      </c>
      <c r="G139" s="123" t="s">
        <v>94</v>
      </c>
      <c r="H139" s="122">
        <v>1253.7912799999999</v>
      </c>
      <c r="I139" s="122">
        <v>547.54499999999996</v>
      </c>
      <c r="J139" s="122">
        <v>1801.33628</v>
      </c>
      <c r="K139" s="124">
        <v>2883.6775539399569</v>
      </c>
      <c r="L139" s="125">
        <v>1056.298756408281</v>
      </c>
      <c r="M139" s="125">
        <v>1663.5427759211939</v>
      </c>
      <c r="N139" s="125">
        <v>1259.3349877756796</v>
      </c>
      <c r="O139" s="125">
        <v>4143.0125417156369</v>
      </c>
      <c r="P139" s="125">
        <v>53.513873955152476</v>
      </c>
      <c r="Q139" s="125">
        <v>1002.6115</v>
      </c>
      <c r="R139" s="125">
        <v>174.91740000000001</v>
      </c>
      <c r="S139" s="125">
        <v>387.24559999999997</v>
      </c>
      <c r="T139" s="126" t="s">
        <v>94</v>
      </c>
      <c r="U139" s="126" t="s">
        <v>94</v>
      </c>
      <c r="V139" s="127">
        <v>1564.7745</v>
      </c>
      <c r="W139" s="125">
        <v>4338.6296272677118</v>
      </c>
      <c r="X139" s="125">
        <v>2549.0209288845044</v>
      </c>
      <c r="Y139" s="125">
        <v>2009.2053573479755</v>
      </c>
      <c r="Z139" s="125">
        <v>14838.133190282779</v>
      </c>
      <c r="AA139" s="125">
        <v>3366.11078</v>
      </c>
      <c r="AB139" s="125">
        <v>4231.7063046074554</v>
      </c>
      <c r="AC139" s="126" t="s">
        <v>94</v>
      </c>
      <c r="AD139" s="125">
        <v>9.3563373618554184</v>
      </c>
      <c r="AE139" s="125">
        <v>0.51228340684386187</v>
      </c>
      <c r="AF139" s="126" t="s">
        <v>94</v>
      </c>
      <c r="AG139" s="128" t="s">
        <v>94</v>
      </c>
      <c r="AH139" s="126">
        <v>28.3</v>
      </c>
      <c r="AI139" s="126" t="s">
        <v>94</v>
      </c>
      <c r="AJ139" s="126" t="s">
        <v>94</v>
      </c>
      <c r="AK139" s="126" t="s">
        <v>94</v>
      </c>
      <c r="AL139" s="126" t="s">
        <v>94</v>
      </c>
      <c r="AM139" s="126" t="s">
        <v>94</v>
      </c>
      <c r="AN139" s="128" t="s">
        <v>94</v>
      </c>
      <c r="AO139" s="125">
        <v>657079.799</v>
      </c>
      <c r="AP139" s="125">
        <v>35976.800000000003</v>
      </c>
      <c r="AQ139" s="125">
        <v>69.603399094365642</v>
      </c>
      <c r="AR139" s="125">
        <v>30.39660090563434</v>
      </c>
      <c r="AS139" s="125">
        <v>46.486126044847524</v>
      </c>
      <c r="AT139" s="126" t="s">
        <v>94</v>
      </c>
      <c r="AU139" s="128" t="s">
        <v>94</v>
      </c>
      <c r="AV139" s="125">
        <f t="shared" si="4"/>
        <v>10.576733327120525</v>
      </c>
      <c r="AW139" s="128" t="s">
        <v>94</v>
      </c>
      <c r="AX139" s="129">
        <v>16.610799999999998</v>
      </c>
      <c r="AZ139" s="100"/>
      <c r="BA139" s="98">
        <f t="shared" si="6"/>
        <v>3366.1107799999995</v>
      </c>
      <c r="BB139" s="154"/>
    </row>
    <row r="140" spans="1:54" x14ac:dyDescent="0.3">
      <c r="A140" s="120">
        <v>2007</v>
      </c>
      <c r="B140" s="121" t="s">
        <v>4</v>
      </c>
      <c r="C140" s="122">
        <v>384.79967999999997</v>
      </c>
      <c r="D140" s="122">
        <v>788.15449999999998</v>
      </c>
      <c r="E140" s="122">
        <v>169.21889999999999</v>
      </c>
      <c r="F140" s="123" t="s">
        <v>94</v>
      </c>
      <c r="G140" s="123" t="s">
        <v>94</v>
      </c>
      <c r="H140" s="122">
        <v>1342.17308</v>
      </c>
      <c r="I140" s="122">
        <v>96.591399999999993</v>
      </c>
      <c r="J140" s="122">
        <v>1438.76448</v>
      </c>
      <c r="K140" s="124">
        <v>1830.5313993849006</v>
      </c>
      <c r="L140" s="125">
        <v>524.81152185920905</v>
      </c>
      <c r="M140" s="125">
        <v>1074.9295909112607</v>
      </c>
      <c r="N140" s="125">
        <v>131.73680298411787</v>
      </c>
      <c r="O140" s="125">
        <v>1962.2682023690184</v>
      </c>
      <c r="P140" s="125">
        <v>20.202153512304815</v>
      </c>
      <c r="Q140" s="125">
        <v>5179.6200999999992</v>
      </c>
      <c r="R140" s="125">
        <v>463.93959999999993</v>
      </c>
      <c r="S140" s="125">
        <v>39.512999999999998</v>
      </c>
      <c r="T140" s="126" t="s">
        <v>94</v>
      </c>
      <c r="U140" s="126" t="s">
        <v>94</v>
      </c>
      <c r="V140" s="127">
        <v>5683.0726999999988</v>
      </c>
      <c r="W140" s="125">
        <v>2943.3711034367029</v>
      </c>
      <c r="X140" s="125">
        <v>2793.9922064555662</v>
      </c>
      <c r="Y140" s="125">
        <v>1699.5556402187729</v>
      </c>
      <c r="Z140" s="125">
        <v>22260.845070422536</v>
      </c>
      <c r="AA140" s="125">
        <v>7121.8371799999986</v>
      </c>
      <c r="AB140" s="125">
        <v>2673.3432381675948</v>
      </c>
      <c r="AC140" s="126" t="s">
        <v>94</v>
      </c>
      <c r="AD140" s="125">
        <v>24.055628409394135</v>
      </c>
      <c r="AE140" s="125">
        <v>1.9265081160946496</v>
      </c>
      <c r="AF140" s="126" t="s">
        <v>94</v>
      </c>
      <c r="AG140" s="128" t="s">
        <v>94</v>
      </c>
      <c r="AH140" s="126">
        <v>572.15</v>
      </c>
      <c r="AI140" s="126" t="s">
        <v>94</v>
      </c>
      <c r="AJ140" s="126" t="s">
        <v>94</v>
      </c>
      <c r="AK140" s="126" t="s">
        <v>94</v>
      </c>
      <c r="AL140" s="126" t="s">
        <v>94</v>
      </c>
      <c r="AM140" s="126" t="s">
        <v>94</v>
      </c>
      <c r="AN140" s="128" t="s">
        <v>94</v>
      </c>
      <c r="AO140" s="125">
        <v>369675.95</v>
      </c>
      <c r="AP140" s="125">
        <v>29605.7</v>
      </c>
      <c r="AQ140" s="125">
        <v>93.286503709071269</v>
      </c>
      <c r="AR140" s="125">
        <v>6.7134962909287275</v>
      </c>
      <c r="AS140" s="125">
        <v>79.797846487695196</v>
      </c>
      <c r="AT140" s="126" t="s">
        <v>94</v>
      </c>
      <c r="AU140" s="128" t="s">
        <v>94</v>
      </c>
      <c r="AV140" s="125">
        <f t="shared" si="4"/>
        <v>4.9970715659048537</v>
      </c>
      <c r="AW140" s="128" t="s">
        <v>94</v>
      </c>
      <c r="AX140" s="129">
        <v>124.8283</v>
      </c>
      <c r="AZ140" s="100"/>
      <c r="BA140" s="98">
        <f t="shared" si="6"/>
        <v>7121.8371799999986</v>
      </c>
      <c r="BB140" s="154"/>
    </row>
    <row r="141" spans="1:54" x14ac:dyDescent="0.3">
      <c r="A141" s="120">
        <v>2007</v>
      </c>
      <c r="B141" s="121" t="s">
        <v>5</v>
      </c>
      <c r="C141" s="122">
        <v>321.85265999999996</v>
      </c>
      <c r="D141" s="122">
        <v>516.28070000000002</v>
      </c>
      <c r="E141" s="123">
        <v>0</v>
      </c>
      <c r="F141" s="123" t="s">
        <v>94</v>
      </c>
      <c r="G141" s="123" t="s">
        <v>94</v>
      </c>
      <c r="H141" s="122">
        <v>838.13336000000004</v>
      </c>
      <c r="I141" s="122">
        <v>12.0253</v>
      </c>
      <c r="J141" s="122">
        <v>850.15866000000005</v>
      </c>
      <c r="K141" s="124">
        <v>3043.1100137971098</v>
      </c>
      <c r="L141" s="125">
        <v>1168.5885556604458</v>
      </c>
      <c r="M141" s="125">
        <v>1874.521458136664</v>
      </c>
      <c r="N141" s="125">
        <v>43.661680342749257</v>
      </c>
      <c r="O141" s="125">
        <v>3086.7716941398589</v>
      </c>
      <c r="P141" s="125">
        <v>42.555091275498768</v>
      </c>
      <c r="Q141" s="125">
        <v>985.3578</v>
      </c>
      <c r="R141" s="125">
        <v>162.2672</v>
      </c>
      <c r="S141" s="126">
        <v>0</v>
      </c>
      <c r="T141" s="126" t="s">
        <v>94</v>
      </c>
      <c r="U141" s="126" t="s">
        <v>94</v>
      </c>
      <c r="V141" s="127">
        <v>1147.625</v>
      </c>
      <c r="W141" s="125">
        <v>3358.3192382200946</v>
      </c>
      <c r="X141" s="125">
        <v>3126.8791749305833</v>
      </c>
      <c r="Y141" s="125">
        <v>2297.8164207425871</v>
      </c>
      <c r="Z141" s="125">
        <v>0</v>
      </c>
      <c r="AA141" s="125">
        <v>1997.7836600000001</v>
      </c>
      <c r="AB141" s="125">
        <v>3237.1329636747223</v>
      </c>
      <c r="AC141" s="126" t="s">
        <v>94</v>
      </c>
      <c r="AD141" s="125">
        <v>13.795895725433327</v>
      </c>
      <c r="AE141" s="125">
        <v>3.3025194190738509</v>
      </c>
      <c r="AF141" s="126" t="s">
        <v>94</v>
      </c>
      <c r="AG141" s="128" t="s">
        <v>94</v>
      </c>
      <c r="AH141" s="126">
        <v>33.200000000000003</v>
      </c>
      <c r="AI141" s="126" t="s">
        <v>94</v>
      </c>
      <c r="AJ141" s="126" t="s">
        <v>94</v>
      </c>
      <c r="AK141" s="126" t="s">
        <v>94</v>
      </c>
      <c r="AL141" s="126" t="s">
        <v>94</v>
      </c>
      <c r="AM141" s="126" t="s">
        <v>94</v>
      </c>
      <c r="AN141" s="128" t="s">
        <v>94</v>
      </c>
      <c r="AO141" s="125">
        <v>60492.714999999997</v>
      </c>
      <c r="AP141" s="125">
        <v>14481</v>
      </c>
      <c r="AQ141" s="125">
        <v>98.585522848170484</v>
      </c>
      <c r="AR141" s="125">
        <v>1.4144771518295183</v>
      </c>
      <c r="AS141" s="125">
        <v>57.444908724501232</v>
      </c>
      <c r="AT141" s="126" t="s">
        <v>94</v>
      </c>
      <c r="AU141" s="128" t="s">
        <v>94</v>
      </c>
      <c r="AV141" s="125">
        <f t="shared" si="4"/>
        <v>-11.870749390303859</v>
      </c>
      <c r="AW141" s="128" t="s">
        <v>94</v>
      </c>
      <c r="AX141" s="129">
        <v>9.5582999999999991</v>
      </c>
      <c r="AZ141" s="100"/>
      <c r="BA141" s="98">
        <f t="shared" si="6"/>
        <v>1997.7836600000001</v>
      </c>
      <c r="BB141" s="154"/>
    </row>
    <row r="142" spans="1:54" x14ac:dyDescent="0.3">
      <c r="A142" s="120">
        <v>2007</v>
      </c>
      <c r="B142" s="121" t="s">
        <v>6</v>
      </c>
      <c r="C142" s="122">
        <v>2895.7509</v>
      </c>
      <c r="D142" s="122">
        <v>2038.4301</v>
      </c>
      <c r="E142" s="122">
        <v>862.38909999999998</v>
      </c>
      <c r="F142" s="123" t="s">
        <v>94</v>
      </c>
      <c r="G142" s="123" t="s">
        <v>94</v>
      </c>
      <c r="H142" s="122">
        <v>5796.5701000000008</v>
      </c>
      <c r="I142" s="122">
        <v>246.66149999999999</v>
      </c>
      <c r="J142" s="122">
        <v>6043.231600000001</v>
      </c>
      <c r="K142" s="124">
        <v>1505.4207998254756</v>
      </c>
      <c r="L142" s="125">
        <v>752.05225862330917</v>
      </c>
      <c r="M142" s="125">
        <v>529.39842330731494</v>
      </c>
      <c r="N142" s="125">
        <v>64.060184938702207</v>
      </c>
      <c r="O142" s="125">
        <v>1569.4809847641777</v>
      </c>
      <c r="P142" s="125">
        <v>74.122303761944835</v>
      </c>
      <c r="Q142" s="125">
        <v>1640.3487</v>
      </c>
      <c r="R142" s="125">
        <v>402.3818</v>
      </c>
      <c r="S142" s="125">
        <v>67.092099999999988</v>
      </c>
      <c r="T142" s="126" t="s">
        <v>94</v>
      </c>
      <c r="U142" s="126" t="s">
        <v>94</v>
      </c>
      <c r="V142" s="127">
        <v>2109.8226</v>
      </c>
      <c r="W142" s="125">
        <v>2519.0437813190633</v>
      </c>
      <c r="X142" s="125">
        <v>2140.4358514644514</v>
      </c>
      <c r="Y142" s="125">
        <v>1493.8161973530339</v>
      </c>
      <c r="Z142" s="125">
        <v>7048.9703719268746</v>
      </c>
      <c r="AA142" s="125">
        <v>8153.0542000000005</v>
      </c>
      <c r="AB142" s="125">
        <v>1739.1275282027741</v>
      </c>
      <c r="AC142" s="126" t="s">
        <v>94</v>
      </c>
      <c r="AD142" s="125">
        <v>20.612516591284297</v>
      </c>
      <c r="AE142" s="125">
        <v>4.1156099403176922</v>
      </c>
      <c r="AF142" s="126" t="s">
        <v>94</v>
      </c>
      <c r="AG142" s="128" t="s">
        <v>94</v>
      </c>
      <c r="AH142" s="126">
        <v>63.2</v>
      </c>
      <c r="AI142" s="126" t="s">
        <v>94</v>
      </c>
      <c r="AJ142" s="126" t="s">
        <v>94</v>
      </c>
      <c r="AK142" s="126" t="s">
        <v>94</v>
      </c>
      <c r="AL142" s="126" t="s">
        <v>94</v>
      </c>
      <c r="AM142" s="126" t="s">
        <v>94</v>
      </c>
      <c r="AN142" s="128" t="s">
        <v>94</v>
      </c>
      <c r="AO142" s="125">
        <v>198100.75099999999</v>
      </c>
      <c r="AP142" s="125">
        <v>39553.9</v>
      </c>
      <c r="AQ142" s="125">
        <v>95.918384130768715</v>
      </c>
      <c r="AR142" s="125">
        <v>4.0816158692312889</v>
      </c>
      <c r="AS142" s="125">
        <v>25.877696238055179</v>
      </c>
      <c r="AT142" s="126" t="s">
        <v>94</v>
      </c>
      <c r="AU142" s="128" t="s">
        <v>94</v>
      </c>
      <c r="AV142" s="125">
        <f t="shared" si="4"/>
        <v>23.709514486946382</v>
      </c>
      <c r="AW142" s="128" t="s">
        <v>94</v>
      </c>
      <c r="AX142" s="129">
        <v>56.305500000000002</v>
      </c>
      <c r="AZ142" s="100"/>
      <c r="BA142" s="98">
        <f t="shared" si="6"/>
        <v>8153.0542000000014</v>
      </c>
      <c r="BB142" s="154"/>
    </row>
    <row r="143" spans="1:54" x14ac:dyDescent="0.3">
      <c r="A143" s="120">
        <v>2007</v>
      </c>
      <c r="B143" s="121" t="s">
        <v>7</v>
      </c>
      <c r="C143" s="122">
        <v>987.00072999999998</v>
      </c>
      <c r="D143" s="122">
        <v>1201.366</v>
      </c>
      <c r="E143" s="122">
        <v>264.01679999999999</v>
      </c>
      <c r="F143" s="123" t="s">
        <v>94</v>
      </c>
      <c r="G143" s="123" t="s">
        <v>94</v>
      </c>
      <c r="H143" s="122">
        <v>2452.3835299999996</v>
      </c>
      <c r="I143" s="122">
        <v>1075.0350000000001</v>
      </c>
      <c r="J143" s="122">
        <v>3527.4185299999999</v>
      </c>
      <c r="K143" s="124">
        <v>1968.9462004558698</v>
      </c>
      <c r="L143" s="125">
        <v>792.43369293899548</v>
      </c>
      <c r="M143" s="125">
        <v>964.54122779762213</v>
      </c>
      <c r="N143" s="125">
        <v>863.1138044737545</v>
      </c>
      <c r="O143" s="125">
        <v>2832.060004929624</v>
      </c>
      <c r="P143" s="125">
        <v>35.224605857090211</v>
      </c>
      <c r="Q143" s="125">
        <v>5949.0369000000001</v>
      </c>
      <c r="R143" s="125">
        <v>470.01570000000004</v>
      </c>
      <c r="S143" s="125">
        <v>67.604100000000003</v>
      </c>
      <c r="T143" s="126" t="s">
        <v>94</v>
      </c>
      <c r="U143" s="126" t="s">
        <v>94</v>
      </c>
      <c r="V143" s="127">
        <v>6486.6566999999995</v>
      </c>
      <c r="W143" s="125">
        <v>3043.9310787874124</v>
      </c>
      <c r="X143" s="125">
        <v>2758.9659576599443</v>
      </c>
      <c r="Y143" s="125">
        <v>1671.9159516796858</v>
      </c>
      <c r="Z143" s="125">
        <v>14232.442105263159</v>
      </c>
      <c r="AA143" s="125">
        <v>10014.075229999999</v>
      </c>
      <c r="AB143" s="125">
        <v>2965.7766136025475</v>
      </c>
      <c r="AC143" s="126" t="s">
        <v>94</v>
      </c>
      <c r="AD143" s="125">
        <v>25.884858557138056</v>
      </c>
      <c r="AE143" s="125">
        <v>2.8797245215368186</v>
      </c>
      <c r="AF143" s="126" t="s">
        <v>94</v>
      </c>
      <c r="AG143" s="128" t="s">
        <v>94</v>
      </c>
      <c r="AH143" s="126">
        <v>818.41</v>
      </c>
      <c r="AI143" s="126" t="s">
        <v>94</v>
      </c>
      <c r="AJ143" s="126" t="s">
        <v>94</v>
      </c>
      <c r="AK143" s="126" t="s">
        <v>94</v>
      </c>
      <c r="AL143" s="126" t="s">
        <v>94</v>
      </c>
      <c r="AM143" s="126" t="s">
        <v>94</v>
      </c>
      <c r="AN143" s="128" t="s">
        <v>94</v>
      </c>
      <c r="AO143" s="125">
        <v>347744.20799999998</v>
      </c>
      <c r="AP143" s="125">
        <v>38687</v>
      </c>
      <c r="AQ143" s="125">
        <v>69.523463381023845</v>
      </c>
      <c r="AR143" s="125">
        <v>30.476536618976148</v>
      </c>
      <c r="AS143" s="125">
        <v>64.775394142909789</v>
      </c>
      <c r="AT143" s="126" t="s">
        <v>94</v>
      </c>
      <c r="AU143" s="128" t="s">
        <v>94</v>
      </c>
      <c r="AV143" s="125">
        <f t="shared" si="4"/>
        <v>14.845008404202575</v>
      </c>
      <c r="AW143" s="128" t="s">
        <v>94</v>
      </c>
      <c r="AX143" s="129">
        <v>52.231999999999999</v>
      </c>
      <c r="AZ143" s="100"/>
      <c r="BA143" s="98">
        <f t="shared" si="6"/>
        <v>10014.07523</v>
      </c>
      <c r="BB143" s="154"/>
    </row>
    <row r="144" spans="1:54" x14ac:dyDescent="0.3">
      <c r="A144" s="120">
        <v>2007</v>
      </c>
      <c r="B144" s="121" t="s">
        <v>272</v>
      </c>
      <c r="C144" s="122">
        <v>8847.7323800000013</v>
      </c>
      <c r="D144" s="122">
        <v>2162.5841</v>
      </c>
      <c r="E144" s="122">
        <v>120.1808</v>
      </c>
      <c r="F144" s="123" t="s">
        <v>94</v>
      </c>
      <c r="G144" s="123" t="s">
        <v>94</v>
      </c>
      <c r="H144" s="122">
        <v>11130.497280000001</v>
      </c>
      <c r="I144" s="122">
        <v>4341.9497000000001</v>
      </c>
      <c r="J144" s="122">
        <v>15472.446980000001</v>
      </c>
      <c r="K144" s="124">
        <v>2790.177330032398</v>
      </c>
      <c r="L144" s="125">
        <v>2217.9370505959637</v>
      </c>
      <c r="M144" s="125">
        <v>542.11352631573675</v>
      </c>
      <c r="N144" s="125">
        <v>1088.4338153381204</v>
      </c>
      <c r="O144" s="125">
        <v>3878.611145370518</v>
      </c>
      <c r="P144" s="125">
        <v>23.563670582117261</v>
      </c>
      <c r="Q144" s="125">
        <v>30624.422600000002</v>
      </c>
      <c r="R144" s="125">
        <v>17441.157999999999</v>
      </c>
      <c r="S144" s="125">
        <v>2124.2677999999996</v>
      </c>
      <c r="T144" s="126" t="s">
        <v>94</v>
      </c>
      <c r="U144" s="126" t="s">
        <v>94</v>
      </c>
      <c r="V144" s="127">
        <v>50189.848400000003</v>
      </c>
      <c r="W144" s="125">
        <v>10069.632632850737</v>
      </c>
      <c r="X144" s="125">
        <v>4222.6371538406383</v>
      </c>
      <c r="Y144" s="125">
        <v>5751.6646237081468</v>
      </c>
      <c r="Z144" s="125">
        <v>30086.22213409625</v>
      </c>
      <c r="AA144" s="125">
        <v>65662.295379999996</v>
      </c>
      <c r="AB144" s="125">
        <v>7317.3969186879067</v>
      </c>
      <c r="AC144" s="126" t="s">
        <v>94</v>
      </c>
      <c r="AD144" s="125">
        <v>8.9606861767892756</v>
      </c>
      <c r="AE144" s="125">
        <v>3.4096473834996095</v>
      </c>
      <c r="AF144" s="126" t="s">
        <v>94</v>
      </c>
      <c r="AG144" s="128" t="s">
        <v>94</v>
      </c>
      <c r="AH144" s="126">
        <v>11497.78</v>
      </c>
      <c r="AI144" s="126" t="s">
        <v>94</v>
      </c>
      <c r="AJ144" s="126" t="s">
        <v>94</v>
      </c>
      <c r="AK144" s="126" t="s">
        <v>94</v>
      </c>
      <c r="AL144" s="126" t="s">
        <v>94</v>
      </c>
      <c r="AM144" s="126" t="s">
        <v>94</v>
      </c>
      <c r="AN144" s="128" t="s">
        <v>94</v>
      </c>
      <c r="AO144" s="125">
        <v>1925779.648</v>
      </c>
      <c r="AP144" s="125">
        <v>732782</v>
      </c>
      <c r="AQ144" s="125">
        <v>71.937537057890765</v>
      </c>
      <c r="AR144" s="125">
        <v>28.062462942109239</v>
      </c>
      <c r="AS144" s="125">
        <v>76.43632941788276</v>
      </c>
      <c r="AT144" s="126" t="s">
        <v>94</v>
      </c>
      <c r="AU144" s="128" t="s">
        <v>94</v>
      </c>
      <c r="AV144" s="125">
        <f t="shared" si="4"/>
        <v>18.769675090034333</v>
      </c>
      <c r="AW144" s="128" t="s">
        <v>94</v>
      </c>
      <c r="AX144" s="129">
        <v>26.784099999999999</v>
      </c>
      <c r="AZ144" s="100"/>
      <c r="BA144" s="98">
        <f t="shared" si="6"/>
        <v>65662.29538000001</v>
      </c>
      <c r="BB144" s="154"/>
    </row>
    <row r="145" spans="1:54" x14ac:dyDescent="0.3">
      <c r="A145" s="120">
        <v>2007</v>
      </c>
      <c r="B145" s="121" t="s">
        <v>8</v>
      </c>
      <c r="C145" s="122">
        <v>466.47320999999999</v>
      </c>
      <c r="D145" s="122">
        <v>1041.8440000000001</v>
      </c>
      <c r="E145" s="122">
        <v>243.8809</v>
      </c>
      <c r="F145" s="123" t="s">
        <v>94</v>
      </c>
      <c r="G145" s="123" t="s">
        <v>94</v>
      </c>
      <c r="H145" s="122">
        <v>1752.1981100000003</v>
      </c>
      <c r="I145" s="122">
        <v>32.414999999999999</v>
      </c>
      <c r="J145" s="122">
        <v>1784.6131100000002</v>
      </c>
      <c r="K145" s="124">
        <v>2276.9688420609432</v>
      </c>
      <c r="L145" s="125">
        <v>606.17858149964081</v>
      </c>
      <c r="M145" s="125">
        <v>1353.8687850132094</v>
      </c>
      <c r="N145" s="125">
        <v>42.123059369927923</v>
      </c>
      <c r="O145" s="125">
        <v>2319.0918884359435</v>
      </c>
      <c r="P145" s="125">
        <v>42.429515970343218</v>
      </c>
      <c r="Q145" s="125">
        <v>1982.8101999999999</v>
      </c>
      <c r="R145" s="125">
        <v>383.98660000000001</v>
      </c>
      <c r="S145" s="125">
        <v>54.655299999999997</v>
      </c>
      <c r="T145" s="126" t="s">
        <v>94</v>
      </c>
      <c r="U145" s="126" t="s">
        <v>94</v>
      </c>
      <c r="V145" s="127">
        <v>2421.4521</v>
      </c>
      <c r="W145" s="125">
        <v>2896.8757626656325</v>
      </c>
      <c r="X145" s="125">
        <v>2724.1455489685586</v>
      </c>
      <c r="Y145" s="125">
        <v>1288.536989684633</v>
      </c>
      <c r="Z145" s="125">
        <v>33510.30042918455</v>
      </c>
      <c r="AA145" s="125">
        <v>4206.0652100000007</v>
      </c>
      <c r="AB145" s="125">
        <v>2619.9239511279011</v>
      </c>
      <c r="AC145" s="126" t="s">
        <v>94</v>
      </c>
      <c r="AD145" s="125">
        <v>17.892211138430643</v>
      </c>
      <c r="AE145" s="125">
        <v>3.4347480824464616</v>
      </c>
      <c r="AF145" s="126" t="s">
        <v>94</v>
      </c>
      <c r="AG145" s="128" t="s">
        <v>94</v>
      </c>
      <c r="AH145" s="126">
        <v>72.44</v>
      </c>
      <c r="AI145" s="126" t="s">
        <v>94</v>
      </c>
      <c r="AJ145" s="126" t="s">
        <v>94</v>
      </c>
      <c r="AK145" s="126" t="s">
        <v>94</v>
      </c>
      <c r="AL145" s="126" t="s">
        <v>94</v>
      </c>
      <c r="AM145" s="126" t="s">
        <v>94</v>
      </c>
      <c r="AN145" s="128" t="s">
        <v>94</v>
      </c>
      <c r="AO145" s="125">
        <v>122456.29399999999</v>
      </c>
      <c r="AP145" s="125">
        <v>23507.8</v>
      </c>
      <c r="AQ145" s="125">
        <v>98.18363992630313</v>
      </c>
      <c r="AR145" s="125">
        <v>1.8163600736968697</v>
      </c>
      <c r="AS145" s="125">
        <v>57.570484029656775</v>
      </c>
      <c r="AT145" s="126" t="s">
        <v>94</v>
      </c>
      <c r="AU145" s="128" t="s">
        <v>94</v>
      </c>
      <c r="AV145" s="125">
        <f t="shared" si="4"/>
        <v>-24.42313718265854</v>
      </c>
      <c r="AW145" s="128" t="s">
        <v>94</v>
      </c>
      <c r="AX145" s="129">
        <v>65.432000000000002</v>
      </c>
      <c r="AZ145" s="100"/>
      <c r="BA145" s="98">
        <f t="shared" si="6"/>
        <v>4206.0652099999998</v>
      </c>
      <c r="BB145" s="154"/>
    </row>
    <row r="146" spans="1:54" x14ac:dyDescent="0.3">
      <c r="A146" s="120">
        <v>2007</v>
      </c>
      <c r="B146" s="121" t="s">
        <v>9</v>
      </c>
      <c r="C146" s="122">
        <v>3820.5573899999999</v>
      </c>
      <c r="D146" s="122">
        <v>1501.6504</v>
      </c>
      <c r="E146" s="123">
        <v>0</v>
      </c>
      <c r="F146" s="123" t="s">
        <v>94</v>
      </c>
      <c r="G146" s="123" t="s">
        <v>94</v>
      </c>
      <c r="H146" s="122">
        <v>5322.2077900000004</v>
      </c>
      <c r="I146" s="122">
        <v>653.82410000000004</v>
      </c>
      <c r="J146" s="122">
        <v>5976.0318900000002</v>
      </c>
      <c r="K146" s="124">
        <v>1658.5305002508576</v>
      </c>
      <c r="L146" s="125">
        <v>1190.5794003720798</v>
      </c>
      <c r="M146" s="125">
        <v>467.95109987877805</v>
      </c>
      <c r="N146" s="125">
        <v>203.74762775826665</v>
      </c>
      <c r="O146" s="125">
        <v>1862.2781280091244</v>
      </c>
      <c r="P146" s="125">
        <v>51.947590890693974</v>
      </c>
      <c r="Q146" s="125">
        <v>4610.1772999999994</v>
      </c>
      <c r="R146" s="125">
        <v>555.16370000000006</v>
      </c>
      <c r="S146" s="125">
        <v>362.59059999999999</v>
      </c>
      <c r="T146" s="126" t="s">
        <v>94</v>
      </c>
      <c r="U146" s="126" t="s">
        <v>94</v>
      </c>
      <c r="V146" s="127">
        <v>5527.9315999999999</v>
      </c>
      <c r="W146" s="125">
        <v>2549.7204405425323</v>
      </c>
      <c r="X146" s="125">
        <v>1998.0935626588446</v>
      </c>
      <c r="Y146" s="125">
        <v>1478.2054286064235</v>
      </c>
      <c r="Z146" s="125">
        <v>11028.030049575716</v>
      </c>
      <c r="AA146" s="125">
        <v>11503.96349</v>
      </c>
      <c r="AB146" s="125">
        <v>2139.4586858504413</v>
      </c>
      <c r="AC146" s="126" t="s">
        <v>94</v>
      </c>
      <c r="AD146" s="125">
        <v>27.240501644522642</v>
      </c>
      <c r="AE146" s="125">
        <v>3.0273700383273261</v>
      </c>
      <c r="AF146" s="126" t="s">
        <v>94</v>
      </c>
      <c r="AG146" s="128" t="s">
        <v>94</v>
      </c>
      <c r="AH146" s="126">
        <v>325.56</v>
      </c>
      <c r="AI146" s="126" t="s">
        <v>94</v>
      </c>
      <c r="AJ146" s="126" t="s">
        <v>94</v>
      </c>
      <c r="AK146" s="126" t="s">
        <v>94</v>
      </c>
      <c r="AL146" s="126" t="s">
        <v>94</v>
      </c>
      <c r="AM146" s="126" t="s">
        <v>94</v>
      </c>
      <c r="AN146" s="128" t="s">
        <v>94</v>
      </c>
      <c r="AO146" s="125">
        <v>379998.59100000001</v>
      </c>
      <c r="AP146" s="125">
        <v>42231.1</v>
      </c>
      <c r="AQ146" s="125">
        <v>89.059226723771729</v>
      </c>
      <c r="AR146" s="125">
        <v>10.940773276228285</v>
      </c>
      <c r="AS146" s="125">
        <v>48.052409109306033</v>
      </c>
      <c r="AT146" s="126" t="s">
        <v>94</v>
      </c>
      <c r="AU146" s="128" t="s">
        <v>94</v>
      </c>
      <c r="AV146" s="125">
        <f t="shared" si="4"/>
        <v>22.682475492756705</v>
      </c>
      <c r="AW146" s="128" t="s">
        <v>94</v>
      </c>
      <c r="AX146" s="129">
        <v>109.73099999999999</v>
      </c>
      <c r="AZ146" s="100"/>
      <c r="BA146" s="98">
        <f t="shared" si="6"/>
        <v>11503.963489999998</v>
      </c>
      <c r="BB146" s="154"/>
    </row>
    <row r="147" spans="1:54" x14ac:dyDescent="0.3">
      <c r="A147" s="120">
        <v>2007</v>
      </c>
      <c r="B147" s="121" t="s">
        <v>10</v>
      </c>
      <c r="C147" s="122">
        <v>1564.7745400000001</v>
      </c>
      <c r="D147" s="122">
        <v>2044.3767</v>
      </c>
      <c r="E147" s="123">
        <v>0</v>
      </c>
      <c r="F147" s="123" t="s">
        <v>94</v>
      </c>
      <c r="G147" s="123" t="s">
        <v>94</v>
      </c>
      <c r="H147" s="122">
        <v>3609.1512400000001</v>
      </c>
      <c r="I147" s="122">
        <v>249.4837</v>
      </c>
      <c r="J147" s="122">
        <v>3858.6349399999999</v>
      </c>
      <c r="K147" s="124">
        <v>1418.109565099857</v>
      </c>
      <c r="L147" s="125">
        <v>614.83201862128908</v>
      </c>
      <c r="M147" s="125">
        <v>803.27754647856773</v>
      </c>
      <c r="N147" s="125">
        <v>98.02726396871725</v>
      </c>
      <c r="O147" s="125">
        <v>1516.1368290685741</v>
      </c>
      <c r="P147" s="125">
        <v>60.247504299477541</v>
      </c>
      <c r="Q147" s="125">
        <v>1990.9277999999999</v>
      </c>
      <c r="R147" s="125">
        <v>555.07590000000005</v>
      </c>
      <c r="S147" s="126">
        <v>0</v>
      </c>
      <c r="T147" s="126" t="s">
        <v>94</v>
      </c>
      <c r="U147" s="126" t="s">
        <v>94</v>
      </c>
      <c r="V147" s="127">
        <v>2546.0037000000002</v>
      </c>
      <c r="W147" s="125">
        <v>3163.5392074513297</v>
      </c>
      <c r="X147" s="125">
        <v>2780.3419483767716</v>
      </c>
      <c r="Y147" s="125">
        <v>1218.2334737951014</v>
      </c>
      <c r="Z147" s="125">
        <v>0</v>
      </c>
      <c r="AA147" s="125">
        <v>6404.6386400000001</v>
      </c>
      <c r="AB147" s="125">
        <v>1911.9237456117307</v>
      </c>
      <c r="AC147" s="126" t="s">
        <v>94</v>
      </c>
      <c r="AD147" s="125">
        <v>16.379144604934737</v>
      </c>
      <c r="AE147" s="125">
        <v>4.0324819161944303</v>
      </c>
      <c r="AF147" s="126" t="s">
        <v>94</v>
      </c>
      <c r="AG147" s="128" t="s">
        <v>94</v>
      </c>
      <c r="AH147" s="126">
        <v>53.77</v>
      </c>
      <c r="AI147" s="126" t="s">
        <v>94</v>
      </c>
      <c r="AJ147" s="126" t="s">
        <v>94</v>
      </c>
      <c r="AK147" s="126" t="s">
        <v>94</v>
      </c>
      <c r="AL147" s="126" t="s">
        <v>94</v>
      </c>
      <c r="AM147" s="126" t="s">
        <v>94</v>
      </c>
      <c r="AN147" s="128" t="s">
        <v>94</v>
      </c>
      <c r="AO147" s="125">
        <v>158826.22099999999</v>
      </c>
      <c r="AP147" s="125">
        <v>39102.400000000001</v>
      </c>
      <c r="AQ147" s="125">
        <v>93.534405200819549</v>
      </c>
      <c r="AR147" s="125">
        <v>6.465594799180459</v>
      </c>
      <c r="AS147" s="125">
        <v>39.752495700522459</v>
      </c>
      <c r="AT147" s="126" t="s">
        <v>94</v>
      </c>
      <c r="AU147" s="128" t="s">
        <v>94</v>
      </c>
      <c r="AV147" s="125">
        <f t="shared" si="4"/>
        <v>11.237431549558231</v>
      </c>
      <c r="AW147" s="128" t="s">
        <v>94</v>
      </c>
      <c r="AX147" s="129">
        <v>109.688</v>
      </c>
      <c r="AZ147" s="100"/>
      <c r="BA147" s="98">
        <f t="shared" si="6"/>
        <v>6404.6386399999992</v>
      </c>
      <c r="BB147" s="154"/>
    </row>
    <row r="148" spans="1:54" x14ac:dyDescent="0.3">
      <c r="A148" s="120">
        <v>2007</v>
      </c>
      <c r="B148" s="121" t="s">
        <v>11</v>
      </c>
      <c r="C148" s="122">
        <v>1215.8912600000001</v>
      </c>
      <c r="D148" s="122">
        <v>1365.0311000000002</v>
      </c>
      <c r="E148" s="122">
        <v>372.01440000000002</v>
      </c>
      <c r="F148" s="123" t="s">
        <v>94</v>
      </c>
      <c r="G148" s="123" t="s">
        <v>94</v>
      </c>
      <c r="H148" s="122">
        <v>2952.9367600000005</v>
      </c>
      <c r="I148" s="122">
        <v>78.102299999999985</v>
      </c>
      <c r="J148" s="122">
        <v>3031.0390600000005</v>
      </c>
      <c r="K148" s="124">
        <v>1679.9125038684897</v>
      </c>
      <c r="L148" s="125">
        <v>691.71509484626165</v>
      </c>
      <c r="M148" s="125">
        <v>776.56008219402531</v>
      </c>
      <c r="N148" s="125">
        <v>44.432048843094051</v>
      </c>
      <c r="O148" s="125">
        <v>1724.3445527115837</v>
      </c>
      <c r="P148" s="125">
        <v>58.544491896140613</v>
      </c>
      <c r="Q148" s="125">
        <v>1616.3989999999999</v>
      </c>
      <c r="R148" s="125">
        <v>302.25769999999994</v>
      </c>
      <c r="S148" s="125">
        <v>227.62999999999997</v>
      </c>
      <c r="T148" s="126" t="s">
        <v>94</v>
      </c>
      <c r="U148" s="126" t="s">
        <v>94</v>
      </c>
      <c r="V148" s="127">
        <v>2146.2866999999997</v>
      </c>
      <c r="W148" s="125">
        <v>2658.1409865017663</v>
      </c>
      <c r="X148" s="125">
        <v>2293.8740582324217</v>
      </c>
      <c r="Y148" s="125">
        <v>1328.3892290045135</v>
      </c>
      <c r="Z148" s="125">
        <v>11690.119145439605</v>
      </c>
      <c r="AA148" s="125">
        <v>5177.3257599999997</v>
      </c>
      <c r="AB148" s="125">
        <v>2018.2688264721578</v>
      </c>
      <c r="AC148" s="126" t="s">
        <v>94</v>
      </c>
      <c r="AD148" s="125">
        <v>16.129544650200632</v>
      </c>
      <c r="AE148" s="125">
        <v>3.334675445549693</v>
      </c>
      <c r="AF148" s="126" t="s">
        <v>94</v>
      </c>
      <c r="AG148" s="128" t="s">
        <v>94</v>
      </c>
      <c r="AH148" s="126">
        <v>66.3</v>
      </c>
      <c r="AI148" s="126" t="s">
        <v>94</v>
      </c>
      <c r="AJ148" s="126" t="s">
        <v>94</v>
      </c>
      <c r="AK148" s="126" t="s">
        <v>94</v>
      </c>
      <c r="AL148" s="126" t="s">
        <v>94</v>
      </c>
      <c r="AM148" s="126" t="s">
        <v>94</v>
      </c>
      <c r="AN148" s="128" t="s">
        <v>94</v>
      </c>
      <c r="AO148" s="125">
        <v>155257.261</v>
      </c>
      <c r="AP148" s="125">
        <v>32098.400000000001</v>
      </c>
      <c r="AQ148" s="125">
        <v>97.423249966300347</v>
      </c>
      <c r="AR148" s="125">
        <v>2.5767500336996636</v>
      </c>
      <c r="AS148" s="125">
        <v>41.455508103859387</v>
      </c>
      <c r="AT148" s="126" t="s">
        <v>94</v>
      </c>
      <c r="AU148" s="128" t="s">
        <v>94</v>
      </c>
      <c r="AV148" s="125">
        <f t="shared" si="4"/>
        <v>7.0556931225292052</v>
      </c>
      <c r="AW148" s="128" t="s">
        <v>94</v>
      </c>
      <c r="AX148" s="129">
        <v>164.30449999999999</v>
      </c>
      <c r="AZ148" s="100"/>
      <c r="BA148" s="98">
        <f t="shared" si="6"/>
        <v>5177.3257600000006</v>
      </c>
      <c r="BB148" s="154"/>
    </row>
    <row r="149" spans="1:54" x14ac:dyDescent="0.3">
      <c r="A149" s="120">
        <v>2007</v>
      </c>
      <c r="B149" s="121" t="s">
        <v>12</v>
      </c>
      <c r="C149" s="122">
        <v>2098.0996299999997</v>
      </c>
      <c r="D149" s="122">
        <v>2564.2522999999997</v>
      </c>
      <c r="E149" s="123">
        <v>0</v>
      </c>
      <c r="F149" s="123" t="s">
        <v>94</v>
      </c>
      <c r="G149" s="123" t="s">
        <v>94</v>
      </c>
      <c r="H149" s="122">
        <v>4662.3519299999989</v>
      </c>
      <c r="I149" s="122">
        <v>2101.2512999999999</v>
      </c>
      <c r="J149" s="122">
        <v>6763.6032299999988</v>
      </c>
      <c r="K149" s="124">
        <v>1352.646478496082</v>
      </c>
      <c r="L149" s="125">
        <v>608.70288615330514</v>
      </c>
      <c r="M149" s="125">
        <v>743.94359234277681</v>
      </c>
      <c r="N149" s="125">
        <v>609.61725199073817</v>
      </c>
      <c r="O149" s="125">
        <v>1962.2637304868201</v>
      </c>
      <c r="P149" s="125">
        <v>38.563368770767489</v>
      </c>
      <c r="Q149" s="125">
        <v>10009.761500000001</v>
      </c>
      <c r="R149" s="125">
        <v>681.55600000000004</v>
      </c>
      <c r="S149" s="125">
        <v>84.011799999999994</v>
      </c>
      <c r="T149" s="126" t="s">
        <v>94</v>
      </c>
      <c r="U149" s="126" t="s">
        <v>94</v>
      </c>
      <c r="V149" s="127">
        <v>10775.329300000001</v>
      </c>
      <c r="W149" s="125">
        <v>2948.2589660587105</v>
      </c>
      <c r="X149" s="125">
        <v>2602.892503959039</v>
      </c>
      <c r="Y149" s="125">
        <v>1940.7044619721519</v>
      </c>
      <c r="Z149" s="125">
        <v>16619.545004945598</v>
      </c>
      <c r="AA149" s="125">
        <v>17538.932529999998</v>
      </c>
      <c r="AB149" s="125">
        <v>2469.6989388941834</v>
      </c>
      <c r="AC149" s="126" t="s">
        <v>94</v>
      </c>
      <c r="AD149" s="125">
        <v>32.326075552516485</v>
      </c>
      <c r="AE149" s="125">
        <v>2.4860309202373041</v>
      </c>
      <c r="AF149" s="126" t="s">
        <v>94</v>
      </c>
      <c r="AG149" s="128" t="s">
        <v>94</v>
      </c>
      <c r="AH149" s="126">
        <v>1717.9</v>
      </c>
      <c r="AI149" s="126" t="s">
        <v>94</v>
      </c>
      <c r="AJ149" s="126" t="s">
        <v>94</v>
      </c>
      <c r="AK149" s="126" t="s">
        <v>94</v>
      </c>
      <c r="AL149" s="126" t="s">
        <v>94</v>
      </c>
      <c r="AM149" s="126" t="s">
        <v>94</v>
      </c>
      <c r="AN149" s="128" t="s">
        <v>94</v>
      </c>
      <c r="AO149" s="125">
        <v>705499.37199999997</v>
      </c>
      <c r="AP149" s="125">
        <v>54256.3</v>
      </c>
      <c r="AQ149" s="125">
        <v>68.93296030908661</v>
      </c>
      <c r="AR149" s="125">
        <v>31.067039690913393</v>
      </c>
      <c r="AS149" s="125">
        <v>61.436631229232532</v>
      </c>
      <c r="AT149" s="126" t="s">
        <v>94</v>
      </c>
      <c r="AU149" s="128" t="s">
        <v>94</v>
      </c>
      <c r="AV149" s="125">
        <f t="shared" si="4"/>
        <v>5.5961599542297735</v>
      </c>
      <c r="AW149" s="128" t="s">
        <v>94</v>
      </c>
      <c r="AX149" s="129">
        <v>60.282899999999998</v>
      </c>
      <c r="AZ149" s="100"/>
      <c r="BA149" s="98">
        <f t="shared" si="6"/>
        <v>17538.932530000002</v>
      </c>
      <c r="BB149" s="154"/>
    </row>
    <row r="150" spans="1:54" x14ac:dyDescent="0.3">
      <c r="A150" s="120">
        <v>2007</v>
      </c>
      <c r="B150" s="121" t="s">
        <v>13</v>
      </c>
      <c r="C150" s="122">
        <v>6471.1268700000001</v>
      </c>
      <c r="D150" s="122">
        <v>4828.6790000000001</v>
      </c>
      <c r="E150" s="123">
        <v>0</v>
      </c>
      <c r="F150" s="123" t="s">
        <v>94</v>
      </c>
      <c r="G150" s="123" t="s">
        <v>94</v>
      </c>
      <c r="H150" s="122">
        <v>11299.80587</v>
      </c>
      <c r="I150" s="122">
        <v>3377.4560000000001</v>
      </c>
      <c r="J150" s="122">
        <v>14677.26187</v>
      </c>
      <c r="K150" s="124">
        <v>1402.4452698742011</v>
      </c>
      <c r="L150" s="125">
        <v>803.14665349090137</v>
      </c>
      <c r="M150" s="125">
        <v>599.29861638329965</v>
      </c>
      <c r="N150" s="125">
        <v>419.18394403427391</v>
      </c>
      <c r="O150" s="125">
        <v>1821.6292139084749</v>
      </c>
      <c r="P150" s="125">
        <v>57.38359798902826</v>
      </c>
      <c r="Q150" s="125">
        <v>10419.838099999999</v>
      </c>
      <c r="R150" s="125">
        <v>441.68829999999997</v>
      </c>
      <c r="S150" s="125">
        <v>38.663100000000007</v>
      </c>
      <c r="T150" s="126" t="s">
        <v>94</v>
      </c>
      <c r="U150" s="126" t="s">
        <v>94</v>
      </c>
      <c r="V150" s="127">
        <v>10900.189499999999</v>
      </c>
      <c r="W150" s="125">
        <v>1624.9336062180505</v>
      </c>
      <c r="X150" s="125">
        <v>2397.974738485515</v>
      </c>
      <c r="Y150" s="125">
        <v>487.07652608304892</v>
      </c>
      <c r="Z150" s="125">
        <v>2038.4404492012447</v>
      </c>
      <c r="AA150" s="125">
        <v>25577.451369999999</v>
      </c>
      <c r="AB150" s="125">
        <v>1732.2676389914191</v>
      </c>
      <c r="AC150" s="126" t="s">
        <v>94</v>
      </c>
      <c r="AD150" s="125">
        <v>31.835914651829999</v>
      </c>
      <c r="AE150" s="125">
        <v>2.8133202439677674</v>
      </c>
      <c r="AF150" s="126" t="s">
        <v>94</v>
      </c>
      <c r="AG150" s="128" t="s">
        <v>94</v>
      </c>
      <c r="AH150" s="126">
        <v>1336.34</v>
      </c>
      <c r="AI150" s="126" t="s">
        <v>94</v>
      </c>
      <c r="AJ150" s="126" t="s">
        <v>94</v>
      </c>
      <c r="AK150" s="126" t="s">
        <v>94</v>
      </c>
      <c r="AL150" s="126" t="s">
        <v>94</v>
      </c>
      <c r="AM150" s="126" t="s">
        <v>94</v>
      </c>
      <c r="AN150" s="128" t="s">
        <v>94</v>
      </c>
      <c r="AO150" s="125">
        <v>909155.34499999997</v>
      </c>
      <c r="AP150" s="125">
        <v>80341.5</v>
      </c>
      <c r="AQ150" s="125">
        <v>76.988514411509911</v>
      </c>
      <c r="AR150" s="125">
        <v>23.011485588490082</v>
      </c>
      <c r="AS150" s="125">
        <v>42.61640201097174</v>
      </c>
      <c r="AT150" s="126" t="s">
        <v>94</v>
      </c>
      <c r="AU150" s="128" t="s">
        <v>94</v>
      </c>
      <c r="AV150" s="125">
        <f t="shared" si="4"/>
        <v>21.042220967977453</v>
      </c>
      <c r="AW150" s="128" t="s">
        <v>94</v>
      </c>
      <c r="AX150" s="129">
        <v>335.44009999999997</v>
      </c>
      <c r="AZ150" s="100"/>
      <c r="BA150" s="98">
        <f t="shared" si="6"/>
        <v>25577.451370000002</v>
      </c>
      <c r="BB150" s="154"/>
    </row>
    <row r="151" spans="1:54" x14ac:dyDescent="0.3">
      <c r="A151" s="120">
        <v>2007</v>
      </c>
      <c r="B151" s="121" t="s">
        <v>14</v>
      </c>
      <c r="C151" s="122">
        <v>1336.28683</v>
      </c>
      <c r="D151" s="122">
        <v>1765.3507</v>
      </c>
      <c r="E151" s="122">
        <v>404.96019999999999</v>
      </c>
      <c r="F151" s="123" t="s">
        <v>94</v>
      </c>
      <c r="G151" s="123" t="s">
        <v>94</v>
      </c>
      <c r="H151" s="122">
        <v>3506.59773</v>
      </c>
      <c r="I151" s="122">
        <v>303.91250000000002</v>
      </c>
      <c r="J151" s="122">
        <v>3810.5102299999999</v>
      </c>
      <c r="K151" s="124">
        <v>1152.1550531096971</v>
      </c>
      <c r="L151" s="125">
        <v>439.06080541164289</v>
      </c>
      <c r="M151" s="125">
        <v>580.03737129999809</v>
      </c>
      <c r="N151" s="125">
        <v>99.855857312210361</v>
      </c>
      <c r="O151" s="125">
        <v>1252.0109104219075</v>
      </c>
      <c r="P151" s="125">
        <v>53.363471684574179</v>
      </c>
      <c r="Q151" s="125">
        <v>2683.3952999999997</v>
      </c>
      <c r="R151" s="125">
        <v>592.64869999999996</v>
      </c>
      <c r="S151" s="125">
        <v>54.1173</v>
      </c>
      <c r="T151" s="126" t="s">
        <v>94</v>
      </c>
      <c r="U151" s="126" t="s">
        <v>94</v>
      </c>
      <c r="V151" s="127">
        <v>3330.1612999999998</v>
      </c>
      <c r="W151" s="125">
        <v>2671.0802592667155</v>
      </c>
      <c r="X151" s="125">
        <v>2062.0691271578221</v>
      </c>
      <c r="Y151" s="125">
        <v>1568.1067579688786</v>
      </c>
      <c r="Z151" s="125">
        <v>18732.191069574248</v>
      </c>
      <c r="AA151" s="125">
        <v>7140.6715299999996</v>
      </c>
      <c r="AB151" s="125">
        <v>1664.3917138802112</v>
      </c>
      <c r="AC151" s="126" t="s">
        <v>94</v>
      </c>
      <c r="AD151" s="125">
        <v>22.611945616101739</v>
      </c>
      <c r="AE151" s="125">
        <v>2.9071322158760053</v>
      </c>
      <c r="AF151" s="126" t="s">
        <v>94</v>
      </c>
      <c r="AG151" s="128" t="s">
        <v>94</v>
      </c>
      <c r="AH151" s="126">
        <v>146.5</v>
      </c>
      <c r="AI151" s="126" t="s">
        <v>94</v>
      </c>
      <c r="AJ151" s="126" t="s">
        <v>94</v>
      </c>
      <c r="AK151" s="126" t="s">
        <v>94</v>
      </c>
      <c r="AL151" s="126" t="s">
        <v>94</v>
      </c>
      <c r="AM151" s="126" t="s">
        <v>94</v>
      </c>
      <c r="AN151" s="128" t="s">
        <v>94</v>
      </c>
      <c r="AO151" s="125">
        <v>245625.96400000001</v>
      </c>
      <c r="AP151" s="125">
        <v>31579.200000000001</v>
      </c>
      <c r="AQ151" s="125">
        <v>92.0243620498035</v>
      </c>
      <c r="AR151" s="125">
        <v>7.9756379501965027</v>
      </c>
      <c r="AS151" s="125">
        <v>46.636528315425821</v>
      </c>
      <c r="AT151" s="126" t="s">
        <v>94</v>
      </c>
      <c r="AU151" s="128" t="s">
        <v>94</v>
      </c>
      <c r="AV151" s="125">
        <f t="shared" si="4"/>
        <v>12.044884216950603</v>
      </c>
      <c r="AW151" s="128" t="s">
        <v>94</v>
      </c>
      <c r="AX151" s="129">
        <v>204.65970000000002</v>
      </c>
      <c r="AZ151" s="100"/>
      <c r="BA151" s="98">
        <f t="shared" si="6"/>
        <v>7140.6715299999996</v>
      </c>
      <c r="BB151" s="154"/>
    </row>
    <row r="152" spans="1:54" x14ac:dyDescent="0.3">
      <c r="A152" s="120">
        <v>2007</v>
      </c>
      <c r="B152" s="121" t="s">
        <v>15</v>
      </c>
      <c r="C152" s="122">
        <v>1053.58044</v>
      </c>
      <c r="D152" s="122">
        <v>740.23109999999997</v>
      </c>
      <c r="E152" s="123">
        <v>0</v>
      </c>
      <c r="F152" s="123" t="s">
        <v>94</v>
      </c>
      <c r="G152" s="123" t="s">
        <v>94</v>
      </c>
      <c r="H152" s="122">
        <v>1793.8115399999999</v>
      </c>
      <c r="I152" s="122">
        <v>177.91750000000002</v>
      </c>
      <c r="J152" s="122">
        <v>1971.7290399999999</v>
      </c>
      <c r="K152" s="124">
        <v>1708.5318797539608</v>
      </c>
      <c r="L152" s="125">
        <v>1003.492133641422</v>
      </c>
      <c r="M152" s="125">
        <v>705.03974611253875</v>
      </c>
      <c r="N152" s="125">
        <v>169.45911760391809</v>
      </c>
      <c r="O152" s="125">
        <v>1877.9909973578788</v>
      </c>
      <c r="P152" s="125">
        <v>46.495501694260561</v>
      </c>
      <c r="Q152" s="125">
        <v>1893.5097000000001</v>
      </c>
      <c r="R152" s="125">
        <v>317.33910000000003</v>
      </c>
      <c r="S152" s="125">
        <v>58.109900000000003</v>
      </c>
      <c r="T152" s="126" t="s">
        <v>94</v>
      </c>
      <c r="U152" s="126" t="s">
        <v>94</v>
      </c>
      <c r="V152" s="127">
        <v>2268.9587000000001</v>
      </c>
      <c r="W152" s="125">
        <v>3348.482751089125</v>
      </c>
      <c r="X152" s="125">
        <v>3162.4326305926838</v>
      </c>
      <c r="Y152" s="125">
        <v>1707.9882882931374</v>
      </c>
      <c r="Z152" s="125">
        <v>38921.567314132619</v>
      </c>
      <c r="AA152" s="125">
        <v>4240.6877400000003</v>
      </c>
      <c r="AB152" s="125">
        <v>2454.7807437474021</v>
      </c>
      <c r="AC152" s="126" t="s">
        <v>94</v>
      </c>
      <c r="AD152" s="125">
        <v>27.069544296848569</v>
      </c>
      <c r="AE152" s="125">
        <v>3.1558295022889675</v>
      </c>
      <c r="AF152" s="126" t="s">
        <v>94</v>
      </c>
      <c r="AG152" s="128" t="s">
        <v>94</v>
      </c>
      <c r="AH152" s="126">
        <v>171.67</v>
      </c>
      <c r="AI152" s="126" t="s">
        <v>94</v>
      </c>
      <c r="AJ152" s="126" t="s">
        <v>94</v>
      </c>
      <c r="AK152" s="126" t="s">
        <v>94</v>
      </c>
      <c r="AL152" s="126" t="s">
        <v>94</v>
      </c>
      <c r="AM152" s="126" t="s">
        <v>94</v>
      </c>
      <c r="AN152" s="128" t="s">
        <v>94</v>
      </c>
      <c r="AO152" s="125">
        <v>134376.326</v>
      </c>
      <c r="AP152" s="125">
        <v>15665.9</v>
      </c>
      <c r="AQ152" s="125">
        <v>90.976574550020317</v>
      </c>
      <c r="AR152" s="125">
        <v>9.0234254499796798</v>
      </c>
      <c r="AS152" s="125">
        <v>53.504498305739432</v>
      </c>
      <c r="AT152" s="126" t="s">
        <v>94</v>
      </c>
      <c r="AU152" s="128" t="s">
        <v>94</v>
      </c>
      <c r="AV152" s="125">
        <f t="shared" si="4"/>
        <v>11.517074254332037</v>
      </c>
      <c r="AW152" s="128" t="s">
        <v>94</v>
      </c>
      <c r="AX152" s="129">
        <v>36.157699999999998</v>
      </c>
      <c r="AZ152" s="100"/>
      <c r="BA152" s="98">
        <f t="shared" si="6"/>
        <v>4240.6877400000003</v>
      </c>
      <c r="BB152" s="154"/>
    </row>
    <row r="153" spans="1:54" x14ac:dyDescent="0.3">
      <c r="A153" s="120">
        <v>2007</v>
      </c>
      <c r="B153" s="121" t="s">
        <v>16</v>
      </c>
      <c r="C153" s="122">
        <v>527.59037999999998</v>
      </c>
      <c r="D153" s="122">
        <v>647.44459999999992</v>
      </c>
      <c r="E153" s="122">
        <v>112.62739999999999</v>
      </c>
      <c r="F153" s="123" t="s">
        <v>94</v>
      </c>
      <c r="G153" s="123" t="s">
        <v>94</v>
      </c>
      <c r="H153" s="122">
        <v>1287.66238</v>
      </c>
      <c r="I153" s="122">
        <v>114.14790000000001</v>
      </c>
      <c r="J153" s="122">
        <v>1401.8102799999999</v>
      </c>
      <c r="K153" s="124">
        <v>2319.2223164803413</v>
      </c>
      <c r="L153" s="125">
        <v>950.24860729125578</v>
      </c>
      <c r="M153" s="125">
        <v>1166.1193091660318</v>
      </c>
      <c r="N153" s="125">
        <v>205.59298863679345</v>
      </c>
      <c r="O153" s="125">
        <v>2524.8153051171348</v>
      </c>
      <c r="P153" s="125">
        <v>48.82278124899085</v>
      </c>
      <c r="Q153" s="125">
        <v>1241.145</v>
      </c>
      <c r="R153" s="125">
        <v>228.26640000000006</v>
      </c>
      <c r="S153" s="126">
        <v>0</v>
      </c>
      <c r="T153" s="126" t="s">
        <v>94</v>
      </c>
      <c r="U153" s="126" t="s">
        <v>94</v>
      </c>
      <c r="V153" s="127">
        <v>1469.4114</v>
      </c>
      <c r="W153" s="125">
        <v>3056.9112828567568</v>
      </c>
      <c r="X153" s="125">
        <v>3144.6868349042261</v>
      </c>
      <c r="Y153" s="125">
        <v>1521.0965768623353</v>
      </c>
      <c r="Z153" s="125">
        <v>0</v>
      </c>
      <c r="AA153" s="125">
        <v>2871.2216799999997</v>
      </c>
      <c r="AB153" s="125">
        <v>2771.7223896561241</v>
      </c>
      <c r="AC153" s="126" t="s">
        <v>94</v>
      </c>
      <c r="AD153" s="125">
        <v>23.876110598311918</v>
      </c>
      <c r="AE153" s="125">
        <v>4.0737159382379264</v>
      </c>
      <c r="AF153" s="126" t="s">
        <v>94</v>
      </c>
      <c r="AG153" s="128" t="s">
        <v>94</v>
      </c>
      <c r="AH153" s="126">
        <v>28.73</v>
      </c>
      <c r="AI153" s="126" t="s">
        <v>94</v>
      </c>
      <c r="AJ153" s="126" t="s">
        <v>94</v>
      </c>
      <c r="AK153" s="126" t="s">
        <v>94</v>
      </c>
      <c r="AL153" s="126" t="s">
        <v>94</v>
      </c>
      <c r="AM153" s="126" t="s">
        <v>94</v>
      </c>
      <c r="AN153" s="128" t="s">
        <v>94</v>
      </c>
      <c r="AO153" s="125">
        <v>70481.637000000002</v>
      </c>
      <c r="AP153" s="125">
        <v>12025.5</v>
      </c>
      <c r="AQ153" s="125">
        <v>91.857107796356004</v>
      </c>
      <c r="AR153" s="125">
        <v>8.1428922036439921</v>
      </c>
      <c r="AS153" s="125">
        <v>51.177218751009157</v>
      </c>
      <c r="AT153" s="126" t="s">
        <v>94</v>
      </c>
      <c r="AU153" s="128" t="s">
        <v>94</v>
      </c>
      <c r="AV153" s="125">
        <f t="shared" si="4"/>
        <v>11.311899102929846</v>
      </c>
      <c r="AW153" s="128" t="s">
        <v>94</v>
      </c>
      <c r="AX153" s="129">
        <v>24.315300000000001</v>
      </c>
      <c r="AZ153" s="100"/>
      <c r="BA153" s="98">
        <f t="shared" si="6"/>
        <v>2871.2216799999997</v>
      </c>
      <c r="BB153" s="154"/>
    </row>
    <row r="154" spans="1:54" x14ac:dyDescent="0.3">
      <c r="A154" s="120">
        <v>2007</v>
      </c>
      <c r="B154" s="121" t="s">
        <v>17</v>
      </c>
      <c r="C154" s="122">
        <v>805.19037000000003</v>
      </c>
      <c r="D154" s="122">
        <v>1250.4136000000001</v>
      </c>
      <c r="E154" s="123">
        <v>0</v>
      </c>
      <c r="F154" s="123" t="s">
        <v>94</v>
      </c>
      <c r="G154" s="123" t="s">
        <v>94</v>
      </c>
      <c r="H154" s="122">
        <v>2055.6039700000001</v>
      </c>
      <c r="I154" s="122">
        <v>192.6465</v>
      </c>
      <c r="J154" s="122">
        <v>2248.25047</v>
      </c>
      <c r="K154" s="124">
        <v>1501.9098753525348</v>
      </c>
      <c r="L154" s="125">
        <v>588.30562009556797</v>
      </c>
      <c r="M154" s="125">
        <v>913.60425525696678</v>
      </c>
      <c r="N154" s="125">
        <v>140.75555652974441</v>
      </c>
      <c r="O154" s="125">
        <v>1642.6654318822791</v>
      </c>
      <c r="P154" s="125">
        <v>18.118617151291605</v>
      </c>
      <c r="Q154" s="125">
        <v>9225.1165000000001</v>
      </c>
      <c r="R154" s="125">
        <v>591.14410000000009</v>
      </c>
      <c r="S154" s="125">
        <v>343.99920000000003</v>
      </c>
      <c r="T154" s="126" t="s">
        <v>94</v>
      </c>
      <c r="U154" s="126" t="s">
        <v>94</v>
      </c>
      <c r="V154" s="127">
        <v>10160.2598</v>
      </c>
      <c r="W154" s="125">
        <v>3258.0118426984882</v>
      </c>
      <c r="X154" s="125">
        <v>2755.0391942306478</v>
      </c>
      <c r="Y154" s="125">
        <v>2718.7664132529403</v>
      </c>
      <c r="Z154" s="125">
        <v>14353.035423707599</v>
      </c>
      <c r="AA154" s="125">
        <v>12408.510269999999</v>
      </c>
      <c r="AB154" s="125">
        <v>2765.3088068611069</v>
      </c>
      <c r="AC154" s="126" t="s">
        <v>94</v>
      </c>
      <c r="AD154" s="125">
        <v>27.684528648337505</v>
      </c>
      <c r="AE154" s="125">
        <v>1.5260787199368797</v>
      </c>
      <c r="AF154" s="126" t="s">
        <v>94</v>
      </c>
      <c r="AG154" s="128" t="s">
        <v>94</v>
      </c>
      <c r="AH154" s="126">
        <v>3794.91</v>
      </c>
      <c r="AI154" s="126" t="s">
        <v>94</v>
      </c>
      <c r="AJ154" s="126" t="s">
        <v>94</v>
      </c>
      <c r="AK154" s="126" t="s">
        <v>94</v>
      </c>
      <c r="AL154" s="126" t="s">
        <v>94</v>
      </c>
      <c r="AM154" s="126" t="s">
        <v>94</v>
      </c>
      <c r="AN154" s="128" t="s">
        <v>94</v>
      </c>
      <c r="AO154" s="125">
        <v>813097.65399999998</v>
      </c>
      <c r="AP154" s="125">
        <v>44821.1</v>
      </c>
      <c r="AQ154" s="125">
        <v>91.431270555900298</v>
      </c>
      <c r="AR154" s="125">
        <v>8.5687294440997057</v>
      </c>
      <c r="AS154" s="125">
        <v>81.881382848708412</v>
      </c>
      <c r="AT154" s="126" t="s">
        <v>94</v>
      </c>
      <c r="AU154" s="128" t="s">
        <v>94</v>
      </c>
      <c r="AV154" s="125">
        <f t="shared" si="4"/>
        <v>3.4235928928025849</v>
      </c>
      <c r="AW154" s="128" t="s">
        <v>94</v>
      </c>
      <c r="AX154" s="129">
        <v>101.29039999999999</v>
      </c>
      <c r="AZ154" s="100"/>
      <c r="BA154" s="98">
        <f t="shared" si="6"/>
        <v>12408.510269999999</v>
      </c>
      <c r="BB154" s="154"/>
    </row>
    <row r="155" spans="1:54" x14ac:dyDescent="0.3">
      <c r="A155" s="120">
        <v>2007</v>
      </c>
      <c r="B155" s="121" t="s">
        <v>18</v>
      </c>
      <c r="C155" s="122">
        <v>2108.6235899999997</v>
      </c>
      <c r="D155" s="122">
        <v>2028.0345</v>
      </c>
      <c r="E155" s="122">
        <v>763.09230000000002</v>
      </c>
      <c r="F155" s="123" t="s">
        <v>94</v>
      </c>
      <c r="G155" s="123" t="s">
        <v>94</v>
      </c>
      <c r="H155" s="122">
        <v>4899.7503900000002</v>
      </c>
      <c r="I155" s="122">
        <v>48.745099999999994</v>
      </c>
      <c r="J155" s="122">
        <v>4948.4954900000002</v>
      </c>
      <c r="K155" s="124">
        <v>1675.0143802182347</v>
      </c>
      <c r="L155" s="125">
        <v>720.84791154379582</v>
      </c>
      <c r="M155" s="125">
        <v>693.29796024133736</v>
      </c>
      <c r="N155" s="125">
        <v>16.663857740960527</v>
      </c>
      <c r="O155" s="125">
        <v>1691.678237959195</v>
      </c>
      <c r="P155" s="125">
        <v>69.433407681144061</v>
      </c>
      <c r="Q155" s="125">
        <v>1424.4588999999999</v>
      </c>
      <c r="R155" s="125">
        <v>498.976</v>
      </c>
      <c r="S155" s="125">
        <v>255.03580000000002</v>
      </c>
      <c r="T155" s="126" t="s">
        <v>94</v>
      </c>
      <c r="U155" s="126" t="s">
        <v>94</v>
      </c>
      <c r="V155" s="127">
        <v>2178.4706999999999</v>
      </c>
      <c r="W155" s="125">
        <v>2567.8218189404893</v>
      </c>
      <c r="X155" s="125">
        <v>1997.2979263677573</v>
      </c>
      <c r="Y155" s="125">
        <v>1474.2626854735299</v>
      </c>
      <c r="Z155" s="125">
        <v>9468.9166109749767</v>
      </c>
      <c r="AA155" s="125">
        <v>7126.9661900000001</v>
      </c>
      <c r="AB155" s="125">
        <v>1888.6524995415484</v>
      </c>
      <c r="AC155" s="126" t="s">
        <v>94</v>
      </c>
      <c r="AD155" s="125">
        <v>19.206993432346703</v>
      </c>
      <c r="AE155" s="125">
        <v>4.1051395508116215</v>
      </c>
      <c r="AF155" s="126" t="s">
        <v>94</v>
      </c>
      <c r="AG155" s="128" t="s">
        <v>94</v>
      </c>
      <c r="AH155" s="126">
        <v>33.590000000000003</v>
      </c>
      <c r="AI155" s="126" t="s">
        <v>94</v>
      </c>
      <c r="AJ155" s="126" t="s">
        <v>94</v>
      </c>
      <c r="AK155" s="126" t="s">
        <v>94</v>
      </c>
      <c r="AL155" s="126" t="s">
        <v>94</v>
      </c>
      <c r="AM155" s="126" t="s">
        <v>94</v>
      </c>
      <c r="AN155" s="128" t="s">
        <v>94</v>
      </c>
      <c r="AO155" s="125">
        <v>173610.81400000001</v>
      </c>
      <c r="AP155" s="125">
        <v>37106.1</v>
      </c>
      <c r="AQ155" s="125">
        <v>99.014951107897247</v>
      </c>
      <c r="AR155" s="125">
        <v>0.98504889210275881</v>
      </c>
      <c r="AS155" s="125">
        <v>30.566592318855939</v>
      </c>
      <c r="AT155" s="126" t="s">
        <v>94</v>
      </c>
      <c r="AU155" s="128" t="s">
        <v>94</v>
      </c>
      <c r="AV155" s="125">
        <f t="shared" si="4"/>
        <v>9.0538786571551011</v>
      </c>
      <c r="AW155" s="128" t="s">
        <v>94</v>
      </c>
      <c r="AX155" s="129">
        <v>45.129800000000003</v>
      </c>
      <c r="AZ155" s="100"/>
      <c r="BA155" s="98">
        <f t="shared" si="6"/>
        <v>7126.9661899999992</v>
      </c>
      <c r="BB155" s="154"/>
    </row>
    <row r="156" spans="1:54" x14ac:dyDescent="0.3">
      <c r="A156" s="120">
        <v>2007</v>
      </c>
      <c r="B156" s="121" t="s">
        <v>19</v>
      </c>
      <c r="C156" s="122">
        <v>2819.47111</v>
      </c>
      <c r="D156" s="122">
        <v>1600.8222000000001</v>
      </c>
      <c r="E156" s="122">
        <v>499.41179999999997</v>
      </c>
      <c r="F156" s="123" t="s">
        <v>94</v>
      </c>
      <c r="G156" s="123" t="s">
        <v>94</v>
      </c>
      <c r="H156" s="122">
        <v>4919.7051099999999</v>
      </c>
      <c r="I156" s="122">
        <v>226.28210000000001</v>
      </c>
      <c r="J156" s="122">
        <v>5145.9872100000002</v>
      </c>
      <c r="K156" s="124">
        <v>1217.506192454226</v>
      </c>
      <c r="L156" s="125">
        <v>697.74985677358836</v>
      </c>
      <c r="M156" s="125">
        <v>396.16418015717164</v>
      </c>
      <c r="N156" s="125">
        <v>55.999262523185358</v>
      </c>
      <c r="O156" s="125">
        <v>1273.5054549774113</v>
      </c>
      <c r="P156" s="125">
        <v>51.404057009454505</v>
      </c>
      <c r="Q156" s="125">
        <v>4227.1687000000002</v>
      </c>
      <c r="R156" s="125">
        <v>515.76030000000003</v>
      </c>
      <c r="S156" s="125">
        <v>121.9419</v>
      </c>
      <c r="T156" s="126" t="s">
        <v>94</v>
      </c>
      <c r="U156" s="126" t="s">
        <v>94</v>
      </c>
      <c r="V156" s="127">
        <v>4864.8708999999999</v>
      </c>
      <c r="W156" s="125">
        <v>3021.214206355959</v>
      </c>
      <c r="X156" s="125">
        <v>2708.4543717014658</v>
      </c>
      <c r="Y156" s="125">
        <v>1647.3122915948029</v>
      </c>
      <c r="Z156" s="125">
        <v>8335.6278624649676</v>
      </c>
      <c r="AA156" s="125">
        <v>10010.858110000001</v>
      </c>
      <c r="AB156" s="125">
        <v>1771.5065840954639</v>
      </c>
      <c r="AC156" s="126" t="s">
        <v>94</v>
      </c>
      <c r="AD156" s="125">
        <v>27.488311220090832</v>
      </c>
      <c r="AE156" s="125">
        <v>2.8133192345194686</v>
      </c>
      <c r="AF156" s="126" t="s">
        <v>94</v>
      </c>
      <c r="AG156" s="128" t="s">
        <v>94</v>
      </c>
      <c r="AH156" s="126">
        <v>371.97</v>
      </c>
      <c r="AI156" s="126" t="s">
        <v>94</v>
      </c>
      <c r="AJ156" s="126" t="s">
        <v>94</v>
      </c>
      <c r="AK156" s="126" t="s">
        <v>94</v>
      </c>
      <c r="AL156" s="126" t="s">
        <v>94</v>
      </c>
      <c r="AM156" s="126" t="s">
        <v>94</v>
      </c>
      <c r="AN156" s="128" t="s">
        <v>94</v>
      </c>
      <c r="AO156" s="125">
        <v>355837.97200000001</v>
      </c>
      <c r="AP156" s="125">
        <v>36418.6</v>
      </c>
      <c r="AQ156" s="125">
        <v>95.602746552492874</v>
      </c>
      <c r="AR156" s="125">
        <v>4.3972534475071106</v>
      </c>
      <c r="AS156" s="125">
        <v>48.595942990545488</v>
      </c>
      <c r="AT156" s="126" t="s">
        <v>94</v>
      </c>
      <c r="AU156" s="128" t="s">
        <v>94</v>
      </c>
      <c r="AV156" s="125">
        <f t="shared" si="4"/>
        <v>11.780920168230358</v>
      </c>
      <c r="AW156" s="128" t="s">
        <v>94</v>
      </c>
      <c r="AX156" s="129">
        <v>91.141999999999996</v>
      </c>
      <c r="AZ156" s="100"/>
      <c r="BA156" s="98">
        <f t="shared" si="6"/>
        <v>10010.858109999999</v>
      </c>
      <c r="BB156" s="154"/>
    </row>
    <row r="157" spans="1:54" x14ac:dyDescent="0.3">
      <c r="A157" s="120">
        <v>2007</v>
      </c>
      <c r="B157" s="121" t="s">
        <v>20</v>
      </c>
      <c r="C157" s="122">
        <v>458.45202</v>
      </c>
      <c r="D157" s="122">
        <v>854.55709999999999</v>
      </c>
      <c r="E157" s="123">
        <v>0</v>
      </c>
      <c r="F157" s="123" t="s">
        <v>94</v>
      </c>
      <c r="G157" s="123" t="s">
        <v>94</v>
      </c>
      <c r="H157" s="122">
        <v>1313.0091199999999</v>
      </c>
      <c r="I157" s="122">
        <v>61.807000000000009</v>
      </c>
      <c r="J157" s="122">
        <v>1374.81612</v>
      </c>
      <c r="K157" s="124">
        <v>1539.9427891184389</v>
      </c>
      <c r="L157" s="125">
        <v>537.68848334867789</v>
      </c>
      <c r="M157" s="125">
        <v>1002.2543057697608</v>
      </c>
      <c r="N157" s="125">
        <v>72.489400505491815</v>
      </c>
      <c r="O157" s="125">
        <v>1612.4321778955823</v>
      </c>
      <c r="P157" s="125">
        <v>39.462278849501025</v>
      </c>
      <c r="Q157" s="125">
        <v>1851.1296</v>
      </c>
      <c r="R157" s="125">
        <v>192.66970000000001</v>
      </c>
      <c r="S157" s="125">
        <v>65.25869999999999</v>
      </c>
      <c r="T157" s="126" t="s">
        <v>94</v>
      </c>
      <c r="U157" s="126" t="s">
        <v>94</v>
      </c>
      <c r="V157" s="127">
        <v>2109.058</v>
      </c>
      <c r="W157" s="125">
        <v>2358.1730419819287</v>
      </c>
      <c r="X157" s="125">
        <v>1747.2189921017264</v>
      </c>
      <c r="Y157" s="125">
        <v>1668.6126772151351</v>
      </c>
      <c r="Z157" s="125">
        <v>20664.566181127295</v>
      </c>
      <c r="AA157" s="125">
        <v>3483.8741199999999</v>
      </c>
      <c r="AB157" s="125">
        <v>1994.2084126122786</v>
      </c>
      <c r="AC157" s="126" t="s">
        <v>94</v>
      </c>
      <c r="AD157" s="125">
        <v>19.769465853312525</v>
      </c>
      <c r="AE157" s="125">
        <v>1.6797603607013596</v>
      </c>
      <c r="AF157" s="126" t="s">
        <v>94</v>
      </c>
      <c r="AG157" s="128" t="s">
        <v>94</v>
      </c>
      <c r="AH157" s="126">
        <v>338.11</v>
      </c>
      <c r="AI157" s="126" t="s">
        <v>94</v>
      </c>
      <c r="AJ157" s="126" t="s">
        <v>94</v>
      </c>
      <c r="AK157" s="126" t="s">
        <v>94</v>
      </c>
      <c r="AL157" s="126" t="s">
        <v>94</v>
      </c>
      <c r="AM157" s="126" t="s">
        <v>94</v>
      </c>
      <c r="AN157" s="128" t="s">
        <v>94</v>
      </c>
      <c r="AO157" s="125">
        <v>207403.04399999999</v>
      </c>
      <c r="AP157" s="125">
        <v>17622.5</v>
      </c>
      <c r="AQ157" s="125">
        <v>95.504344246414561</v>
      </c>
      <c r="AR157" s="125">
        <v>4.4956557535854325</v>
      </c>
      <c r="AS157" s="125">
        <v>60.537721150498982</v>
      </c>
      <c r="AT157" s="126" t="s">
        <v>94</v>
      </c>
      <c r="AU157" s="128" t="s">
        <v>94</v>
      </c>
      <c r="AV157" s="125">
        <f t="shared" si="4"/>
        <v>8.6831317182675569</v>
      </c>
      <c r="AW157" s="128" t="s">
        <v>94</v>
      </c>
      <c r="AX157" s="129">
        <v>890.66700000000003</v>
      </c>
      <c r="AZ157" s="100"/>
      <c r="BA157" s="98">
        <f t="shared" si="6"/>
        <v>3483.8741199999995</v>
      </c>
      <c r="BB157" s="154"/>
    </row>
    <row r="158" spans="1:54" x14ac:dyDescent="0.3">
      <c r="A158" s="120">
        <v>2007</v>
      </c>
      <c r="B158" s="121" t="s">
        <v>21</v>
      </c>
      <c r="C158" s="122">
        <v>330.14019999999999</v>
      </c>
      <c r="D158" s="122">
        <v>689.53930000000003</v>
      </c>
      <c r="E158" s="123">
        <v>0</v>
      </c>
      <c r="F158" s="123" t="s">
        <v>94</v>
      </c>
      <c r="G158" s="123" t="s">
        <v>94</v>
      </c>
      <c r="H158" s="122">
        <v>1019.6795</v>
      </c>
      <c r="I158" s="122">
        <v>172.73990000000003</v>
      </c>
      <c r="J158" s="122">
        <v>1192.4194</v>
      </c>
      <c r="K158" s="124">
        <v>1894.1461774518327</v>
      </c>
      <c r="L158" s="125">
        <v>613.26504833448507</v>
      </c>
      <c r="M158" s="125">
        <v>1280.8811291173477</v>
      </c>
      <c r="N158" s="125">
        <v>320.87986595632441</v>
      </c>
      <c r="O158" s="125">
        <v>2215.026043408157</v>
      </c>
      <c r="P158" s="125">
        <v>39.800229064548951</v>
      </c>
      <c r="Q158" s="125">
        <v>1602.1396000000002</v>
      </c>
      <c r="R158" s="125">
        <v>201.45240000000001</v>
      </c>
      <c r="S158" s="126">
        <v>0</v>
      </c>
      <c r="T158" s="126" t="s">
        <v>94</v>
      </c>
      <c r="U158" s="126" t="s">
        <v>94</v>
      </c>
      <c r="V158" s="127">
        <v>1803.5920000000001</v>
      </c>
      <c r="W158" s="125">
        <v>2652.8795549685083</v>
      </c>
      <c r="X158" s="125">
        <v>2277.2965358827737</v>
      </c>
      <c r="Y158" s="125">
        <v>1807.4936745204302</v>
      </c>
      <c r="Z158" s="125">
        <v>0</v>
      </c>
      <c r="AA158" s="125">
        <v>2996.0114000000003</v>
      </c>
      <c r="AB158" s="125">
        <v>2459.387749406088</v>
      </c>
      <c r="AC158" s="126" t="s">
        <v>94</v>
      </c>
      <c r="AD158" s="125">
        <v>26.299026518376767</v>
      </c>
      <c r="AE158" s="125">
        <v>1.8871147851844823</v>
      </c>
      <c r="AF158" s="126" t="s">
        <v>94</v>
      </c>
      <c r="AG158" s="128" t="s">
        <v>94</v>
      </c>
      <c r="AH158" s="126">
        <v>166.13</v>
      </c>
      <c r="AI158" s="126" t="s">
        <v>94</v>
      </c>
      <c r="AJ158" s="126" t="s">
        <v>94</v>
      </c>
      <c r="AK158" s="126" t="s">
        <v>94</v>
      </c>
      <c r="AL158" s="126" t="s">
        <v>94</v>
      </c>
      <c r="AM158" s="126" t="s">
        <v>94</v>
      </c>
      <c r="AN158" s="128" t="s">
        <v>94</v>
      </c>
      <c r="AO158" s="125">
        <v>158761.48199999999</v>
      </c>
      <c r="AP158" s="125">
        <v>11392.1</v>
      </c>
      <c r="AQ158" s="125">
        <v>85.513494664712766</v>
      </c>
      <c r="AR158" s="125">
        <v>14.486505335287234</v>
      </c>
      <c r="AS158" s="125">
        <v>60.199770935451049</v>
      </c>
      <c r="AT158" s="126" t="s">
        <v>94</v>
      </c>
      <c r="AU158" s="128" t="s">
        <v>94</v>
      </c>
      <c r="AV158" s="125">
        <f t="shared" si="4"/>
        <v>-2.7907605461346074</v>
      </c>
      <c r="AW158" s="128" t="s">
        <v>94</v>
      </c>
      <c r="AX158" s="129">
        <v>76.876199999999997</v>
      </c>
      <c r="AZ158" s="100"/>
      <c r="BA158" s="98">
        <f t="shared" si="6"/>
        <v>2996.0114000000003</v>
      </c>
      <c r="BB158" s="154"/>
    </row>
    <row r="159" spans="1:54" x14ac:dyDescent="0.3">
      <c r="A159" s="120">
        <v>2007</v>
      </c>
      <c r="B159" s="121" t="s">
        <v>22</v>
      </c>
      <c r="C159" s="122">
        <v>1156.9791599999999</v>
      </c>
      <c r="D159" s="122">
        <v>1054.8514</v>
      </c>
      <c r="E159" s="122">
        <v>318.64870000000002</v>
      </c>
      <c r="F159" s="123" t="s">
        <v>94</v>
      </c>
      <c r="G159" s="123" t="s">
        <v>94</v>
      </c>
      <c r="H159" s="122">
        <v>2530.4792600000001</v>
      </c>
      <c r="I159" s="122">
        <v>146.45250000000004</v>
      </c>
      <c r="J159" s="122">
        <v>2676.9317599999999</v>
      </c>
      <c r="K159" s="124">
        <v>1761.0709041281982</v>
      </c>
      <c r="L159" s="125">
        <v>805.1922683447259</v>
      </c>
      <c r="M159" s="125">
        <v>734.11710504155474</v>
      </c>
      <c r="N159" s="125">
        <v>101.92268344725933</v>
      </c>
      <c r="O159" s="125">
        <v>1862.9935875754575</v>
      </c>
      <c r="P159" s="125">
        <v>48.498004246286968</v>
      </c>
      <c r="Q159" s="125">
        <v>2378.5996</v>
      </c>
      <c r="R159" s="125">
        <v>384.75729999999999</v>
      </c>
      <c r="S159" s="125">
        <v>79.38539999999999</v>
      </c>
      <c r="T159" s="126" t="s">
        <v>94</v>
      </c>
      <c r="U159" s="126" t="s">
        <v>94</v>
      </c>
      <c r="V159" s="127">
        <v>2842.7422999999999</v>
      </c>
      <c r="W159" s="125">
        <v>2612.3416072641257</v>
      </c>
      <c r="X159" s="125">
        <v>2123.9696254254909</v>
      </c>
      <c r="Y159" s="125">
        <v>1491.0068513322897</v>
      </c>
      <c r="Z159" s="125">
        <v>14587.541345093716</v>
      </c>
      <c r="AA159" s="125">
        <v>5519.6740599999994</v>
      </c>
      <c r="AB159" s="125">
        <v>2185.9272859040948</v>
      </c>
      <c r="AC159" s="126" t="s">
        <v>94</v>
      </c>
      <c r="AD159" s="125">
        <v>22.392641067770136</v>
      </c>
      <c r="AE159" s="125">
        <v>2.6434847746041124</v>
      </c>
      <c r="AF159" s="126" t="s">
        <v>94</v>
      </c>
      <c r="AG159" s="128" t="s">
        <v>94</v>
      </c>
      <c r="AH159" s="126">
        <v>210.34</v>
      </c>
      <c r="AI159" s="126" t="s">
        <v>94</v>
      </c>
      <c r="AJ159" s="126" t="s">
        <v>94</v>
      </c>
      <c r="AK159" s="126" t="s">
        <v>94</v>
      </c>
      <c r="AL159" s="126" t="s">
        <v>94</v>
      </c>
      <c r="AM159" s="126" t="s">
        <v>94</v>
      </c>
      <c r="AN159" s="128" t="s">
        <v>94</v>
      </c>
      <c r="AO159" s="125">
        <v>208802.94500000001</v>
      </c>
      <c r="AP159" s="125">
        <v>24649.5</v>
      </c>
      <c r="AQ159" s="125">
        <v>94.529091021730054</v>
      </c>
      <c r="AR159" s="125">
        <v>5.4709089782699598</v>
      </c>
      <c r="AS159" s="125">
        <v>51.50199575371304</v>
      </c>
      <c r="AT159" s="126" t="s">
        <v>94</v>
      </c>
      <c r="AU159" s="128" t="s">
        <v>94</v>
      </c>
      <c r="AV159" s="125">
        <f t="shared" si="4"/>
        <v>11.226416906970371</v>
      </c>
      <c r="AW159" s="128" t="s">
        <v>94</v>
      </c>
      <c r="AX159" s="129">
        <v>122.79600000000001</v>
      </c>
      <c r="AZ159" s="100"/>
      <c r="BA159" s="98">
        <f t="shared" si="6"/>
        <v>5519.6740599999994</v>
      </c>
      <c r="BB159" s="154"/>
    </row>
    <row r="160" spans="1:54" x14ac:dyDescent="0.3">
      <c r="A160" s="120">
        <v>2007</v>
      </c>
      <c r="B160" s="121" t="s">
        <v>23</v>
      </c>
      <c r="C160" s="122">
        <v>1025.7624499999999</v>
      </c>
      <c r="D160" s="122">
        <v>1010.3261</v>
      </c>
      <c r="E160" s="122">
        <v>172.86240000000001</v>
      </c>
      <c r="F160" s="123" t="s">
        <v>94</v>
      </c>
      <c r="G160" s="123" t="s">
        <v>94</v>
      </c>
      <c r="H160" s="122">
        <v>2208.9509499999999</v>
      </c>
      <c r="I160" s="122">
        <v>445.94130000000001</v>
      </c>
      <c r="J160" s="122">
        <v>2654.8922499999999</v>
      </c>
      <c r="K160" s="124">
        <v>1804.7206052361751</v>
      </c>
      <c r="L160" s="125">
        <v>838.05148755907953</v>
      </c>
      <c r="M160" s="125">
        <v>825.43993594692745</v>
      </c>
      <c r="N160" s="125">
        <v>364.33559234794541</v>
      </c>
      <c r="O160" s="125">
        <v>2169.0561975841206</v>
      </c>
      <c r="P160" s="125">
        <v>37.60094466470688</v>
      </c>
      <c r="Q160" s="125">
        <v>3717.6318999999999</v>
      </c>
      <c r="R160" s="125">
        <v>618.93409999999994</v>
      </c>
      <c r="S160" s="125">
        <v>69.248000000000005</v>
      </c>
      <c r="T160" s="126" t="s">
        <v>94</v>
      </c>
      <c r="U160" s="126" t="s">
        <v>94</v>
      </c>
      <c r="V160" s="127">
        <v>4405.8139999999994</v>
      </c>
      <c r="W160" s="125">
        <v>2880.0518248179956</v>
      </c>
      <c r="X160" s="125">
        <v>2564.0485217327732</v>
      </c>
      <c r="Y160" s="125">
        <v>1901.8495074330594</v>
      </c>
      <c r="Z160" s="125">
        <v>16602.253656197554</v>
      </c>
      <c r="AA160" s="125">
        <v>7060.7062499999993</v>
      </c>
      <c r="AB160" s="125">
        <v>2564.0294122132914</v>
      </c>
      <c r="AC160" s="126" t="s">
        <v>94</v>
      </c>
      <c r="AD160" s="125">
        <v>23.015461355168672</v>
      </c>
      <c r="AE160" s="125">
        <v>3.0338830037660682</v>
      </c>
      <c r="AF160" s="126" t="s">
        <v>94</v>
      </c>
      <c r="AG160" s="128" t="s">
        <v>94</v>
      </c>
      <c r="AH160" s="126">
        <v>195.61</v>
      </c>
      <c r="AI160" s="126" t="s">
        <v>94</v>
      </c>
      <c r="AJ160" s="126" t="s">
        <v>94</v>
      </c>
      <c r="AK160" s="126" t="s">
        <v>94</v>
      </c>
      <c r="AL160" s="126" t="s">
        <v>94</v>
      </c>
      <c r="AM160" s="126" t="s">
        <v>94</v>
      </c>
      <c r="AN160" s="128" t="s">
        <v>94</v>
      </c>
      <c r="AO160" s="125">
        <v>232728.36300000001</v>
      </c>
      <c r="AP160" s="125">
        <v>30678.1</v>
      </c>
      <c r="AQ160" s="125">
        <v>83.203035829420202</v>
      </c>
      <c r="AR160" s="125">
        <v>16.796964170579805</v>
      </c>
      <c r="AS160" s="125">
        <v>62.39905533529312</v>
      </c>
      <c r="AT160" s="126" t="s">
        <v>94</v>
      </c>
      <c r="AU160" s="128" t="s">
        <v>94</v>
      </c>
      <c r="AV160" s="125">
        <f t="shared" si="4"/>
        <v>12.105364621736591</v>
      </c>
      <c r="AW160" s="128" t="s">
        <v>94</v>
      </c>
      <c r="AX160" s="129">
        <v>102.18730000000001</v>
      </c>
      <c r="AZ160" s="100"/>
      <c r="BA160" s="98">
        <f t="shared" si="6"/>
        <v>7060.7062499999993</v>
      </c>
      <c r="BB160" s="154"/>
    </row>
    <row r="161" spans="1:54" x14ac:dyDescent="0.3">
      <c r="A161" s="120">
        <v>2007</v>
      </c>
      <c r="B161" s="121" t="s">
        <v>24</v>
      </c>
      <c r="C161" s="122">
        <v>721.68432999999993</v>
      </c>
      <c r="D161" s="122">
        <v>1239.5387000000001</v>
      </c>
      <c r="E161" s="123">
        <v>0</v>
      </c>
      <c r="F161" s="123" t="s">
        <v>94</v>
      </c>
      <c r="G161" s="123" t="s">
        <v>94</v>
      </c>
      <c r="H161" s="122">
        <v>1961.2230300000001</v>
      </c>
      <c r="I161" s="122">
        <v>530.99369999999999</v>
      </c>
      <c r="J161" s="122">
        <v>2492.2167300000001</v>
      </c>
      <c r="K161" s="124">
        <v>2024.3399245061778</v>
      </c>
      <c r="L161" s="125">
        <v>744.90987499238759</v>
      </c>
      <c r="M161" s="125">
        <v>1279.4300495137904</v>
      </c>
      <c r="N161" s="125">
        <v>548.08235989930017</v>
      </c>
      <c r="O161" s="125">
        <v>2572.422284405478</v>
      </c>
      <c r="P161" s="125">
        <v>34.409255567573673</v>
      </c>
      <c r="Q161" s="125">
        <v>4231.47</v>
      </c>
      <c r="R161" s="125">
        <v>441.04649999999998</v>
      </c>
      <c r="S161" s="125">
        <v>78.134100000000004</v>
      </c>
      <c r="T161" s="126" t="s">
        <v>94</v>
      </c>
      <c r="U161" s="126" t="s">
        <v>94</v>
      </c>
      <c r="V161" s="127">
        <v>4750.6506000000008</v>
      </c>
      <c r="W161" s="125">
        <v>2937.5068249034307</v>
      </c>
      <c r="X161" s="125">
        <v>2977.0383341693819</v>
      </c>
      <c r="Y161" s="125">
        <v>1937.6183426103687</v>
      </c>
      <c r="Z161" s="125">
        <v>16076.975308641977</v>
      </c>
      <c r="AA161" s="125">
        <v>7242.8673300000009</v>
      </c>
      <c r="AB161" s="125">
        <v>2800.7344493167211</v>
      </c>
      <c r="AC161" s="126" t="s">
        <v>94</v>
      </c>
      <c r="AD161" s="125">
        <v>19.303811606486068</v>
      </c>
      <c r="AE161" s="125">
        <v>2.1344025047871114</v>
      </c>
      <c r="AF161" s="126" t="s">
        <v>94</v>
      </c>
      <c r="AG161" s="128" t="s">
        <v>94</v>
      </c>
      <c r="AH161" s="126">
        <v>513.82000000000005</v>
      </c>
      <c r="AI161" s="126" t="s">
        <v>94</v>
      </c>
      <c r="AJ161" s="126" t="s">
        <v>94</v>
      </c>
      <c r="AK161" s="126" t="s">
        <v>94</v>
      </c>
      <c r="AL161" s="126" t="s">
        <v>94</v>
      </c>
      <c r="AM161" s="126" t="s">
        <v>94</v>
      </c>
      <c r="AN161" s="128" t="s">
        <v>94</v>
      </c>
      <c r="AO161" s="125">
        <v>339339.33799999999</v>
      </c>
      <c r="AP161" s="125">
        <v>37520.400000000001</v>
      </c>
      <c r="AQ161" s="125">
        <v>78.693919609471536</v>
      </c>
      <c r="AR161" s="125">
        <v>21.306080390528471</v>
      </c>
      <c r="AS161" s="125">
        <v>65.590744432426334</v>
      </c>
      <c r="AT161" s="126" t="s">
        <v>94</v>
      </c>
      <c r="AU161" s="128" t="s">
        <v>94</v>
      </c>
      <c r="AV161" s="125">
        <f t="shared" si="4"/>
        <v>-8.6025167128369162</v>
      </c>
      <c r="AW161" s="128" t="s">
        <v>94</v>
      </c>
      <c r="AX161" s="129">
        <v>120.62089999999999</v>
      </c>
      <c r="AZ161" s="100"/>
      <c r="BA161" s="98">
        <f t="shared" si="6"/>
        <v>7242.8673300000009</v>
      </c>
      <c r="BB161" s="154"/>
    </row>
    <row r="162" spans="1:54" x14ac:dyDescent="0.3">
      <c r="A162" s="120">
        <v>2007</v>
      </c>
      <c r="B162" s="121" t="s">
        <v>25</v>
      </c>
      <c r="C162" s="122">
        <v>2864.0525400000001</v>
      </c>
      <c r="D162" s="122">
        <v>1020.7713</v>
      </c>
      <c r="E162" s="123">
        <v>0</v>
      </c>
      <c r="F162" s="123" t="s">
        <v>94</v>
      </c>
      <c r="G162" s="123" t="s">
        <v>94</v>
      </c>
      <c r="H162" s="122">
        <v>3884.82384</v>
      </c>
      <c r="I162" s="122">
        <v>1820.3017000000002</v>
      </c>
      <c r="J162" s="122">
        <v>5705.12554</v>
      </c>
      <c r="K162" s="124">
        <v>2667.803772589803</v>
      </c>
      <c r="L162" s="125">
        <v>1966.8150953036284</v>
      </c>
      <c r="M162" s="125">
        <v>700.98867728617461</v>
      </c>
      <c r="N162" s="125">
        <v>1250.0458045252401</v>
      </c>
      <c r="O162" s="125">
        <v>3917.8495771150428</v>
      </c>
      <c r="P162" s="125">
        <v>67.715634690600311</v>
      </c>
      <c r="Q162" s="125">
        <v>1411.1471000000001</v>
      </c>
      <c r="R162" s="125">
        <v>233.47110000000004</v>
      </c>
      <c r="S162" s="125">
        <v>1075.3792999999998</v>
      </c>
      <c r="T162" s="126" t="s">
        <v>94</v>
      </c>
      <c r="U162" s="126" t="s">
        <v>94</v>
      </c>
      <c r="V162" s="127">
        <v>2719.9974999999999</v>
      </c>
      <c r="W162" s="125">
        <v>3786.8416875964112</v>
      </c>
      <c r="X162" s="125">
        <v>2237.1568716043867</v>
      </c>
      <c r="Y162" s="125">
        <v>1501.7019251178679</v>
      </c>
      <c r="Z162" s="125">
        <v>9975.3190976216083</v>
      </c>
      <c r="AA162" s="125">
        <v>8425.1230400000004</v>
      </c>
      <c r="AB162" s="125">
        <v>3874.5746262067337</v>
      </c>
      <c r="AC162" s="126" t="s">
        <v>94</v>
      </c>
      <c r="AD162" s="125">
        <v>21.940024634967589</v>
      </c>
      <c r="AE162" s="125">
        <v>2.4686161327295943</v>
      </c>
      <c r="AF162" s="126" t="s">
        <v>94</v>
      </c>
      <c r="AG162" s="128" t="s">
        <v>94</v>
      </c>
      <c r="AH162" s="126">
        <v>80.92</v>
      </c>
      <c r="AI162" s="126" t="s">
        <v>94</v>
      </c>
      <c r="AJ162" s="126" t="s">
        <v>94</v>
      </c>
      <c r="AK162" s="126" t="s">
        <v>94</v>
      </c>
      <c r="AL162" s="126" t="s">
        <v>94</v>
      </c>
      <c r="AM162" s="126" t="s">
        <v>94</v>
      </c>
      <c r="AN162" s="128" t="s">
        <v>94</v>
      </c>
      <c r="AO162" s="125">
        <v>341289.31300000002</v>
      </c>
      <c r="AP162" s="125">
        <v>38400.699999999997</v>
      </c>
      <c r="AQ162" s="125">
        <v>68.093573274813508</v>
      </c>
      <c r="AR162" s="125">
        <v>31.906426725186492</v>
      </c>
      <c r="AS162" s="125">
        <v>32.284365309399682</v>
      </c>
      <c r="AT162" s="126" t="s">
        <v>94</v>
      </c>
      <c r="AU162" s="128" t="s">
        <v>94</v>
      </c>
      <c r="AV162" s="125">
        <f t="shared" si="4"/>
        <v>-9.29623783859026</v>
      </c>
      <c r="AW162" s="128" t="s">
        <v>94</v>
      </c>
      <c r="AX162" s="129">
        <v>29.674700000000001</v>
      </c>
      <c r="AZ162" s="100"/>
      <c r="BA162" s="98">
        <f t="shared" si="6"/>
        <v>8425.1230400000004</v>
      </c>
      <c r="BB162" s="154"/>
    </row>
    <row r="163" spans="1:54" x14ac:dyDescent="0.3">
      <c r="A163" s="120">
        <v>2007</v>
      </c>
      <c r="B163" s="121" t="s">
        <v>26</v>
      </c>
      <c r="C163" s="122">
        <v>1277.94893</v>
      </c>
      <c r="D163" s="122">
        <v>1504.1188999999999</v>
      </c>
      <c r="E163" s="122">
        <v>177.71089999999998</v>
      </c>
      <c r="F163" s="123" t="s">
        <v>94</v>
      </c>
      <c r="G163" s="123" t="s">
        <v>94</v>
      </c>
      <c r="H163" s="122">
        <v>2959.77873</v>
      </c>
      <c r="I163" s="122">
        <v>361.96969999999999</v>
      </c>
      <c r="J163" s="122">
        <v>3321.7484300000001</v>
      </c>
      <c r="K163" s="124">
        <v>2217.9498990607481</v>
      </c>
      <c r="L163" s="125">
        <v>957.64817537501892</v>
      </c>
      <c r="M163" s="125">
        <v>1127.1316766406935</v>
      </c>
      <c r="N163" s="125">
        <v>271.24685080024517</v>
      </c>
      <c r="O163" s="125">
        <v>2489.1967498609929</v>
      </c>
      <c r="P163" s="125">
        <v>36.39897041495437</v>
      </c>
      <c r="Q163" s="125">
        <v>3892.5787999999998</v>
      </c>
      <c r="R163" s="125">
        <v>643.93419999999992</v>
      </c>
      <c r="S163" s="125">
        <v>1267.6792</v>
      </c>
      <c r="T163" s="126" t="s">
        <v>94</v>
      </c>
      <c r="U163" s="126" t="s">
        <v>94</v>
      </c>
      <c r="V163" s="127">
        <v>5804.1921999999995</v>
      </c>
      <c r="W163" s="125">
        <v>3137.2655236530313</v>
      </c>
      <c r="X163" s="125">
        <v>2092.4738049622742</v>
      </c>
      <c r="Y163" s="125">
        <v>1828.7766392511473</v>
      </c>
      <c r="Z163" s="125">
        <v>13228.140913264881</v>
      </c>
      <c r="AA163" s="125">
        <v>9125.9406299999991</v>
      </c>
      <c r="AB163" s="125">
        <v>2865.6959673372598</v>
      </c>
      <c r="AC163" s="126" t="s">
        <v>94</v>
      </c>
      <c r="AD163" s="125">
        <v>14.416557870392314</v>
      </c>
      <c r="AE163" s="125">
        <v>2.380085649997052</v>
      </c>
      <c r="AF163" s="126" t="s">
        <v>94</v>
      </c>
      <c r="AG163" s="128" t="s">
        <v>94</v>
      </c>
      <c r="AH163" s="126">
        <v>558.36</v>
      </c>
      <c r="AI163" s="126" t="s">
        <v>94</v>
      </c>
      <c r="AJ163" s="126" t="s">
        <v>94</v>
      </c>
      <c r="AK163" s="126" t="s">
        <v>94</v>
      </c>
      <c r="AL163" s="126" t="s">
        <v>94</v>
      </c>
      <c r="AM163" s="126" t="s">
        <v>94</v>
      </c>
      <c r="AN163" s="128" t="s">
        <v>94</v>
      </c>
      <c r="AO163" s="125">
        <v>383429.08500000002</v>
      </c>
      <c r="AP163" s="125">
        <v>63301.8</v>
      </c>
      <c r="AQ163" s="125">
        <v>89.103036920830263</v>
      </c>
      <c r="AR163" s="125">
        <v>10.896963079169725</v>
      </c>
      <c r="AS163" s="125">
        <v>63.60102958504563</v>
      </c>
      <c r="AT163" s="126" t="s">
        <v>94</v>
      </c>
      <c r="AU163" s="128" t="s">
        <v>94</v>
      </c>
      <c r="AV163" s="125">
        <f t="shared" si="4"/>
        <v>13.03126372572887</v>
      </c>
      <c r="AW163" s="128" t="s">
        <v>94</v>
      </c>
      <c r="AX163" s="129">
        <v>485.14148</v>
      </c>
      <c r="AZ163" s="100"/>
      <c r="BA163" s="98">
        <f t="shared" si="6"/>
        <v>9125.9406299999991</v>
      </c>
      <c r="BB163" s="154"/>
    </row>
    <row r="164" spans="1:54" x14ac:dyDescent="0.3">
      <c r="A164" s="120">
        <v>2007</v>
      </c>
      <c r="B164" s="121" t="s">
        <v>27</v>
      </c>
      <c r="C164" s="122">
        <v>517.71766000000002</v>
      </c>
      <c r="D164" s="122">
        <v>635.00619999999992</v>
      </c>
      <c r="E164" s="123">
        <v>0</v>
      </c>
      <c r="F164" s="123" t="s">
        <v>94</v>
      </c>
      <c r="G164" s="123" t="s">
        <v>94</v>
      </c>
      <c r="H164" s="122">
        <v>1152.7238600000001</v>
      </c>
      <c r="I164" s="122">
        <v>91.792100000000005</v>
      </c>
      <c r="J164" s="122">
        <v>1244.5159600000002</v>
      </c>
      <c r="K164" s="124">
        <v>1489.2130343169488</v>
      </c>
      <c r="L164" s="125">
        <v>668.84352282607426</v>
      </c>
      <c r="M164" s="125">
        <v>820.36951149087452</v>
      </c>
      <c r="N164" s="125">
        <v>118.58693700269622</v>
      </c>
      <c r="O164" s="125">
        <v>1607.7999713196452</v>
      </c>
      <c r="P164" s="125">
        <v>53.854261790305777</v>
      </c>
      <c r="Q164" s="125">
        <v>929.85440000000006</v>
      </c>
      <c r="R164" s="125">
        <v>136.52559999999997</v>
      </c>
      <c r="S164" s="126">
        <v>0</v>
      </c>
      <c r="T164" s="126" t="s">
        <v>94</v>
      </c>
      <c r="U164" s="126" t="s">
        <v>94</v>
      </c>
      <c r="V164" s="127">
        <v>1066.3800000000001</v>
      </c>
      <c r="W164" s="125">
        <v>2992.4569812210261</v>
      </c>
      <c r="X164" s="125">
        <v>3082.1723104664425</v>
      </c>
      <c r="Y164" s="125">
        <v>1288.5000519078492</v>
      </c>
      <c r="Z164" s="125">
        <v>0</v>
      </c>
      <c r="AA164" s="125">
        <v>2310.8959600000003</v>
      </c>
      <c r="AB164" s="125">
        <v>2044.3079781140386</v>
      </c>
      <c r="AC164" s="126" t="s">
        <v>94</v>
      </c>
      <c r="AD164" s="125">
        <v>24.669819051380866</v>
      </c>
      <c r="AE164" s="125">
        <v>3.8639611745880633</v>
      </c>
      <c r="AF164" s="126" t="s">
        <v>94</v>
      </c>
      <c r="AG164" s="128" t="s">
        <v>94</v>
      </c>
      <c r="AH164" s="126">
        <v>10.3</v>
      </c>
      <c r="AI164" s="126" t="s">
        <v>94</v>
      </c>
      <c r="AJ164" s="126" t="s">
        <v>94</v>
      </c>
      <c r="AK164" s="126" t="s">
        <v>94</v>
      </c>
      <c r="AL164" s="126" t="s">
        <v>94</v>
      </c>
      <c r="AM164" s="126" t="s">
        <v>94</v>
      </c>
      <c r="AN164" s="128" t="s">
        <v>94</v>
      </c>
      <c r="AO164" s="125">
        <v>59806.396999999997</v>
      </c>
      <c r="AP164" s="125">
        <v>9367.2999999999993</v>
      </c>
      <c r="AQ164" s="125">
        <v>92.624272974369887</v>
      </c>
      <c r="AR164" s="125">
        <v>7.3757270256301091</v>
      </c>
      <c r="AS164" s="125">
        <v>46.145738209694215</v>
      </c>
      <c r="AT164" s="126" t="s">
        <v>94</v>
      </c>
      <c r="AU164" s="128" t="s">
        <v>94</v>
      </c>
      <c r="AV164" s="125">
        <f t="shared" si="4"/>
        <v>-20.598276283798889</v>
      </c>
      <c r="AW164" s="128" t="s">
        <v>94</v>
      </c>
      <c r="AX164" s="129">
        <v>54.3658</v>
      </c>
      <c r="AZ164" s="100"/>
      <c r="BA164" s="98">
        <f t="shared" si="6"/>
        <v>2310.8959600000003</v>
      </c>
      <c r="BB164" s="154"/>
    </row>
    <row r="165" spans="1:54" x14ac:dyDescent="0.3">
      <c r="A165" s="120">
        <v>2007</v>
      </c>
      <c r="B165" s="121" t="s">
        <v>28</v>
      </c>
      <c r="C165" s="122">
        <v>3346.65499</v>
      </c>
      <c r="D165" s="122">
        <v>3066.6803999999997</v>
      </c>
      <c r="E165" s="122">
        <v>677.52700000000004</v>
      </c>
      <c r="F165" s="123" t="s">
        <v>94</v>
      </c>
      <c r="G165" s="123" t="s">
        <v>94</v>
      </c>
      <c r="H165" s="122">
        <v>7090.8623900000002</v>
      </c>
      <c r="I165" s="122">
        <v>803.04899999999986</v>
      </c>
      <c r="J165" s="122">
        <v>7893.9113900000002</v>
      </c>
      <c r="K165" s="124">
        <v>1444.3372245577536</v>
      </c>
      <c r="L165" s="125">
        <v>681.67990209847471</v>
      </c>
      <c r="M165" s="125">
        <v>624.65189901135022</v>
      </c>
      <c r="N165" s="125">
        <v>163.57299014568514</v>
      </c>
      <c r="O165" s="125">
        <v>1607.9102147034387</v>
      </c>
      <c r="P165" s="125">
        <v>45.674260470325109</v>
      </c>
      <c r="Q165" s="125">
        <v>6615.2203</v>
      </c>
      <c r="R165" s="125">
        <v>746.99130000000014</v>
      </c>
      <c r="S165" s="125">
        <v>2026.9404000000002</v>
      </c>
      <c r="T165" s="126" t="s">
        <v>94</v>
      </c>
      <c r="U165" s="126" t="s">
        <v>94</v>
      </c>
      <c r="V165" s="127">
        <v>9389.152</v>
      </c>
      <c r="W165" s="125">
        <v>3616.9758195463</v>
      </c>
      <c r="X165" s="125">
        <v>2746.5571817068358</v>
      </c>
      <c r="Y165" s="125">
        <v>1662.9814242588852</v>
      </c>
      <c r="Z165" s="125">
        <v>9309.1652276150944</v>
      </c>
      <c r="AA165" s="125">
        <v>17283.063389999999</v>
      </c>
      <c r="AB165" s="125">
        <v>2302.7872897480174</v>
      </c>
      <c r="AC165" s="126" t="s">
        <v>94</v>
      </c>
      <c r="AD165" s="125">
        <v>15.877054914951552</v>
      </c>
      <c r="AE165" s="125">
        <v>3.246926014176617</v>
      </c>
      <c r="AF165" s="126" t="s">
        <v>94</v>
      </c>
      <c r="AG165" s="128" t="s">
        <v>94</v>
      </c>
      <c r="AH165" s="126">
        <v>220.36</v>
      </c>
      <c r="AI165" s="126" t="s">
        <v>94</v>
      </c>
      <c r="AJ165" s="126" t="s">
        <v>94</v>
      </c>
      <c r="AK165" s="126" t="s">
        <v>94</v>
      </c>
      <c r="AL165" s="126" t="s">
        <v>94</v>
      </c>
      <c r="AM165" s="126" t="s">
        <v>94</v>
      </c>
      <c r="AN165" s="128" t="s">
        <v>94</v>
      </c>
      <c r="AO165" s="125">
        <v>532290.02800000005</v>
      </c>
      <c r="AP165" s="125">
        <v>108855.6</v>
      </c>
      <c r="AQ165" s="125">
        <v>89.826982337079414</v>
      </c>
      <c r="AR165" s="125">
        <v>10.173017662920584</v>
      </c>
      <c r="AS165" s="125">
        <v>54.325739529674898</v>
      </c>
      <c r="AT165" s="126" t="s">
        <v>94</v>
      </c>
      <c r="AU165" s="128" t="s">
        <v>94</v>
      </c>
      <c r="AV165" s="125">
        <f t="shared" ref="AV165:AV228" si="7">((AA165/AA132)-1)*100</f>
        <v>20.004790550337948</v>
      </c>
      <c r="AW165" s="128" t="s">
        <v>94</v>
      </c>
      <c r="AX165" s="129">
        <v>269.69819999999999</v>
      </c>
      <c r="AZ165" s="100"/>
      <c r="BA165" s="98">
        <f t="shared" si="6"/>
        <v>17283.063390000003</v>
      </c>
      <c r="BB165" s="154"/>
    </row>
    <row r="166" spans="1:54" x14ac:dyDescent="0.3">
      <c r="A166" s="120">
        <v>2007</v>
      </c>
      <c r="B166" s="121" t="s">
        <v>29</v>
      </c>
      <c r="C166" s="122">
        <v>629.87878000000001</v>
      </c>
      <c r="D166" s="122">
        <v>916.90160000000003</v>
      </c>
      <c r="E166" s="122">
        <v>239.5086</v>
      </c>
      <c r="F166" s="123" t="s">
        <v>94</v>
      </c>
      <c r="G166" s="123" t="s">
        <v>94</v>
      </c>
      <c r="H166" s="122">
        <v>1786.2889800000003</v>
      </c>
      <c r="I166" s="122">
        <v>166.10869999999997</v>
      </c>
      <c r="J166" s="122">
        <v>1952.3976800000003</v>
      </c>
      <c r="K166" s="124">
        <v>1899.6324497465794</v>
      </c>
      <c r="L166" s="125">
        <v>669.84579947125178</v>
      </c>
      <c r="M166" s="125">
        <v>975.08076917350638</v>
      </c>
      <c r="N166" s="125">
        <v>176.64861634270375</v>
      </c>
      <c r="O166" s="125">
        <v>2076.2810660892833</v>
      </c>
      <c r="P166" s="125">
        <v>36.120154439633289</v>
      </c>
      <c r="Q166" s="125">
        <v>2980.3752999999997</v>
      </c>
      <c r="R166" s="125">
        <v>389.28490000000005</v>
      </c>
      <c r="S166" s="125">
        <v>83.228200000000015</v>
      </c>
      <c r="T166" s="126" t="s">
        <v>94</v>
      </c>
      <c r="U166" s="126" t="s">
        <v>94</v>
      </c>
      <c r="V166" s="127">
        <v>3452.8883999999998</v>
      </c>
      <c r="W166" s="125">
        <v>3603.1430691256069</v>
      </c>
      <c r="X166" s="125">
        <v>3420.8155666533139</v>
      </c>
      <c r="Y166" s="125">
        <v>2599.8777816365241</v>
      </c>
      <c r="Z166" s="125">
        <v>18898.319709355135</v>
      </c>
      <c r="AA166" s="125">
        <v>5405.2860799999999</v>
      </c>
      <c r="AB166" s="125">
        <v>2846.9357058473124</v>
      </c>
      <c r="AC166" s="126" t="s">
        <v>94</v>
      </c>
      <c r="AD166" s="125">
        <v>21.825165971501598</v>
      </c>
      <c r="AE166" s="125">
        <v>3.6690451772196888</v>
      </c>
      <c r="AF166" s="126" t="s">
        <v>94</v>
      </c>
      <c r="AG166" s="128" t="s">
        <v>94</v>
      </c>
      <c r="AH166" s="126">
        <v>220.36</v>
      </c>
      <c r="AI166" s="126" t="s">
        <v>94</v>
      </c>
      <c r="AJ166" s="126" t="s">
        <v>94</v>
      </c>
      <c r="AK166" s="126" t="s">
        <v>94</v>
      </c>
      <c r="AL166" s="126" t="s">
        <v>94</v>
      </c>
      <c r="AM166" s="126" t="s">
        <v>94</v>
      </c>
      <c r="AN166" s="128" t="s">
        <v>94</v>
      </c>
      <c r="AO166" s="125">
        <v>147321.32800000001</v>
      </c>
      <c r="AP166" s="125">
        <v>24766.3</v>
      </c>
      <c r="AQ166" s="125">
        <v>91.49206630894993</v>
      </c>
      <c r="AR166" s="125">
        <v>8.50793369105007</v>
      </c>
      <c r="AS166" s="125">
        <v>63.879845560366711</v>
      </c>
      <c r="AT166" s="126" t="s">
        <v>94</v>
      </c>
      <c r="AU166" s="128" t="s">
        <v>94</v>
      </c>
      <c r="AV166" s="125">
        <f t="shared" si="7"/>
        <v>9.8965779921277743</v>
      </c>
      <c r="AW166" s="128" t="s">
        <v>94</v>
      </c>
      <c r="AX166" s="129">
        <v>25.2819</v>
      </c>
      <c r="AZ166" s="100"/>
      <c r="BA166" s="98">
        <f t="shared" si="6"/>
        <v>5405.2860799999989</v>
      </c>
      <c r="BB166" s="154"/>
    </row>
    <row r="167" spans="1:54" ht="15" thickBot="1" x14ac:dyDescent="0.35">
      <c r="A167" s="134">
        <v>2007</v>
      </c>
      <c r="B167" s="135" t="s">
        <v>30</v>
      </c>
      <c r="C167" s="137">
        <v>565.34490000000005</v>
      </c>
      <c r="D167" s="137">
        <v>721.68799999999999</v>
      </c>
      <c r="E167" s="137">
        <v>272.4984</v>
      </c>
      <c r="F167" s="138" t="s">
        <v>94</v>
      </c>
      <c r="G167" s="138" t="s">
        <v>94</v>
      </c>
      <c r="H167" s="137">
        <v>1559.5313000000001</v>
      </c>
      <c r="I167" s="137">
        <v>132.3389</v>
      </c>
      <c r="J167" s="137">
        <v>1691.8702000000001</v>
      </c>
      <c r="K167" s="139">
        <v>1681.437176751673</v>
      </c>
      <c r="L167" s="140">
        <v>609.53693750613218</v>
      </c>
      <c r="M167" s="140">
        <v>778.101108464807</v>
      </c>
      <c r="N167" s="140">
        <v>142.68360397154066</v>
      </c>
      <c r="O167" s="140">
        <v>1824.1207807232133</v>
      </c>
      <c r="P167" s="140">
        <v>53.984417918930561</v>
      </c>
      <c r="Q167" s="140">
        <v>1194.7053000000001</v>
      </c>
      <c r="R167" s="140">
        <v>247.42180000000002</v>
      </c>
      <c r="S167" s="142">
        <v>0</v>
      </c>
      <c r="T167" s="142" t="s">
        <v>94</v>
      </c>
      <c r="U167" s="142" t="s">
        <v>94</v>
      </c>
      <c r="V167" s="141">
        <v>1442.1271000000002</v>
      </c>
      <c r="W167" s="140">
        <v>2708.6878859821795</v>
      </c>
      <c r="X167" s="140">
        <v>1944.051687104585</v>
      </c>
      <c r="Y167" s="140">
        <v>1752.0184675083735</v>
      </c>
      <c r="Z167" s="140">
        <v>0</v>
      </c>
      <c r="AA167" s="140">
        <v>3133.9973</v>
      </c>
      <c r="AB167" s="140">
        <v>2146.7102356519968</v>
      </c>
      <c r="AC167" s="142" t="s">
        <v>94</v>
      </c>
      <c r="AD167" s="140">
        <v>20.872442890442887</v>
      </c>
      <c r="AE167" s="140">
        <v>3.4923684329292519</v>
      </c>
      <c r="AF167" s="142" t="s">
        <v>94</v>
      </c>
      <c r="AG167" s="143" t="s">
        <v>94</v>
      </c>
      <c r="AH167" s="126">
        <v>13.58</v>
      </c>
      <c r="AI167" s="142" t="s">
        <v>94</v>
      </c>
      <c r="AJ167" s="142" t="s">
        <v>94</v>
      </c>
      <c r="AK167" s="142" t="s">
        <v>94</v>
      </c>
      <c r="AL167" s="142" t="s">
        <v>94</v>
      </c>
      <c r="AM167" s="142" t="s">
        <v>94</v>
      </c>
      <c r="AN167" s="143" t="s">
        <v>94</v>
      </c>
      <c r="AO167" s="140">
        <v>89738.45</v>
      </c>
      <c r="AP167" s="140">
        <v>15015</v>
      </c>
      <c r="AQ167" s="140">
        <v>92.177951949268916</v>
      </c>
      <c r="AR167" s="140">
        <v>7.8220480507310786</v>
      </c>
      <c r="AS167" s="140">
        <v>46.015582081069446</v>
      </c>
      <c r="AT167" s="142" t="s">
        <v>94</v>
      </c>
      <c r="AU167" s="143" t="s">
        <v>94</v>
      </c>
      <c r="AV167" s="140">
        <f t="shared" si="7"/>
        <v>18.528510764376051</v>
      </c>
      <c r="AW167" s="143" t="s">
        <v>94</v>
      </c>
      <c r="AX167" s="129">
        <v>24.0748</v>
      </c>
      <c r="AZ167" s="100"/>
      <c r="BA167" s="98">
        <f t="shared" si="6"/>
        <v>3133.9973000000005</v>
      </c>
      <c r="BB167" s="154"/>
    </row>
    <row r="168" spans="1:54" x14ac:dyDescent="0.3">
      <c r="A168" s="111">
        <v>2008</v>
      </c>
      <c r="B168" s="112" t="s">
        <v>206</v>
      </c>
      <c r="C168" s="113">
        <v>69743.47027999998</v>
      </c>
      <c r="D168" s="113">
        <v>48480.421399999999</v>
      </c>
      <c r="E168" s="113">
        <v>6370.7229000000007</v>
      </c>
      <c r="F168" s="114">
        <v>3330.0333760000003</v>
      </c>
      <c r="G168" s="114">
        <v>1061.635501</v>
      </c>
      <c r="H168" s="113">
        <v>128986.28345699997</v>
      </c>
      <c r="I168" s="113">
        <v>24715.075000000004</v>
      </c>
      <c r="J168" s="113">
        <v>153701.35845699997</v>
      </c>
      <c r="K168" s="115">
        <v>2041.8133361083092</v>
      </c>
      <c r="L168" s="116">
        <v>1142.9318049115434</v>
      </c>
      <c r="M168" s="116">
        <v>794.4803335870688</v>
      </c>
      <c r="N168" s="116">
        <v>405.02207826579308</v>
      </c>
      <c r="O168" s="116">
        <v>2518.8045588812479</v>
      </c>
      <c r="P168" s="116">
        <v>45.334827993600108</v>
      </c>
      <c r="Q168" s="116">
        <v>141810.79580000005</v>
      </c>
      <c r="R168" s="116">
        <v>32005.3279</v>
      </c>
      <c r="S168" s="116">
        <v>10291.5141</v>
      </c>
      <c r="T168" s="117" t="s">
        <v>94</v>
      </c>
      <c r="U168" s="117">
        <v>1226.9398199999998</v>
      </c>
      <c r="V168" s="118">
        <v>185334.57762000005</v>
      </c>
      <c r="W168" s="116">
        <v>3686.2355255978009</v>
      </c>
      <c r="X168" s="116">
        <v>2899.4408328572017</v>
      </c>
      <c r="Y168" s="116">
        <v>2833.8478921496621</v>
      </c>
      <c r="Z168" s="116">
        <v>14142.98959976693</v>
      </c>
      <c r="AA168" s="116">
        <v>339035.93607699999</v>
      </c>
      <c r="AB168" s="116">
        <v>3046.1719355737337</v>
      </c>
      <c r="AC168" s="116">
        <v>49.591085311478103</v>
      </c>
      <c r="AD168" s="116">
        <v>15.209171726320452</v>
      </c>
      <c r="AE168" s="116">
        <v>2.744375766130335</v>
      </c>
      <c r="AF168" s="117">
        <v>300288.674</v>
      </c>
      <c r="AG168" s="117">
        <v>12942.36</v>
      </c>
      <c r="AH168" s="117">
        <v>26820.837299999999</v>
      </c>
      <c r="AI168" s="117">
        <v>344627.1335</v>
      </c>
      <c r="AJ168" s="117">
        <v>3096.41</v>
      </c>
      <c r="AK168" s="117">
        <v>2.7896345280447257</v>
      </c>
      <c r="AL168" s="117">
        <v>683663.06957699999</v>
      </c>
      <c r="AM168" s="117">
        <v>6142.5796935399658</v>
      </c>
      <c r="AN168" s="117">
        <v>5.5340102941750606</v>
      </c>
      <c r="AO168" s="116">
        <v>12353845.280999999</v>
      </c>
      <c r="AP168" s="116">
        <v>2229154.5</v>
      </c>
      <c r="AQ168" s="116">
        <v>83.920067299265682</v>
      </c>
      <c r="AR168" s="116">
        <v>16.079932700734314</v>
      </c>
      <c r="AS168" s="116">
        <v>54.665172006399899</v>
      </c>
      <c r="AT168" s="117">
        <v>50.40891468852189</v>
      </c>
      <c r="AU168" s="117">
        <v>44.592716758655286</v>
      </c>
      <c r="AV168" s="116">
        <f t="shared" si="7"/>
        <v>12.391645929537699</v>
      </c>
      <c r="AW168" s="116">
        <f>((AI168/AI135)-1)*100</f>
        <v>-7.5312701855145159</v>
      </c>
      <c r="AX168" s="119">
        <v>4575.2621999999992</v>
      </c>
      <c r="AZ168" s="100"/>
      <c r="BA168" s="98">
        <f>C168+D168+F168+I168+Q168+R168+S168+U168+E168+G168</f>
        <v>339035.93607699999</v>
      </c>
      <c r="BB168" s="154"/>
    </row>
    <row r="169" spans="1:54" x14ac:dyDescent="0.3">
      <c r="A169" s="120">
        <v>2008</v>
      </c>
      <c r="B169" s="121" t="s">
        <v>0</v>
      </c>
      <c r="C169" s="122">
        <v>641.98770999999999</v>
      </c>
      <c r="D169" s="122">
        <v>672.15350000000001</v>
      </c>
      <c r="E169" s="123">
        <v>0</v>
      </c>
      <c r="F169" s="123" t="s">
        <v>94</v>
      </c>
      <c r="G169" s="123" t="s">
        <v>94</v>
      </c>
      <c r="H169" s="122">
        <v>1314.14121</v>
      </c>
      <c r="I169" s="122">
        <v>181.5565</v>
      </c>
      <c r="J169" s="122">
        <v>1495.6977099999999</v>
      </c>
      <c r="K169" s="124">
        <v>2820.6326424169838</v>
      </c>
      <c r="L169" s="125">
        <v>1377.9428550578123</v>
      </c>
      <c r="M169" s="125">
        <v>1442.6897873591713</v>
      </c>
      <c r="N169" s="125">
        <v>389.68733835154529</v>
      </c>
      <c r="O169" s="125">
        <v>3210.3199593048339</v>
      </c>
      <c r="P169" s="125">
        <v>42.04157441639483</v>
      </c>
      <c r="Q169" s="125">
        <v>1734.3164999999999</v>
      </c>
      <c r="R169" s="125">
        <v>250.15860000000001</v>
      </c>
      <c r="S169" s="125">
        <v>77.490600000000001</v>
      </c>
      <c r="T169" s="126" t="s">
        <v>94</v>
      </c>
      <c r="U169" s="126" t="s">
        <v>94</v>
      </c>
      <c r="V169" s="127">
        <v>2061.9656999999997</v>
      </c>
      <c r="W169" s="125">
        <v>2996.5727763665009</v>
      </c>
      <c r="X169" s="125">
        <v>2476.6750921086455</v>
      </c>
      <c r="Y169" s="125">
        <v>2063.0446077339861</v>
      </c>
      <c r="Z169" s="125">
        <v>62141.619887730558</v>
      </c>
      <c r="AA169" s="125">
        <v>3557.6634099999997</v>
      </c>
      <c r="AB169" s="125">
        <v>3082.8678496132188</v>
      </c>
      <c r="AC169" s="126" t="s">
        <v>94</v>
      </c>
      <c r="AD169" s="125">
        <v>22.727009946403136</v>
      </c>
      <c r="AE169" s="125">
        <v>2.8157995435297982</v>
      </c>
      <c r="AF169" s="126" t="s">
        <v>94</v>
      </c>
      <c r="AG169" s="128" t="s">
        <v>94</v>
      </c>
      <c r="AH169" s="126">
        <v>187.81</v>
      </c>
      <c r="AI169" s="126" t="s">
        <v>94</v>
      </c>
      <c r="AJ169" s="126" t="s">
        <v>94</v>
      </c>
      <c r="AK169" s="126" t="s">
        <v>94</v>
      </c>
      <c r="AL169" s="126" t="s">
        <v>94</v>
      </c>
      <c r="AM169" s="126" t="s">
        <v>94</v>
      </c>
      <c r="AN169" s="128" t="s">
        <v>94</v>
      </c>
      <c r="AO169" s="125">
        <v>126346.473</v>
      </c>
      <c r="AP169" s="125">
        <v>15653.9</v>
      </c>
      <c r="AQ169" s="125">
        <v>87.861417532022571</v>
      </c>
      <c r="AR169" s="125">
        <v>12.138582467977436</v>
      </c>
      <c r="AS169" s="125">
        <v>57.95842558360517</v>
      </c>
      <c r="AT169" s="126" t="s">
        <v>94</v>
      </c>
      <c r="AU169" s="128" t="s">
        <v>94</v>
      </c>
      <c r="AV169" s="125">
        <f t="shared" si="7"/>
        <v>11.248984338735557</v>
      </c>
      <c r="AW169" s="128" t="s">
        <v>94</v>
      </c>
      <c r="AX169" s="129">
        <v>33.28</v>
      </c>
      <c r="AZ169" s="100"/>
      <c r="BA169" s="98">
        <f>C169+D169+I169+Q169+R169+S169+E169</f>
        <v>3557.6634100000001</v>
      </c>
      <c r="BB169" s="154"/>
    </row>
    <row r="170" spans="1:54" x14ac:dyDescent="0.3">
      <c r="A170" s="120">
        <v>2008</v>
      </c>
      <c r="B170" s="121" t="s">
        <v>1</v>
      </c>
      <c r="C170" s="122">
        <v>1694.8026299999999</v>
      </c>
      <c r="D170" s="122">
        <v>977.64369999999997</v>
      </c>
      <c r="E170" s="122">
        <v>52.589800000000004</v>
      </c>
      <c r="F170" s="123" t="s">
        <v>94</v>
      </c>
      <c r="G170" s="123" t="s">
        <v>94</v>
      </c>
      <c r="H170" s="122">
        <v>2725.03613</v>
      </c>
      <c r="I170" s="122">
        <v>2214.2220000000002</v>
      </c>
      <c r="J170" s="122">
        <v>4939.2581300000002</v>
      </c>
      <c r="K170" s="124">
        <v>2312.295930922242</v>
      </c>
      <c r="L170" s="125">
        <v>1438.1039509613083</v>
      </c>
      <c r="M170" s="125">
        <v>829.56755123894982</v>
      </c>
      <c r="N170" s="125">
        <v>1878.8508762848983</v>
      </c>
      <c r="O170" s="125">
        <v>4191.1468072071402</v>
      </c>
      <c r="P170" s="125">
        <v>46.426868110256009</v>
      </c>
      <c r="Q170" s="125">
        <v>5144.4372999999996</v>
      </c>
      <c r="R170" s="125">
        <v>502.82279999999997</v>
      </c>
      <c r="S170" s="125">
        <v>52.2742</v>
      </c>
      <c r="T170" s="126" t="s">
        <v>94</v>
      </c>
      <c r="U170" s="126" t="s">
        <v>94</v>
      </c>
      <c r="V170" s="127">
        <v>5699.5342999999993</v>
      </c>
      <c r="W170" s="125">
        <v>2957.4002535269879</v>
      </c>
      <c r="X170" s="125">
        <v>2901.5340613624544</v>
      </c>
      <c r="Y170" s="125">
        <v>3309.1986021441685</v>
      </c>
      <c r="Z170" s="125">
        <v>18817.20662347012</v>
      </c>
      <c r="AA170" s="125">
        <v>10638.79243</v>
      </c>
      <c r="AB170" s="125">
        <v>3425.5599703642552</v>
      </c>
      <c r="AC170" s="126" t="s">
        <v>94</v>
      </c>
      <c r="AD170" s="125">
        <v>24.044044536252095</v>
      </c>
      <c r="AE170" s="125">
        <v>2.6894393668688976</v>
      </c>
      <c r="AF170" s="126" t="s">
        <v>94</v>
      </c>
      <c r="AG170" s="128" t="s">
        <v>94</v>
      </c>
      <c r="AH170" s="126">
        <v>556.57000000000005</v>
      </c>
      <c r="AI170" s="126" t="s">
        <v>94</v>
      </c>
      <c r="AJ170" s="126" t="s">
        <v>94</v>
      </c>
      <c r="AK170" s="126" t="s">
        <v>94</v>
      </c>
      <c r="AL170" s="126" t="s">
        <v>94</v>
      </c>
      <c r="AM170" s="126" t="s">
        <v>94</v>
      </c>
      <c r="AN170" s="128" t="s">
        <v>94</v>
      </c>
      <c r="AO170" s="125">
        <v>395576.58600000001</v>
      </c>
      <c r="AP170" s="125">
        <v>44247.1</v>
      </c>
      <c r="AQ170" s="125">
        <v>55.170960056707955</v>
      </c>
      <c r="AR170" s="125">
        <v>44.829039943292052</v>
      </c>
      <c r="AS170" s="125">
        <v>53.573131889743983</v>
      </c>
      <c r="AT170" s="126" t="s">
        <v>94</v>
      </c>
      <c r="AU170" s="128" t="s">
        <v>94</v>
      </c>
      <c r="AV170" s="125">
        <f t="shared" si="7"/>
        <v>30.889186821762227</v>
      </c>
      <c r="AW170" s="128" t="s">
        <v>94</v>
      </c>
      <c r="AX170" s="129">
        <v>33.101999999999997</v>
      </c>
      <c r="AZ170" s="100"/>
      <c r="BA170" s="98">
        <f t="shared" ref="BA170:BA200" si="8">C170+D170+I170+Q170+R170+S170+E170</f>
        <v>10638.79243</v>
      </c>
      <c r="BB170" s="154"/>
    </row>
    <row r="171" spans="1:54" x14ac:dyDescent="0.3">
      <c r="A171" s="120">
        <v>2008</v>
      </c>
      <c r="B171" s="121" t="s">
        <v>2</v>
      </c>
      <c r="C171" s="122">
        <v>336.39274999999998</v>
      </c>
      <c r="D171" s="122">
        <v>465.26069999999999</v>
      </c>
      <c r="E171" s="123">
        <v>0</v>
      </c>
      <c r="F171" s="123" t="s">
        <v>94</v>
      </c>
      <c r="G171" s="123" t="s">
        <v>94</v>
      </c>
      <c r="H171" s="122">
        <v>801.65345000000002</v>
      </c>
      <c r="I171" s="122">
        <v>190.7559</v>
      </c>
      <c r="J171" s="122">
        <v>992.40935000000002</v>
      </c>
      <c r="K171" s="124">
        <v>3856.7175344825096</v>
      </c>
      <c r="L171" s="125">
        <v>1618.3699045987905</v>
      </c>
      <c r="M171" s="125">
        <v>2238.3476298837195</v>
      </c>
      <c r="N171" s="125">
        <v>917.71777984114237</v>
      </c>
      <c r="O171" s="125">
        <v>4774.4353143236522</v>
      </c>
      <c r="P171" s="125">
        <v>36.824589941144851</v>
      </c>
      <c r="Q171" s="125">
        <v>1297.2362000000001</v>
      </c>
      <c r="R171" s="125">
        <v>405.31819999999999</v>
      </c>
      <c r="S171" s="126">
        <v>0</v>
      </c>
      <c r="T171" s="126" t="s">
        <v>94</v>
      </c>
      <c r="U171" s="126" t="s">
        <v>94</v>
      </c>
      <c r="V171" s="127">
        <v>1702.5544</v>
      </c>
      <c r="W171" s="125">
        <v>4283.3281339626246</v>
      </c>
      <c r="X171" s="125">
        <v>3810.1336387934325</v>
      </c>
      <c r="Y171" s="125">
        <v>3683.6058273427066</v>
      </c>
      <c r="Z171" s="125">
        <v>0</v>
      </c>
      <c r="AA171" s="125">
        <v>2694.9637499999999</v>
      </c>
      <c r="AB171" s="125">
        <v>4451.9615325526183</v>
      </c>
      <c r="AC171" s="126" t="s">
        <v>94</v>
      </c>
      <c r="AD171" s="125">
        <v>17.640891744344366</v>
      </c>
      <c r="AE171" s="125">
        <v>2.9227174419321438</v>
      </c>
      <c r="AF171" s="126" t="s">
        <v>94</v>
      </c>
      <c r="AG171" s="128" t="s">
        <v>94</v>
      </c>
      <c r="AH171" s="126">
        <v>54.13</v>
      </c>
      <c r="AI171" s="126" t="s">
        <v>94</v>
      </c>
      <c r="AJ171" s="126" t="s">
        <v>94</v>
      </c>
      <c r="AK171" s="126" t="s">
        <v>94</v>
      </c>
      <c r="AL171" s="126" t="s">
        <v>94</v>
      </c>
      <c r="AM171" s="126" t="s">
        <v>94</v>
      </c>
      <c r="AN171" s="128" t="s">
        <v>94</v>
      </c>
      <c r="AO171" s="125">
        <v>92207.467999999993</v>
      </c>
      <c r="AP171" s="125">
        <v>15276.8</v>
      </c>
      <c r="AQ171" s="125">
        <v>80.778506369372678</v>
      </c>
      <c r="AR171" s="125">
        <v>19.221493630627322</v>
      </c>
      <c r="AS171" s="125">
        <v>63.175410058855149</v>
      </c>
      <c r="AT171" s="126" t="s">
        <v>94</v>
      </c>
      <c r="AU171" s="128" t="s">
        <v>94</v>
      </c>
      <c r="AV171" s="125">
        <f t="shared" si="7"/>
        <v>15.679743358011144</v>
      </c>
      <c r="AW171" s="128" t="s">
        <v>94</v>
      </c>
      <c r="AX171" s="129">
        <v>39.2121</v>
      </c>
      <c r="AZ171" s="100"/>
      <c r="BA171" s="98">
        <f t="shared" si="8"/>
        <v>2694.9637500000003</v>
      </c>
      <c r="BB171" s="154"/>
    </row>
    <row r="172" spans="1:54" x14ac:dyDescent="0.3">
      <c r="A172" s="120">
        <v>2008</v>
      </c>
      <c r="B172" s="121" t="s">
        <v>3</v>
      </c>
      <c r="C172" s="122">
        <v>746.74556999999993</v>
      </c>
      <c r="D172" s="122">
        <v>753.62559999999996</v>
      </c>
      <c r="E172" s="122">
        <v>85.823599999999999</v>
      </c>
      <c r="F172" s="123" t="s">
        <v>94</v>
      </c>
      <c r="G172" s="123" t="s">
        <v>94</v>
      </c>
      <c r="H172" s="122">
        <v>1586.1947699999998</v>
      </c>
      <c r="I172" s="122">
        <v>754.39</v>
      </c>
      <c r="J172" s="122">
        <v>2340.5847699999999</v>
      </c>
      <c r="K172" s="124">
        <v>3593.0819466404505</v>
      </c>
      <c r="L172" s="125">
        <v>1691.5438614771958</v>
      </c>
      <c r="M172" s="125">
        <v>1707.1286509701943</v>
      </c>
      <c r="N172" s="125">
        <v>1708.860186019961</v>
      </c>
      <c r="O172" s="125">
        <v>5301.9421326604115</v>
      </c>
      <c r="P172" s="125">
        <v>57.417039853074414</v>
      </c>
      <c r="Q172" s="125">
        <v>1067.5613000000001</v>
      </c>
      <c r="R172" s="125">
        <v>212.61960000000002</v>
      </c>
      <c r="S172" s="125">
        <v>455.69799999999998</v>
      </c>
      <c r="T172" s="126" t="s">
        <v>94</v>
      </c>
      <c r="U172" s="126" t="s">
        <v>94</v>
      </c>
      <c r="V172" s="127">
        <v>1735.8789000000002</v>
      </c>
      <c r="W172" s="125">
        <v>4714.7817088473521</v>
      </c>
      <c r="X172" s="125">
        <v>2572.4492648157338</v>
      </c>
      <c r="Y172" s="125">
        <v>2369.3902112864403</v>
      </c>
      <c r="Z172" s="125">
        <v>16792.49732837086</v>
      </c>
      <c r="AA172" s="125">
        <v>4076.4636700000001</v>
      </c>
      <c r="AB172" s="125">
        <v>5034.9338097614236</v>
      </c>
      <c r="AC172" s="126" t="s">
        <v>94</v>
      </c>
      <c r="AD172" s="125">
        <v>7.7816789983468677</v>
      </c>
      <c r="AE172" s="125">
        <v>0.55076925444458469</v>
      </c>
      <c r="AF172" s="126" t="s">
        <v>94</v>
      </c>
      <c r="AG172" s="128" t="s">
        <v>94</v>
      </c>
      <c r="AH172" s="126">
        <v>24.84</v>
      </c>
      <c r="AI172" s="126" t="s">
        <v>94</v>
      </c>
      <c r="AJ172" s="126" t="s">
        <v>94</v>
      </c>
      <c r="AK172" s="126" t="s">
        <v>94</v>
      </c>
      <c r="AL172" s="126" t="s">
        <v>94</v>
      </c>
      <c r="AM172" s="126" t="s">
        <v>94</v>
      </c>
      <c r="AN172" s="128" t="s">
        <v>94</v>
      </c>
      <c r="AO172" s="125">
        <v>740140.02</v>
      </c>
      <c r="AP172" s="125">
        <v>52385.4</v>
      </c>
      <c r="AQ172" s="125">
        <v>67.769165651710182</v>
      </c>
      <c r="AR172" s="125">
        <v>32.230834348289811</v>
      </c>
      <c r="AS172" s="125">
        <v>42.582960146925586</v>
      </c>
      <c r="AT172" s="126" t="s">
        <v>94</v>
      </c>
      <c r="AU172" s="128" t="s">
        <v>94</v>
      </c>
      <c r="AV172" s="125">
        <f t="shared" si="7"/>
        <v>21.103075223210578</v>
      </c>
      <c r="AW172" s="128" t="s">
        <v>94</v>
      </c>
      <c r="AX172" s="129">
        <v>18.238</v>
      </c>
      <c r="AZ172" s="100"/>
      <c r="BA172" s="98">
        <f t="shared" si="8"/>
        <v>4076.4636700000001</v>
      </c>
      <c r="BB172" s="154"/>
    </row>
    <row r="173" spans="1:54" x14ac:dyDescent="0.3">
      <c r="A173" s="120">
        <v>2008</v>
      </c>
      <c r="B173" s="121" t="s">
        <v>4</v>
      </c>
      <c r="C173" s="122">
        <v>872.98433999999997</v>
      </c>
      <c r="D173" s="122">
        <v>801.59799999999996</v>
      </c>
      <c r="E173" s="122">
        <v>171.37270000000001</v>
      </c>
      <c r="F173" s="123" t="s">
        <v>94</v>
      </c>
      <c r="G173" s="123" t="s">
        <v>94</v>
      </c>
      <c r="H173" s="122">
        <v>1845.9550399999998</v>
      </c>
      <c r="I173" s="122">
        <v>88.379000000000005</v>
      </c>
      <c r="J173" s="122">
        <v>1934.3340399999997</v>
      </c>
      <c r="K173" s="124">
        <v>2503.3191348557029</v>
      </c>
      <c r="L173" s="125">
        <v>1183.8632877815794</v>
      </c>
      <c r="M173" s="125">
        <v>1087.0555178104782</v>
      </c>
      <c r="N173" s="125">
        <v>119.85169574845776</v>
      </c>
      <c r="O173" s="125">
        <v>2623.1708306041605</v>
      </c>
      <c r="P173" s="125">
        <v>24.709328852582829</v>
      </c>
      <c r="Q173" s="125">
        <v>5298.7984999999999</v>
      </c>
      <c r="R173" s="125">
        <v>556.01609999999994</v>
      </c>
      <c r="S173" s="125">
        <v>39.206600000000002</v>
      </c>
      <c r="T173" s="126" t="s">
        <v>94</v>
      </c>
      <c r="U173" s="126" t="s">
        <v>94</v>
      </c>
      <c r="V173" s="127">
        <v>5894.0212000000001</v>
      </c>
      <c r="W173" s="125">
        <v>2997.2108851147873</v>
      </c>
      <c r="X173" s="125">
        <v>2924.1268122660167</v>
      </c>
      <c r="Y173" s="125">
        <v>1979.3600729066914</v>
      </c>
      <c r="Z173" s="125">
        <v>22063.365222284749</v>
      </c>
      <c r="AA173" s="125">
        <v>7828.3552399999999</v>
      </c>
      <c r="AB173" s="125">
        <v>2895.2035075196795</v>
      </c>
      <c r="AC173" s="126" t="s">
        <v>94</v>
      </c>
      <c r="AD173" s="125">
        <v>22.897694071673431</v>
      </c>
      <c r="AE173" s="125">
        <v>1.9510909369620479</v>
      </c>
      <c r="AF173" s="126" t="s">
        <v>94</v>
      </c>
      <c r="AG173" s="128" t="s">
        <v>94</v>
      </c>
      <c r="AH173" s="126">
        <v>696.75</v>
      </c>
      <c r="AI173" s="126" t="s">
        <v>94</v>
      </c>
      <c r="AJ173" s="126" t="s">
        <v>94</v>
      </c>
      <c r="AK173" s="126" t="s">
        <v>94</v>
      </c>
      <c r="AL173" s="126" t="s">
        <v>94</v>
      </c>
      <c r="AM173" s="126" t="s">
        <v>94</v>
      </c>
      <c r="AN173" s="128" t="s">
        <v>94</v>
      </c>
      <c r="AO173" s="125">
        <v>401229.64500000002</v>
      </c>
      <c r="AP173" s="125">
        <v>34188.400000000001</v>
      </c>
      <c r="AQ173" s="125">
        <v>95.431037340375809</v>
      </c>
      <c r="AR173" s="125">
        <v>4.568962659624189</v>
      </c>
      <c r="AS173" s="125">
        <v>75.290671147417171</v>
      </c>
      <c r="AT173" s="126" t="s">
        <v>94</v>
      </c>
      <c r="AU173" s="128" t="s">
        <v>94</v>
      </c>
      <c r="AV173" s="125">
        <f t="shared" si="7"/>
        <v>9.9204466789003742</v>
      </c>
      <c r="AW173" s="128" t="s">
        <v>94</v>
      </c>
      <c r="AX173" s="129">
        <v>116.71419999999999</v>
      </c>
      <c r="AZ173" s="100"/>
      <c r="BA173" s="98">
        <f t="shared" si="8"/>
        <v>7828.3552399999999</v>
      </c>
      <c r="BB173" s="154"/>
    </row>
    <row r="174" spans="1:54" x14ac:dyDescent="0.3">
      <c r="A174" s="120">
        <v>2008</v>
      </c>
      <c r="B174" s="121" t="s">
        <v>5</v>
      </c>
      <c r="C174" s="122">
        <v>461.84141999999997</v>
      </c>
      <c r="D174" s="122">
        <v>582.45460000000003</v>
      </c>
      <c r="E174" s="123">
        <v>0</v>
      </c>
      <c r="F174" s="123" t="s">
        <v>94</v>
      </c>
      <c r="G174" s="123" t="s">
        <v>94</v>
      </c>
      <c r="H174" s="122">
        <v>1044.29602</v>
      </c>
      <c r="I174" s="122">
        <v>20.035400000000003</v>
      </c>
      <c r="J174" s="122">
        <v>1064.33142</v>
      </c>
      <c r="K174" s="124">
        <v>3729.9483527159468</v>
      </c>
      <c r="L174" s="125">
        <v>1649.5750350030003</v>
      </c>
      <c r="M174" s="125">
        <v>2080.373317712947</v>
      </c>
      <c r="N174" s="125">
        <v>71.56113381146956</v>
      </c>
      <c r="O174" s="125">
        <v>3801.5094150927216</v>
      </c>
      <c r="P174" s="125">
        <v>47.069879685721702</v>
      </c>
      <c r="Q174" s="125">
        <v>1006.7243000000001</v>
      </c>
      <c r="R174" s="125">
        <v>190.1173</v>
      </c>
      <c r="S174" s="126">
        <v>0</v>
      </c>
      <c r="T174" s="126" t="s">
        <v>94</v>
      </c>
      <c r="U174" s="126" t="s">
        <v>94</v>
      </c>
      <c r="V174" s="127">
        <v>1196.8416000000002</v>
      </c>
      <c r="W174" s="125">
        <v>3413.4033026267007</v>
      </c>
      <c r="X174" s="125">
        <v>3107.1162262427242</v>
      </c>
      <c r="Y174" s="125">
        <v>2607.4183284417259</v>
      </c>
      <c r="Z174" s="125">
        <v>0</v>
      </c>
      <c r="AA174" s="125">
        <v>2261.1730200000002</v>
      </c>
      <c r="AB174" s="125">
        <v>3585.7144080455942</v>
      </c>
      <c r="AC174" s="126" t="s">
        <v>94</v>
      </c>
      <c r="AD174" s="125">
        <v>10.637910687906359</v>
      </c>
      <c r="AE174" s="125">
        <v>3.4473216154812638</v>
      </c>
      <c r="AF174" s="126" t="s">
        <v>94</v>
      </c>
      <c r="AG174" s="128" t="s">
        <v>94</v>
      </c>
      <c r="AH174" s="126">
        <v>55.29</v>
      </c>
      <c r="AI174" s="126" t="s">
        <v>94</v>
      </c>
      <c r="AJ174" s="126" t="s">
        <v>94</v>
      </c>
      <c r="AK174" s="126" t="s">
        <v>94</v>
      </c>
      <c r="AL174" s="126" t="s">
        <v>94</v>
      </c>
      <c r="AM174" s="126" t="s">
        <v>94</v>
      </c>
      <c r="AN174" s="128" t="s">
        <v>94</v>
      </c>
      <c r="AO174" s="125">
        <v>65592.168999999994</v>
      </c>
      <c r="AP174" s="125">
        <v>21255.8</v>
      </c>
      <c r="AQ174" s="125">
        <v>98.117560035951954</v>
      </c>
      <c r="AR174" s="125">
        <v>1.8824399640480411</v>
      </c>
      <c r="AS174" s="125">
        <v>52.930120314278298</v>
      </c>
      <c r="AT174" s="126" t="s">
        <v>94</v>
      </c>
      <c r="AU174" s="128" t="s">
        <v>94</v>
      </c>
      <c r="AV174" s="125">
        <f t="shared" si="7"/>
        <v>13.184078199938831</v>
      </c>
      <c r="AW174" s="128" t="s">
        <v>94</v>
      </c>
      <c r="AX174" s="129">
        <v>9.0404</v>
      </c>
      <c r="AZ174" s="100"/>
      <c r="BA174" s="98">
        <f t="shared" si="8"/>
        <v>2261.1730200000002</v>
      </c>
      <c r="BB174" s="154"/>
    </row>
    <row r="175" spans="1:54" x14ac:dyDescent="0.3">
      <c r="A175" s="120">
        <v>2008</v>
      </c>
      <c r="B175" s="121" t="s">
        <v>6</v>
      </c>
      <c r="C175" s="122">
        <v>3907.5790000000002</v>
      </c>
      <c r="D175" s="122">
        <v>2174.694</v>
      </c>
      <c r="E175" s="122">
        <v>934.1567</v>
      </c>
      <c r="F175" s="123" t="s">
        <v>94</v>
      </c>
      <c r="G175" s="123" t="s">
        <v>94</v>
      </c>
      <c r="H175" s="122">
        <v>7016.4297000000006</v>
      </c>
      <c r="I175" s="122">
        <v>213.67189999999999</v>
      </c>
      <c r="J175" s="122">
        <v>7230.1016000000009</v>
      </c>
      <c r="K175" s="124">
        <v>1793.8341239679248</v>
      </c>
      <c r="L175" s="125">
        <v>999.01928074622617</v>
      </c>
      <c r="M175" s="125">
        <v>555.98651638857029</v>
      </c>
      <c r="N175" s="125">
        <v>54.62777537029438</v>
      </c>
      <c r="O175" s="125">
        <v>1848.4618993382192</v>
      </c>
      <c r="P175" s="125">
        <v>76.14284673335402</v>
      </c>
      <c r="Q175" s="125">
        <v>1718.8205</v>
      </c>
      <c r="R175" s="125">
        <v>469.77440000000001</v>
      </c>
      <c r="S175" s="125">
        <v>76.747799999999998</v>
      </c>
      <c r="T175" s="126" t="s">
        <v>94</v>
      </c>
      <c r="U175" s="126" t="s">
        <v>94</v>
      </c>
      <c r="V175" s="127">
        <v>2265.3427000000001</v>
      </c>
      <c r="W175" s="125">
        <v>2663.0256328872115</v>
      </c>
      <c r="X175" s="125">
        <v>2160.5246387122479</v>
      </c>
      <c r="Y175" s="125">
        <v>1685.9546368073502</v>
      </c>
      <c r="Z175" s="125">
        <v>7790.0730816077958</v>
      </c>
      <c r="AA175" s="125">
        <v>9495.444300000001</v>
      </c>
      <c r="AB175" s="125">
        <v>1993.9699249067635</v>
      </c>
      <c r="AC175" s="126" t="s">
        <v>94</v>
      </c>
      <c r="AD175" s="125">
        <v>17.328338491747754</v>
      </c>
      <c r="AE175" s="125">
        <v>4.3329188512754433</v>
      </c>
      <c r="AF175" s="126" t="s">
        <v>94</v>
      </c>
      <c r="AG175" s="128" t="s">
        <v>94</v>
      </c>
      <c r="AH175" s="126">
        <v>62.55</v>
      </c>
      <c r="AI175" s="126" t="s">
        <v>94</v>
      </c>
      <c r="AJ175" s="126" t="s">
        <v>94</v>
      </c>
      <c r="AK175" s="126" t="s">
        <v>94</v>
      </c>
      <c r="AL175" s="126" t="s">
        <v>94</v>
      </c>
      <c r="AM175" s="126" t="s">
        <v>94</v>
      </c>
      <c r="AN175" s="128" t="s">
        <v>94</v>
      </c>
      <c r="AO175" s="125">
        <v>219146.59899999999</v>
      </c>
      <c r="AP175" s="125">
        <v>54797.2</v>
      </c>
      <c r="AQ175" s="125">
        <v>97.044690215694899</v>
      </c>
      <c r="AR175" s="125">
        <v>2.9553097843051055</v>
      </c>
      <c r="AS175" s="125">
        <v>23.857153266645984</v>
      </c>
      <c r="AT175" s="126" t="s">
        <v>94</v>
      </c>
      <c r="AU175" s="128" t="s">
        <v>94</v>
      </c>
      <c r="AV175" s="125">
        <f t="shared" si="7"/>
        <v>16.464873985505957</v>
      </c>
      <c r="AW175" s="128" t="s">
        <v>94</v>
      </c>
      <c r="AX175" s="129">
        <v>31.114900000000002</v>
      </c>
      <c r="AZ175" s="100"/>
      <c r="BA175" s="98">
        <f t="shared" si="8"/>
        <v>9495.4442999999992</v>
      </c>
      <c r="BB175" s="154"/>
    </row>
    <row r="176" spans="1:54" x14ac:dyDescent="0.3">
      <c r="A176" s="120">
        <v>2008</v>
      </c>
      <c r="B176" s="121" t="s">
        <v>7</v>
      </c>
      <c r="C176" s="122">
        <v>1238.8087499999999</v>
      </c>
      <c r="D176" s="122">
        <v>1351.2323000000001</v>
      </c>
      <c r="E176" s="122">
        <v>278.99369999999999</v>
      </c>
      <c r="F176" s="123" t="s">
        <v>94</v>
      </c>
      <c r="G176" s="123" t="s">
        <v>94</v>
      </c>
      <c r="H176" s="122">
        <v>2869.0347499999998</v>
      </c>
      <c r="I176" s="122">
        <v>1133.0109</v>
      </c>
      <c r="J176" s="122">
        <v>4002.04565</v>
      </c>
      <c r="K176" s="124">
        <v>2291.2154235502785</v>
      </c>
      <c r="L176" s="125">
        <v>989.31451242583989</v>
      </c>
      <c r="M176" s="125">
        <v>1079.0961268626381</v>
      </c>
      <c r="N176" s="125">
        <v>904.82419187518815</v>
      </c>
      <c r="O176" s="125">
        <v>3196.0396154254668</v>
      </c>
      <c r="P176" s="125">
        <v>37.405516339432495</v>
      </c>
      <c r="Q176" s="125">
        <v>6028.1349</v>
      </c>
      <c r="R176" s="125">
        <v>572.7863000000001</v>
      </c>
      <c r="S176" s="125">
        <v>96.111899999999991</v>
      </c>
      <c r="T176" s="126" t="s">
        <v>94</v>
      </c>
      <c r="U176" s="126" t="s">
        <v>94</v>
      </c>
      <c r="V176" s="127">
        <v>6697.0330999999996</v>
      </c>
      <c r="W176" s="125">
        <v>3072.9807995859273</v>
      </c>
      <c r="X176" s="125">
        <v>2990.7055535683016</v>
      </c>
      <c r="Y176" s="125">
        <v>1980.5888658367915</v>
      </c>
      <c r="Z176" s="125">
        <v>20077.689575934823</v>
      </c>
      <c r="AA176" s="125">
        <v>10699.078750000001</v>
      </c>
      <c r="AB176" s="125">
        <v>3117.885981622705</v>
      </c>
      <c r="AC176" s="126" t="s">
        <v>94</v>
      </c>
      <c r="AD176" s="125">
        <v>22.147220801964025</v>
      </c>
      <c r="AE176" s="125">
        <v>2.8920800472127581</v>
      </c>
      <c r="AF176" s="126" t="s">
        <v>94</v>
      </c>
      <c r="AG176" s="128" t="s">
        <v>94</v>
      </c>
      <c r="AH176" s="126">
        <v>824.86</v>
      </c>
      <c r="AI176" s="126" t="s">
        <v>94</v>
      </c>
      <c r="AJ176" s="126" t="s">
        <v>94</v>
      </c>
      <c r="AK176" s="126" t="s">
        <v>94</v>
      </c>
      <c r="AL176" s="126" t="s">
        <v>94</v>
      </c>
      <c r="AM176" s="126" t="s">
        <v>94</v>
      </c>
      <c r="AN176" s="128" t="s">
        <v>94</v>
      </c>
      <c r="AO176" s="125">
        <v>369944.07400000002</v>
      </c>
      <c r="AP176" s="125">
        <v>48308.9</v>
      </c>
      <c r="AQ176" s="125">
        <v>71.689205993939623</v>
      </c>
      <c r="AR176" s="125">
        <v>28.310794006060373</v>
      </c>
      <c r="AS176" s="125">
        <v>62.594483660567505</v>
      </c>
      <c r="AT176" s="126" t="s">
        <v>94</v>
      </c>
      <c r="AU176" s="128" t="s">
        <v>94</v>
      </c>
      <c r="AV176" s="125">
        <f t="shared" si="7"/>
        <v>6.8404071695794766</v>
      </c>
      <c r="AW176" s="128" t="s">
        <v>94</v>
      </c>
      <c r="AX176" s="129">
        <v>56.4724</v>
      </c>
      <c r="AZ176" s="100"/>
      <c r="BA176" s="98">
        <f t="shared" si="8"/>
        <v>10699.078750000001</v>
      </c>
      <c r="BB176" s="154"/>
    </row>
    <row r="177" spans="1:54" x14ac:dyDescent="0.3">
      <c r="A177" s="120">
        <v>2008</v>
      </c>
      <c r="B177" s="121" t="s">
        <v>272</v>
      </c>
      <c r="C177" s="122">
        <v>7574.3226799999993</v>
      </c>
      <c r="D177" s="122">
        <v>2400.721</v>
      </c>
      <c r="E177" s="122">
        <v>346.99149999999997</v>
      </c>
      <c r="F177" s="123" t="s">
        <v>94</v>
      </c>
      <c r="G177" s="123" t="s">
        <v>94</v>
      </c>
      <c r="H177" s="122">
        <v>10322.035179999999</v>
      </c>
      <c r="I177" s="122">
        <v>4463.8095999999996</v>
      </c>
      <c r="J177" s="122">
        <v>14785.844779999999</v>
      </c>
      <c r="K177" s="124">
        <v>2634.3637517683378</v>
      </c>
      <c r="L177" s="125">
        <v>1933.0995064859692</v>
      </c>
      <c r="M177" s="125">
        <v>612.70595093137797</v>
      </c>
      <c r="N177" s="125">
        <v>1139.2422133786531</v>
      </c>
      <c r="O177" s="125">
        <v>3773.6059651469909</v>
      </c>
      <c r="P177" s="125">
        <v>22.46277383128859</v>
      </c>
      <c r="Q177" s="125">
        <v>32750.733</v>
      </c>
      <c r="R177" s="125">
        <v>16034.955400000001</v>
      </c>
      <c r="S177" s="125">
        <v>2252.2377000000001</v>
      </c>
      <c r="T177" s="126" t="s">
        <v>94</v>
      </c>
      <c r="U177" s="126" t="s">
        <v>94</v>
      </c>
      <c r="V177" s="127">
        <v>51037.926099999997</v>
      </c>
      <c r="W177" s="125">
        <v>10104.131043076153</v>
      </c>
      <c r="X177" s="125">
        <v>4520.6778076680293</v>
      </c>
      <c r="Y177" s="125">
        <v>5155.7485389593685</v>
      </c>
      <c r="Z177" s="125">
        <v>31730.595942519023</v>
      </c>
      <c r="AA177" s="125">
        <v>65823.770879999996</v>
      </c>
      <c r="AB177" s="125">
        <v>7338.6867312839922</v>
      </c>
      <c r="AC177" s="126" t="s">
        <v>94</v>
      </c>
      <c r="AD177" s="125">
        <v>9.7595048350668492</v>
      </c>
      <c r="AE177" s="125">
        <v>3.2072243674174841</v>
      </c>
      <c r="AF177" s="126" t="s">
        <v>94</v>
      </c>
      <c r="AG177" s="128" t="s">
        <v>94</v>
      </c>
      <c r="AH177" s="126">
        <v>13368.4</v>
      </c>
      <c r="AI177" s="126" t="s">
        <v>94</v>
      </c>
      <c r="AJ177" s="126" t="s">
        <v>94</v>
      </c>
      <c r="AK177" s="126" t="s">
        <v>94</v>
      </c>
      <c r="AL177" s="126" t="s">
        <v>94</v>
      </c>
      <c r="AM177" s="126" t="s">
        <v>94</v>
      </c>
      <c r="AN177" s="128" t="s">
        <v>94</v>
      </c>
      <c r="AO177" s="125">
        <v>2052359.4029999999</v>
      </c>
      <c r="AP177" s="125">
        <v>674458.1</v>
      </c>
      <c r="AQ177" s="125">
        <v>69.810249827335184</v>
      </c>
      <c r="AR177" s="125">
        <v>30.189750172664802</v>
      </c>
      <c r="AS177" s="125">
        <v>77.537226168711399</v>
      </c>
      <c r="AT177" s="126" t="s">
        <v>94</v>
      </c>
      <c r="AU177" s="128" t="s">
        <v>94</v>
      </c>
      <c r="AV177" s="125">
        <f t="shared" si="7"/>
        <v>0.24591814688401659</v>
      </c>
      <c r="AW177" s="128" t="s">
        <v>94</v>
      </c>
      <c r="AX177" s="129">
        <v>26.623999999999999</v>
      </c>
      <c r="AZ177" s="100"/>
      <c r="BA177" s="98">
        <f t="shared" si="8"/>
        <v>65823.770879999996</v>
      </c>
      <c r="BB177" s="154"/>
    </row>
    <row r="178" spans="1:54" x14ac:dyDescent="0.3">
      <c r="A178" s="120">
        <v>2008</v>
      </c>
      <c r="B178" s="121" t="s">
        <v>8</v>
      </c>
      <c r="C178" s="122">
        <v>755.80262000000005</v>
      </c>
      <c r="D178" s="122">
        <v>1091.8634999999999</v>
      </c>
      <c r="E178" s="122">
        <v>253.88810000000001</v>
      </c>
      <c r="F178" s="123" t="s">
        <v>94</v>
      </c>
      <c r="G178" s="123" t="s">
        <v>94</v>
      </c>
      <c r="H178" s="122">
        <v>2101.55422</v>
      </c>
      <c r="I178" s="122">
        <v>23.483599999999999</v>
      </c>
      <c r="J178" s="122">
        <v>2125.03782</v>
      </c>
      <c r="K178" s="124">
        <v>2725.867929496334</v>
      </c>
      <c r="L178" s="125">
        <v>980.33070157347845</v>
      </c>
      <c r="M178" s="125">
        <v>1416.225986326263</v>
      </c>
      <c r="N178" s="125">
        <v>30.45992889449224</v>
      </c>
      <c r="O178" s="125">
        <v>2756.327832449379</v>
      </c>
      <c r="P178" s="125">
        <v>44.806666806362585</v>
      </c>
      <c r="Q178" s="125">
        <v>2083.1001999999999</v>
      </c>
      <c r="R178" s="125">
        <v>459.7</v>
      </c>
      <c r="S178" s="125">
        <v>74.844200000000001</v>
      </c>
      <c r="T178" s="126" t="s">
        <v>94</v>
      </c>
      <c r="U178" s="126" t="s">
        <v>94</v>
      </c>
      <c r="V178" s="127">
        <v>2617.6443999999997</v>
      </c>
      <c r="W178" s="125">
        <v>3053.1663700175195</v>
      </c>
      <c r="X178" s="125">
        <v>2930.3491069406405</v>
      </c>
      <c r="Y178" s="125">
        <v>1499.4503863604486</v>
      </c>
      <c r="Z178" s="125">
        <v>44763.277511961714</v>
      </c>
      <c r="AA178" s="125">
        <v>4742.6822199999997</v>
      </c>
      <c r="AB178" s="125">
        <v>2912.6211723609786</v>
      </c>
      <c r="AC178" s="126" t="s">
        <v>94</v>
      </c>
      <c r="AD178" s="125">
        <v>15.324977930294631</v>
      </c>
      <c r="AE178" s="125">
        <v>3.5493002511895009</v>
      </c>
      <c r="AF178" s="126" t="s">
        <v>94</v>
      </c>
      <c r="AG178" s="128" t="s">
        <v>94</v>
      </c>
      <c r="AH178" s="126">
        <v>67.83</v>
      </c>
      <c r="AI178" s="126" t="s">
        <v>94</v>
      </c>
      <c r="AJ178" s="126" t="s">
        <v>94</v>
      </c>
      <c r="AK178" s="126" t="s">
        <v>94</v>
      </c>
      <c r="AL178" s="126" t="s">
        <v>94</v>
      </c>
      <c r="AM178" s="126" t="s">
        <v>94</v>
      </c>
      <c r="AN178" s="128" t="s">
        <v>94</v>
      </c>
      <c r="AO178" s="125">
        <v>133623.02100000001</v>
      </c>
      <c r="AP178" s="125">
        <v>30947.4</v>
      </c>
      <c r="AQ178" s="125">
        <v>98.894909079782863</v>
      </c>
      <c r="AR178" s="125">
        <v>1.1050909202171282</v>
      </c>
      <c r="AS178" s="125">
        <v>55.193333193637415</v>
      </c>
      <c r="AT178" s="126" t="s">
        <v>94</v>
      </c>
      <c r="AU178" s="128" t="s">
        <v>94</v>
      </c>
      <c r="AV178" s="125">
        <f t="shared" si="7"/>
        <v>12.758171431203259</v>
      </c>
      <c r="AW178" s="128" t="s">
        <v>94</v>
      </c>
      <c r="AX178" s="129">
        <v>61.993099999999998</v>
      </c>
      <c r="AZ178" s="100"/>
      <c r="BA178" s="98">
        <f t="shared" si="8"/>
        <v>4742.6822200000006</v>
      </c>
      <c r="BB178" s="154"/>
    </row>
    <row r="179" spans="1:54" x14ac:dyDescent="0.3">
      <c r="A179" s="120">
        <v>2008</v>
      </c>
      <c r="B179" s="121" t="s">
        <v>9</v>
      </c>
      <c r="C179" s="122">
        <v>4687.3972800000001</v>
      </c>
      <c r="D179" s="122">
        <v>1600.5783999999999</v>
      </c>
      <c r="E179" s="123">
        <v>0</v>
      </c>
      <c r="F179" s="123" t="s">
        <v>94</v>
      </c>
      <c r="G179" s="123" t="s">
        <v>94</v>
      </c>
      <c r="H179" s="122">
        <v>6287.9756799999996</v>
      </c>
      <c r="I179" s="122">
        <v>757.92240000000004</v>
      </c>
      <c r="J179" s="122">
        <v>7045.8980799999999</v>
      </c>
      <c r="K179" s="124">
        <v>1948.1977180468621</v>
      </c>
      <c r="L179" s="125">
        <v>1452.2919854033325</v>
      </c>
      <c r="M179" s="125">
        <v>495.9057326435298</v>
      </c>
      <c r="N179" s="125">
        <v>234.82639966835896</v>
      </c>
      <c r="O179" s="125">
        <v>2183.0241177152211</v>
      </c>
      <c r="P179" s="125">
        <v>54.149118984548558</v>
      </c>
      <c r="Q179" s="125">
        <v>4777.4049000000005</v>
      </c>
      <c r="R179" s="125">
        <v>779.14200000000005</v>
      </c>
      <c r="S179" s="125">
        <v>409.5822</v>
      </c>
      <c r="T179" s="126" t="s">
        <v>94</v>
      </c>
      <c r="U179" s="126" t="s">
        <v>94</v>
      </c>
      <c r="V179" s="127">
        <v>5966.1291000000001</v>
      </c>
      <c r="W179" s="125">
        <v>2699.5643958418741</v>
      </c>
      <c r="X179" s="125">
        <v>2035.4075944901665</v>
      </c>
      <c r="Y179" s="125">
        <v>2018.6437911460127</v>
      </c>
      <c r="Z179" s="125">
        <v>12421.74506414339</v>
      </c>
      <c r="AA179" s="125">
        <v>13012.027180000001</v>
      </c>
      <c r="AB179" s="125">
        <v>2392.9636826405672</v>
      </c>
      <c r="AC179" s="126" t="s">
        <v>94</v>
      </c>
      <c r="AD179" s="125">
        <v>25.180068813508811</v>
      </c>
      <c r="AE179" s="125">
        <v>3.1015203751264373</v>
      </c>
      <c r="AF179" s="126" t="s">
        <v>94</v>
      </c>
      <c r="AG179" s="128" t="s">
        <v>94</v>
      </c>
      <c r="AH179" s="126">
        <v>411.73</v>
      </c>
      <c r="AI179" s="126" t="s">
        <v>94</v>
      </c>
      <c r="AJ179" s="126" t="s">
        <v>94</v>
      </c>
      <c r="AK179" s="126" t="s">
        <v>94</v>
      </c>
      <c r="AL179" s="126" t="s">
        <v>94</v>
      </c>
      <c r="AM179" s="126" t="s">
        <v>94</v>
      </c>
      <c r="AN179" s="128" t="s">
        <v>94</v>
      </c>
      <c r="AO179" s="125">
        <v>419537.05300000001</v>
      </c>
      <c r="AP179" s="125">
        <v>51675.9</v>
      </c>
      <c r="AQ179" s="125">
        <v>89.243068926140353</v>
      </c>
      <c r="AR179" s="125">
        <v>10.756931073859644</v>
      </c>
      <c r="AS179" s="125">
        <v>45.850881015451428</v>
      </c>
      <c r="AT179" s="126" t="s">
        <v>94</v>
      </c>
      <c r="AU179" s="128" t="s">
        <v>94</v>
      </c>
      <c r="AV179" s="125">
        <f t="shared" si="7"/>
        <v>13.109079243087907</v>
      </c>
      <c r="AW179" s="128" t="s">
        <v>94</v>
      </c>
      <c r="AX179" s="129">
        <v>94.105999999999995</v>
      </c>
      <c r="AZ179" s="100"/>
      <c r="BA179" s="98">
        <f t="shared" si="8"/>
        <v>13012.027180000001</v>
      </c>
      <c r="BB179" s="154"/>
    </row>
    <row r="180" spans="1:54" x14ac:dyDescent="0.3">
      <c r="A180" s="120">
        <v>2008</v>
      </c>
      <c r="B180" s="121" t="s">
        <v>10</v>
      </c>
      <c r="C180" s="122">
        <v>2429.19688</v>
      </c>
      <c r="D180" s="122">
        <v>2454.1365000000001</v>
      </c>
      <c r="E180" s="123">
        <v>0</v>
      </c>
      <c r="F180" s="123" t="s">
        <v>94</v>
      </c>
      <c r="G180" s="123" t="s">
        <v>94</v>
      </c>
      <c r="H180" s="122">
        <v>4883.33338</v>
      </c>
      <c r="I180" s="122">
        <v>223.6044</v>
      </c>
      <c r="J180" s="122">
        <v>5106.9377800000002</v>
      </c>
      <c r="K180" s="124">
        <v>1902.2488398554499</v>
      </c>
      <c r="L180" s="125">
        <v>946.26694251222273</v>
      </c>
      <c r="M180" s="125">
        <v>955.98189734322716</v>
      </c>
      <c r="N180" s="125">
        <v>87.102636127327841</v>
      </c>
      <c r="O180" s="125">
        <v>1989.3514759827776</v>
      </c>
      <c r="P180" s="125">
        <v>63.491286951095574</v>
      </c>
      <c r="Q180" s="125">
        <v>2270.3557999999998</v>
      </c>
      <c r="R180" s="125">
        <v>666.23180000000002</v>
      </c>
      <c r="S180" s="126">
        <v>0</v>
      </c>
      <c r="T180" s="126" t="s">
        <v>94</v>
      </c>
      <c r="U180" s="126" t="s">
        <v>94</v>
      </c>
      <c r="V180" s="127">
        <v>2936.5875999999998</v>
      </c>
      <c r="W180" s="125">
        <v>3608.505817182684</v>
      </c>
      <c r="X180" s="125">
        <v>3114.0180173260401</v>
      </c>
      <c r="Y180" s="125">
        <v>1415.1959555621643</v>
      </c>
      <c r="Z180" s="125">
        <v>0</v>
      </c>
      <c r="AA180" s="125">
        <v>8043.52538</v>
      </c>
      <c r="AB180" s="125">
        <v>2379.0845248929809</v>
      </c>
      <c r="AC180" s="126" t="s">
        <v>94</v>
      </c>
      <c r="AD180" s="125">
        <v>17.017067534918358</v>
      </c>
      <c r="AE180" s="125">
        <v>4.7884147838421374</v>
      </c>
      <c r="AF180" s="126" t="s">
        <v>94</v>
      </c>
      <c r="AG180" s="128" t="s">
        <v>94</v>
      </c>
      <c r="AH180" s="126">
        <v>53.37</v>
      </c>
      <c r="AI180" s="126" t="s">
        <v>94</v>
      </c>
      <c r="AJ180" s="126" t="s">
        <v>94</v>
      </c>
      <c r="AK180" s="126" t="s">
        <v>94</v>
      </c>
      <c r="AL180" s="126" t="s">
        <v>94</v>
      </c>
      <c r="AM180" s="126" t="s">
        <v>94</v>
      </c>
      <c r="AN180" s="128" t="s">
        <v>94</v>
      </c>
      <c r="AO180" s="125">
        <v>167978.87700000001</v>
      </c>
      <c r="AP180" s="125">
        <v>47267.4</v>
      </c>
      <c r="AQ180" s="125">
        <v>95.621556211714804</v>
      </c>
      <c r="AR180" s="125">
        <v>4.3784437882851979</v>
      </c>
      <c r="AS180" s="125">
        <v>36.508713048904433</v>
      </c>
      <c r="AT180" s="126" t="s">
        <v>94</v>
      </c>
      <c r="AU180" s="128" t="s">
        <v>94</v>
      </c>
      <c r="AV180" s="125">
        <f t="shared" si="7"/>
        <v>25.589058682630061</v>
      </c>
      <c r="AW180" s="128" t="s">
        <v>94</v>
      </c>
      <c r="AX180" s="129">
        <v>145.12100000000001</v>
      </c>
      <c r="AZ180" s="100"/>
      <c r="BA180" s="98">
        <f t="shared" si="8"/>
        <v>8043.5253799999991</v>
      </c>
      <c r="BB180" s="154"/>
    </row>
    <row r="181" spans="1:54" x14ac:dyDescent="0.3">
      <c r="A181" s="120">
        <v>2008</v>
      </c>
      <c r="B181" s="121" t="s">
        <v>11</v>
      </c>
      <c r="C181" s="122">
        <v>1684.3222800000001</v>
      </c>
      <c r="D181" s="122">
        <v>1504.0128999999999</v>
      </c>
      <c r="E181" s="122">
        <v>366.93150000000003</v>
      </c>
      <c r="F181" s="123" t="s">
        <v>94</v>
      </c>
      <c r="G181" s="123" t="s">
        <v>94</v>
      </c>
      <c r="H181" s="122">
        <v>3555.2666800000002</v>
      </c>
      <c r="I181" s="122">
        <v>104.7038</v>
      </c>
      <c r="J181" s="122">
        <v>3659.97048</v>
      </c>
      <c r="K181" s="124">
        <v>1998.6275883237183</v>
      </c>
      <c r="L181" s="125">
        <v>946.85807829085468</v>
      </c>
      <c r="M181" s="125">
        <v>845.49541446346905</v>
      </c>
      <c r="N181" s="125">
        <v>58.860254973145636</v>
      </c>
      <c r="O181" s="125">
        <v>2057.487843296864</v>
      </c>
      <c r="P181" s="125">
        <v>61.428899282190471</v>
      </c>
      <c r="Q181" s="125">
        <v>1673.3771000000002</v>
      </c>
      <c r="R181" s="125">
        <v>379.5813</v>
      </c>
      <c r="S181" s="125">
        <v>245.13079999999999</v>
      </c>
      <c r="T181" s="126" t="s">
        <v>94</v>
      </c>
      <c r="U181" s="126" t="s">
        <v>94</v>
      </c>
      <c r="V181" s="127">
        <v>2298.0891999999999</v>
      </c>
      <c r="W181" s="125">
        <v>2781.1095203921964</v>
      </c>
      <c r="X181" s="125">
        <v>2350.1728174511218</v>
      </c>
      <c r="Y181" s="125">
        <v>1618.0832697464054</v>
      </c>
      <c r="Z181" s="125">
        <v>12573.389413212966</v>
      </c>
      <c r="AA181" s="125">
        <v>5958.0596800000003</v>
      </c>
      <c r="AB181" s="125">
        <v>2287.0093870853207</v>
      </c>
      <c r="AC181" s="126" t="s">
        <v>94</v>
      </c>
      <c r="AD181" s="125">
        <v>12.925945962363702</v>
      </c>
      <c r="AE181" s="125">
        <v>3.4038514907957507</v>
      </c>
      <c r="AF181" s="126" t="s">
        <v>94</v>
      </c>
      <c r="AG181" s="128" t="s">
        <v>94</v>
      </c>
      <c r="AH181" s="126">
        <v>99.96</v>
      </c>
      <c r="AI181" s="126" t="s">
        <v>94</v>
      </c>
      <c r="AJ181" s="126" t="s">
        <v>94</v>
      </c>
      <c r="AK181" s="126" t="s">
        <v>94</v>
      </c>
      <c r="AL181" s="126" t="s">
        <v>94</v>
      </c>
      <c r="AM181" s="126" t="s">
        <v>94</v>
      </c>
      <c r="AN181" s="128" t="s">
        <v>94</v>
      </c>
      <c r="AO181" s="125">
        <v>175038.76699999999</v>
      </c>
      <c r="AP181" s="125">
        <v>46093.8</v>
      </c>
      <c r="AQ181" s="125">
        <v>97.139217363305079</v>
      </c>
      <c r="AR181" s="125">
        <v>2.8607826366949274</v>
      </c>
      <c r="AS181" s="125">
        <v>38.571100717809529</v>
      </c>
      <c r="AT181" s="126" t="s">
        <v>94</v>
      </c>
      <c r="AU181" s="128" t="s">
        <v>94</v>
      </c>
      <c r="AV181" s="125">
        <f t="shared" si="7"/>
        <v>15.079868569058341</v>
      </c>
      <c r="AW181" s="128" t="s">
        <v>94</v>
      </c>
      <c r="AX181" s="129">
        <v>181.09039999999999</v>
      </c>
      <c r="AZ181" s="100"/>
      <c r="BA181" s="98">
        <f t="shared" si="8"/>
        <v>5958.0596800000003</v>
      </c>
      <c r="BB181" s="154"/>
    </row>
    <row r="182" spans="1:54" x14ac:dyDescent="0.3">
      <c r="A182" s="120">
        <v>2008</v>
      </c>
      <c r="B182" s="121" t="s">
        <v>12</v>
      </c>
      <c r="C182" s="122">
        <v>3179.5319800000002</v>
      </c>
      <c r="D182" s="122">
        <v>2881.2007000000003</v>
      </c>
      <c r="E182" s="123">
        <v>0</v>
      </c>
      <c r="F182" s="123" t="s">
        <v>94</v>
      </c>
      <c r="G182" s="123" t="s">
        <v>94</v>
      </c>
      <c r="H182" s="122">
        <v>6060.732680000001</v>
      </c>
      <c r="I182" s="122">
        <v>1911.9023</v>
      </c>
      <c r="J182" s="122">
        <v>7972.6349800000007</v>
      </c>
      <c r="K182" s="124">
        <v>1739.9339134708575</v>
      </c>
      <c r="L182" s="125">
        <v>912.78989077062295</v>
      </c>
      <c r="M182" s="125">
        <v>827.14402270023481</v>
      </c>
      <c r="N182" s="125">
        <v>548.87483521430181</v>
      </c>
      <c r="O182" s="125">
        <v>2288.8087486851591</v>
      </c>
      <c r="P182" s="125">
        <v>40.747669943040059</v>
      </c>
      <c r="Q182" s="125">
        <v>10611.1363</v>
      </c>
      <c r="R182" s="125">
        <v>884.56240000000003</v>
      </c>
      <c r="S182" s="125">
        <v>97.533500000000004</v>
      </c>
      <c r="T182" s="126" t="s">
        <v>94</v>
      </c>
      <c r="U182" s="126" t="s">
        <v>94</v>
      </c>
      <c r="V182" s="127">
        <v>11593.2322</v>
      </c>
      <c r="W182" s="125">
        <v>3107.8793471037361</v>
      </c>
      <c r="X182" s="125">
        <v>2719.411004311125</v>
      </c>
      <c r="Y182" s="125">
        <v>2445.4069953887492</v>
      </c>
      <c r="Z182" s="125">
        <v>19471.651028149332</v>
      </c>
      <c r="AA182" s="125">
        <v>19565.867180000001</v>
      </c>
      <c r="AB182" s="125">
        <v>2712.364601613373</v>
      </c>
      <c r="AC182" s="126" t="s">
        <v>94</v>
      </c>
      <c r="AD182" s="125">
        <v>27.953435169906204</v>
      </c>
      <c r="AE182" s="125">
        <v>2.6059538821373343</v>
      </c>
      <c r="AF182" s="126" t="s">
        <v>94</v>
      </c>
      <c r="AG182" s="128" t="s">
        <v>94</v>
      </c>
      <c r="AH182" s="126">
        <v>1693.89</v>
      </c>
      <c r="AI182" s="126" t="s">
        <v>94</v>
      </c>
      <c r="AJ182" s="126" t="s">
        <v>94</v>
      </c>
      <c r="AK182" s="126" t="s">
        <v>94</v>
      </c>
      <c r="AL182" s="126" t="s">
        <v>94</v>
      </c>
      <c r="AM182" s="126" t="s">
        <v>94</v>
      </c>
      <c r="AN182" s="128" t="s">
        <v>94</v>
      </c>
      <c r="AO182" s="125">
        <v>750814.02300000004</v>
      </c>
      <c r="AP182" s="125">
        <v>69994.5</v>
      </c>
      <c r="AQ182" s="125">
        <v>76.019191838129288</v>
      </c>
      <c r="AR182" s="125">
        <v>23.980808161870719</v>
      </c>
      <c r="AS182" s="125">
        <v>59.252330056959934</v>
      </c>
      <c r="AT182" s="126" t="s">
        <v>94</v>
      </c>
      <c r="AU182" s="128" t="s">
        <v>94</v>
      </c>
      <c r="AV182" s="125">
        <f t="shared" si="7"/>
        <v>11.556773176092516</v>
      </c>
      <c r="AW182" s="128" t="s">
        <v>94</v>
      </c>
      <c r="AX182" s="129">
        <v>53.426199999999994</v>
      </c>
      <c r="AZ182" s="100"/>
      <c r="BA182" s="98">
        <f t="shared" si="8"/>
        <v>19565.867180000001</v>
      </c>
      <c r="BB182" s="154"/>
    </row>
    <row r="183" spans="1:54" x14ac:dyDescent="0.3">
      <c r="A183" s="120">
        <v>2008</v>
      </c>
      <c r="B183" s="121" t="s">
        <v>13</v>
      </c>
      <c r="C183" s="122">
        <v>8838.5362799999984</v>
      </c>
      <c r="D183" s="122">
        <v>5091.4759999999997</v>
      </c>
      <c r="E183" s="123">
        <v>0</v>
      </c>
      <c r="F183" s="123" t="s">
        <v>94</v>
      </c>
      <c r="G183" s="123" t="s">
        <v>94</v>
      </c>
      <c r="H183" s="122">
        <v>13930.012279999999</v>
      </c>
      <c r="I183" s="122">
        <v>4725.1385999999993</v>
      </c>
      <c r="J183" s="122">
        <v>18655.150879999997</v>
      </c>
      <c r="K183" s="124">
        <v>1702.6736328325055</v>
      </c>
      <c r="L183" s="125">
        <v>1080.3395125786276</v>
      </c>
      <c r="M183" s="125">
        <v>622.33412025387781</v>
      </c>
      <c r="N183" s="125">
        <v>577.55648336722788</v>
      </c>
      <c r="O183" s="125">
        <v>2280.2301161997334</v>
      </c>
      <c r="P183" s="125">
        <v>61.371165471523405</v>
      </c>
      <c r="Q183" s="125">
        <v>11039.8328</v>
      </c>
      <c r="R183" s="125">
        <v>662.69619999999998</v>
      </c>
      <c r="S183" s="125">
        <v>39.577100000000002</v>
      </c>
      <c r="T183" s="126" t="s">
        <v>94</v>
      </c>
      <c r="U183" s="126" t="s">
        <v>94</v>
      </c>
      <c r="V183" s="127">
        <v>11742.106100000001</v>
      </c>
      <c r="W183" s="125">
        <v>1711.8951289282149</v>
      </c>
      <c r="X183" s="125">
        <v>2512.4984581127851</v>
      </c>
      <c r="Y183" s="125">
        <v>712.23039984867569</v>
      </c>
      <c r="Z183" s="125">
        <v>2079.3936846529714</v>
      </c>
      <c r="AA183" s="125">
        <v>30397.256979999998</v>
      </c>
      <c r="AB183" s="125">
        <v>2021.0424786333592</v>
      </c>
      <c r="AC183" s="126" t="s">
        <v>94</v>
      </c>
      <c r="AD183" s="125">
        <v>27.761345030681788</v>
      </c>
      <c r="AE183" s="125">
        <v>3.0981366307390665</v>
      </c>
      <c r="AF183" s="126" t="s">
        <v>94</v>
      </c>
      <c r="AG183" s="128" t="s">
        <v>94</v>
      </c>
      <c r="AH183" s="126">
        <v>1580.58</v>
      </c>
      <c r="AI183" s="126" t="s">
        <v>94</v>
      </c>
      <c r="AJ183" s="126" t="s">
        <v>94</v>
      </c>
      <c r="AK183" s="126" t="s">
        <v>94</v>
      </c>
      <c r="AL183" s="126" t="s">
        <v>94</v>
      </c>
      <c r="AM183" s="126" t="s">
        <v>94</v>
      </c>
      <c r="AN183" s="128" t="s">
        <v>94</v>
      </c>
      <c r="AO183" s="125">
        <v>981146.43099999998</v>
      </c>
      <c r="AP183" s="125">
        <v>109494.9</v>
      </c>
      <c r="AQ183" s="125">
        <v>74.671131686928504</v>
      </c>
      <c r="AR183" s="125">
        <v>25.328868313071506</v>
      </c>
      <c r="AS183" s="125">
        <v>38.628834528476595</v>
      </c>
      <c r="AT183" s="126" t="s">
        <v>94</v>
      </c>
      <c r="AU183" s="128" t="s">
        <v>94</v>
      </c>
      <c r="AV183" s="125">
        <f t="shared" si="7"/>
        <v>18.843963537560239</v>
      </c>
      <c r="AW183" s="128" t="s">
        <v>94</v>
      </c>
      <c r="AX183" s="129">
        <v>281.55190000000005</v>
      </c>
      <c r="AZ183" s="100"/>
      <c r="BA183" s="98">
        <f t="shared" si="8"/>
        <v>30397.256979999995</v>
      </c>
      <c r="BB183" s="154"/>
    </row>
    <row r="184" spans="1:54" x14ac:dyDescent="0.3">
      <c r="A184" s="120">
        <v>2008</v>
      </c>
      <c r="B184" s="121" t="s">
        <v>14</v>
      </c>
      <c r="C184" s="122">
        <v>2261.5309300000004</v>
      </c>
      <c r="D184" s="122">
        <v>2096.1075000000001</v>
      </c>
      <c r="E184" s="122">
        <v>465.87599999999998</v>
      </c>
      <c r="F184" s="123" t="s">
        <v>94</v>
      </c>
      <c r="G184" s="123" t="s">
        <v>94</v>
      </c>
      <c r="H184" s="122">
        <v>4823.5144300000011</v>
      </c>
      <c r="I184" s="122">
        <v>215.4632</v>
      </c>
      <c r="J184" s="122">
        <v>5038.9776300000012</v>
      </c>
      <c r="K184" s="124">
        <v>1574.2982440107651</v>
      </c>
      <c r="L184" s="125">
        <v>738.11827942951402</v>
      </c>
      <c r="M184" s="125">
        <v>684.12739391510331</v>
      </c>
      <c r="N184" s="125">
        <v>70.32286154245844</v>
      </c>
      <c r="O184" s="125">
        <v>1644.6211055532235</v>
      </c>
      <c r="P184" s="125">
        <v>57.251670518052535</v>
      </c>
      <c r="Q184" s="125">
        <v>2948.7199000000001</v>
      </c>
      <c r="R184" s="125">
        <v>744.22360000000003</v>
      </c>
      <c r="S184" s="125">
        <v>69.529699999999991</v>
      </c>
      <c r="T184" s="126" t="s">
        <v>94</v>
      </c>
      <c r="U184" s="126" t="s">
        <v>94</v>
      </c>
      <c r="V184" s="127">
        <v>3762.4732000000004</v>
      </c>
      <c r="W184" s="125">
        <v>2963.1209505365946</v>
      </c>
      <c r="X184" s="125">
        <v>2186.6179469496415</v>
      </c>
      <c r="Y184" s="125">
        <v>1913.7222027936064</v>
      </c>
      <c r="Z184" s="125">
        <v>23545.445309854382</v>
      </c>
      <c r="AA184" s="125">
        <v>8801.4508300000016</v>
      </c>
      <c r="AB184" s="125">
        <v>2030.9410937260957</v>
      </c>
      <c r="AC184" s="126" t="s">
        <v>94</v>
      </c>
      <c r="AD184" s="125">
        <v>20.888792233498201</v>
      </c>
      <c r="AE184" s="125">
        <v>3.2558119360607867</v>
      </c>
      <c r="AF184" s="126" t="s">
        <v>94</v>
      </c>
      <c r="AG184" s="128" t="s">
        <v>94</v>
      </c>
      <c r="AH184" s="126">
        <v>139.97</v>
      </c>
      <c r="AI184" s="126" t="s">
        <v>94</v>
      </c>
      <c r="AJ184" s="126" t="s">
        <v>94</v>
      </c>
      <c r="AK184" s="126" t="s">
        <v>94</v>
      </c>
      <c r="AL184" s="126" t="s">
        <v>94</v>
      </c>
      <c r="AM184" s="126" t="s">
        <v>94</v>
      </c>
      <c r="AN184" s="128" t="s">
        <v>94</v>
      </c>
      <c r="AO184" s="125">
        <v>270330.44300000003</v>
      </c>
      <c r="AP184" s="125">
        <v>42134.8</v>
      </c>
      <c r="AQ184" s="125">
        <v>95.724069130269186</v>
      </c>
      <c r="AR184" s="125">
        <v>4.2759308697308098</v>
      </c>
      <c r="AS184" s="125">
        <v>42.748329481947458</v>
      </c>
      <c r="AT184" s="126" t="s">
        <v>94</v>
      </c>
      <c r="AU184" s="128" t="s">
        <v>94</v>
      </c>
      <c r="AV184" s="125">
        <f t="shared" si="7"/>
        <v>23.258026825944778</v>
      </c>
      <c r="AW184" s="128" t="s">
        <v>94</v>
      </c>
      <c r="AX184" s="129">
        <v>157.82660000000001</v>
      </c>
      <c r="AZ184" s="100"/>
      <c r="BA184" s="98">
        <f t="shared" si="8"/>
        <v>8801.4508299999998</v>
      </c>
      <c r="BB184" s="154"/>
    </row>
    <row r="185" spans="1:54" x14ac:dyDescent="0.3">
      <c r="A185" s="120">
        <v>2008</v>
      </c>
      <c r="B185" s="121" t="s">
        <v>15</v>
      </c>
      <c r="C185" s="122">
        <v>1388.3275000000001</v>
      </c>
      <c r="D185" s="122">
        <v>771.11149999999998</v>
      </c>
      <c r="E185" s="123">
        <v>0</v>
      </c>
      <c r="F185" s="123" t="s">
        <v>94</v>
      </c>
      <c r="G185" s="123" t="s">
        <v>94</v>
      </c>
      <c r="H185" s="122">
        <v>2159.4390000000003</v>
      </c>
      <c r="I185" s="122">
        <v>191.3349</v>
      </c>
      <c r="J185" s="122">
        <v>2350.7739000000001</v>
      </c>
      <c r="K185" s="124">
        <v>2027.2101627164916</v>
      </c>
      <c r="L185" s="125">
        <v>1303.3161006996629</v>
      </c>
      <c r="M185" s="125">
        <v>723.89406201682834</v>
      </c>
      <c r="N185" s="125">
        <v>179.61889813157194</v>
      </c>
      <c r="O185" s="125">
        <v>2206.8290608480634</v>
      </c>
      <c r="P185" s="125">
        <v>49.064583801728453</v>
      </c>
      <c r="Q185" s="125">
        <v>1919.1693</v>
      </c>
      <c r="R185" s="125">
        <v>471.15170000000001</v>
      </c>
      <c r="S185" s="125">
        <v>50.087900000000005</v>
      </c>
      <c r="T185" s="126" t="s">
        <v>94</v>
      </c>
      <c r="U185" s="126" t="s">
        <v>94</v>
      </c>
      <c r="V185" s="127">
        <v>2440.4088999999999</v>
      </c>
      <c r="W185" s="125">
        <v>3547.4668934339247</v>
      </c>
      <c r="X185" s="125">
        <v>3170.2261250501756</v>
      </c>
      <c r="Y185" s="125">
        <v>2458.8712665633334</v>
      </c>
      <c r="Z185" s="125">
        <v>32377.44020685197</v>
      </c>
      <c r="AA185" s="125">
        <v>4791.1828000000005</v>
      </c>
      <c r="AB185" s="125">
        <v>2732.888611801453</v>
      </c>
      <c r="AC185" s="126" t="s">
        <v>94</v>
      </c>
      <c r="AD185" s="125">
        <v>24.036918415058746</v>
      </c>
      <c r="AE185" s="125">
        <v>3.4146594209944952</v>
      </c>
      <c r="AF185" s="126" t="s">
        <v>94</v>
      </c>
      <c r="AG185" s="128" t="s">
        <v>94</v>
      </c>
      <c r="AH185" s="126">
        <v>148.69</v>
      </c>
      <c r="AI185" s="126" t="s">
        <v>94</v>
      </c>
      <c r="AJ185" s="126" t="s">
        <v>94</v>
      </c>
      <c r="AK185" s="126" t="s">
        <v>94</v>
      </c>
      <c r="AL185" s="126" t="s">
        <v>94</v>
      </c>
      <c r="AM185" s="126" t="s">
        <v>94</v>
      </c>
      <c r="AN185" s="128" t="s">
        <v>94</v>
      </c>
      <c r="AO185" s="125">
        <v>140312.17199999999</v>
      </c>
      <c r="AP185" s="125">
        <v>19932.599999999999</v>
      </c>
      <c r="AQ185" s="125">
        <v>91.860769766075762</v>
      </c>
      <c r="AR185" s="125">
        <v>8.1392302339242413</v>
      </c>
      <c r="AS185" s="125">
        <v>50.935416198271533</v>
      </c>
      <c r="AT185" s="126" t="s">
        <v>94</v>
      </c>
      <c r="AU185" s="128" t="s">
        <v>94</v>
      </c>
      <c r="AV185" s="125">
        <f t="shared" si="7"/>
        <v>12.981268458120422</v>
      </c>
      <c r="AW185" s="128" t="s">
        <v>94</v>
      </c>
      <c r="AX185" s="129">
        <v>37.450600000000001</v>
      </c>
      <c r="AZ185" s="100"/>
      <c r="BA185" s="98">
        <f t="shared" si="8"/>
        <v>4791.1828000000005</v>
      </c>
      <c r="BB185" s="154"/>
    </row>
    <row r="186" spans="1:54" x14ac:dyDescent="0.3">
      <c r="A186" s="120">
        <v>2008</v>
      </c>
      <c r="B186" s="121" t="s">
        <v>16</v>
      </c>
      <c r="C186" s="122">
        <v>705.16413999999997</v>
      </c>
      <c r="D186" s="122">
        <v>699.56939999999997</v>
      </c>
      <c r="E186" s="122">
        <v>114.5675</v>
      </c>
      <c r="F186" s="123" t="s">
        <v>94</v>
      </c>
      <c r="G186" s="123" t="s">
        <v>94</v>
      </c>
      <c r="H186" s="122">
        <v>1519.3010399999998</v>
      </c>
      <c r="I186" s="122">
        <v>121.64710000000001</v>
      </c>
      <c r="J186" s="122">
        <v>1640.9481399999997</v>
      </c>
      <c r="K186" s="124">
        <v>2696.5118062161896</v>
      </c>
      <c r="L186" s="125">
        <v>1251.5514560763322</v>
      </c>
      <c r="M186" s="125">
        <v>1241.6217041275613</v>
      </c>
      <c r="N186" s="125">
        <v>215.90378253276353</v>
      </c>
      <c r="O186" s="125">
        <v>2912.4155887489528</v>
      </c>
      <c r="P186" s="125">
        <v>51.234366374026848</v>
      </c>
      <c r="Q186" s="125">
        <v>1281.5168000000001</v>
      </c>
      <c r="R186" s="125">
        <v>280.3621</v>
      </c>
      <c r="S186" s="126">
        <v>0</v>
      </c>
      <c r="T186" s="126" t="s">
        <v>94</v>
      </c>
      <c r="U186" s="126" t="s">
        <v>94</v>
      </c>
      <c r="V186" s="127">
        <v>1561.8789000000002</v>
      </c>
      <c r="W186" s="125">
        <v>3153.7499621399506</v>
      </c>
      <c r="X186" s="125">
        <v>3231.7547580439755</v>
      </c>
      <c r="Y186" s="125">
        <v>1813.1979071677563</v>
      </c>
      <c r="Z186" s="125">
        <v>0</v>
      </c>
      <c r="AA186" s="125">
        <v>3202.8270400000001</v>
      </c>
      <c r="AB186" s="125">
        <v>3025.3108738548208</v>
      </c>
      <c r="AC186" s="126" t="s">
        <v>94</v>
      </c>
      <c r="AD186" s="125">
        <v>20.053765778401122</v>
      </c>
      <c r="AE186" s="125">
        <v>3.9346896661349171</v>
      </c>
      <c r="AF186" s="126" t="s">
        <v>94</v>
      </c>
      <c r="AG186" s="128" t="s">
        <v>94</v>
      </c>
      <c r="AH186" s="126">
        <v>23.59</v>
      </c>
      <c r="AI186" s="126" t="s">
        <v>94</v>
      </c>
      <c r="AJ186" s="126" t="s">
        <v>94</v>
      </c>
      <c r="AK186" s="126" t="s">
        <v>94</v>
      </c>
      <c r="AL186" s="126" t="s">
        <v>94</v>
      </c>
      <c r="AM186" s="126" t="s">
        <v>94</v>
      </c>
      <c r="AN186" s="128" t="s">
        <v>94</v>
      </c>
      <c r="AO186" s="125">
        <v>81399.736999999994</v>
      </c>
      <c r="AP186" s="125">
        <v>15971.2</v>
      </c>
      <c r="AQ186" s="125">
        <v>92.586779738206729</v>
      </c>
      <c r="AR186" s="125">
        <v>7.4132202617932839</v>
      </c>
      <c r="AS186" s="125">
        <v>48.765633625973138</v>
      </c>
      <c r="AT186" s="126" t="s">
        <v>94</v>
      </c>
      <c r="AU186" s="128" t="s">
        <v>94</v>
      </c>
      <c r="AV186" s="125">
        <f t="shared" si="7"/>
        <v>11.549277518690261</v>
      </c>
      <c r="AW186" s="128" t="s">
        <v>94</v>
      </c>
      <c r="AX186" s="129">
        <v>28.989900000000002</v>
      </c>
      <c r="AZ186" s="100"/>
      <c r="BA186" s="98">
        <f t="shared" si="8"/>
        <v>3202.8270399999997</v>
      </c>
      <c r="BB186" s="154"/>
    </row>
    <row r="187" spans="1:54" x14ac:dyDescent="0.3">
      <c r="A187" s="120">
        <v>2008</v>
      </c>
      <c r="B187" s="121" t="s">
        <v>17</v>
      </c>
      <c r="C187" s="122">
        <v>1250.0599099999999</v>
      </c>
      <c r="D187" s="122">
        <v>1367.9683</v>
      </c>
      <c r="E187" s="123">
        <v>0</v>
      </c>
      <c r="F187" s="123" t="s">
        <v>94</v>
      </c>
      <c r="G187" s="123" t="s">
        <v>94</v>
      </c>
      <c r="H187" s="122">
        <v>2618.0282099999999</v>
      </c>
      <c r="I187" s="122">
        <v>234.67410000000001</v>
      </c>
      <c r="J187" s="122">
        <v>2852.7023100000001</v>
      </c>
      <c r="K187" s="124">
        <v>1892.4251115889911</v>
      </c>
      <c r="L187" s="125">
        <v>903.59788929649233</v>
      </c>
      <c r="M187" s="125">
        <v>988.82722229249873</v>
      </c>
      <c r="N187" s="125">
        <v>169.63268699062112</v>
      </c>
      <c r="O187" s="125">
        <v>2062.0577913511756</v>
      </c>
      <c r="P187" s="125">
        <v>21.378241356876085</v>
      </c>
      <c r="Q187" s="125">
        <v>9375.4386999999988</v>
      </c>
      <c r="R187" s="125">
        <v>751.19749999999999</v>
      </c>
      <c r="S187" s="125">
        <v>364.61369999999999</v>
      </c>
      <c r="T187" s="126" t="s">
        <v>94</v>
      </c>
      <c r="U187" s="126" t="s">
        <v>94</v>
      </c>
      <c r="V187" s="127">
        <v>10491.249899999999</v>
      </c>
      <c r="W187" s="125">
        <v>3295.5639580504894</v>
      </c>
      <c r="X187" s="125">
        <v>2760.4153178068336</v>
      </c>
      <c r="Y187" s="125">
        <v>3346.7621572252792</v>
      </c>
      <c r="Z187" s="125">
        <v>14856.117834005623</v>
      </c>
      <c r="AA187" s="125">
        <v>13343.952209999999</v>
      </c>
      <c r="AB187" s="125">
        <v>2921.9025915117809</v>
      </c>
      <c r="AC187" s="126" t="s">
        <v>94</v>
      </c>
      <c r="AD187" s="125">
        <v>21.589500660112996</v>
      </c>
      <c r="AE187" s="125">
        <v>1.5271144589329577</v>
      </c>
      <c r="AF187" s="126" t="s">
        <v>94</v>
      </c>
      <c r="AG187" s="128" t="s">
        <v>94</v>
      </c>
      <c r="AH187" s="126">
        <v>3335.75</v>
      </c>
      <c r="AI187" s="126" t="s">
        <v>94</v>
      </c>
      <c r="AJ187" s="126" t="s">
        <v>94</v>
      </c>
      <c r="AK187" s="126" t="s">
        <v>94</v>
      </c>
      <c r="AL187" s="126" t="s">
        <v>94</v>
      </c>
      <c r="AM187" s="126" t="s">
        <v>94</v>
      </c>
      <c r="AN187" s="128" t="s">
        <v>94</v>
      </c>
      <c r="AO187" s="125">
        <v>873801.70700000005</v>
      </c>
      <c r="AP187" s="125">
        <v>61807.6</v>
      </c>
      <c r="AQ187" s="125">
        <v>91.773621131887396</v>
      </c>
      <c r="AR187" s="125">
        <v>8.2263788681126009</v>
      </c>
      <c r="AS187" s="125">
        <v>78.621758643123911</v>
      </c>
      <c r="AT187" s="126" t="s">
        <v>94</v>
      </c>
      <c r="AU187" s="128" t="s">
        <v>94</v>
      </c>
      <c r="AV187" s="125">
        <f t="shared" si="7"/>
        <v>7.5387127031809387</v>
      </c>
      <c r="AW187" s="128" t="s">
        <v>94</v>
      </c>
      <c r="AX187" s="129">
        <v>78</v>
      </c>
      <c r="AZ187" s="100"/>
      <c r="BA187" s="98">
        <f t="shared" si="8"/>
        <v>13343.952209999999</v>
      </c>
      <c r="BB187" s="154"/>
    </row>
    <row r="188" spans="1:54" x14ac:dyDescent="0.3">
      <c r="A188" s="120">
        <v>2008</v>
      </c>
      <c r="B188" s="121" t="s">
        <v>18</v>
      </c>
      <c r="C188" s="122">
        <v>3631.0975800000001</v>
      </c>
      <c r="D188" s="122">
        <v>3136.7392</v>
      </c>
      <c r="E188" s="122">
        <v>809.57719999999995</v>
      </c>
      <c r="F188" s="123" t="s">
        <v>94</v>
      </c>
      <c r="G188" s="123" t="s">
        <v>94</v>
      </c>
      <c r="H188" s="122">
        <v>7577.4139799999994</v>
      </c>
      <c r="I188" s="122">
        <v>147.303</v>
      </c>
      <c r="J188" s="122">
        <v>7724.7169799999992</v>
      </c>
      <c r="K188" s="124">
        <v>2570.5537159382925</v>
      </c>
      <c r="L188" s="125">
        <v>1231.809612334727</v>
      </c>
      <c r="M188" s="125">
        <v>1064.104010652102</v>
      </c>
      <c r="N188" s="125">
        <v>49.970910262825349</v>
      </c>
      <c r="O188" s="125">
        <v>2620.5246262011183</v>
      </c>
      <c r="P188" s="125">
        <v>76.720464782592231</v>
      </c>
      <c r="Q188" s="125">
        <v>1435.9770000000001</v>
      </c>
      <c r="R188" s="125">
        <v>635.08510000000001</v>
      </c>
      <c r="S188" s="125">
        <v>272.8734</v>
      </c>
      <c r="T188" s="126" t="s">
        <v>94</v>
      </c>
      <c r="U188" s="126" t="s">
        <v>94</v>
      </c>
      <c r="V188" s="127">
        <v>2343.9355</v>
      </c>
      <c r="W188" s="125">
        <v>2737.2734884731226</v>
      </c>
      <c r="X188" s="125">
        <v>1937.443585893134</v>
      </c>
      <c r="Y188" s="125">
        <v>1816.7816664092045</v>
      </c>
      <c r="Z188" s="125">
        <v>9989.1422923454265</v>
      </c>
      <c r="AA188" s="125">
        <v>10068.652479999999</v>
      </c>
      <c r="AB188" s="125">
        <v>2646.8049498459286</v>
      </c>
      <c r="AC188" s="126" t="s">
        <v>94</v>
      </c>
      <c r="AD188" s="125">
        <v>19.959703518095985</v>
      </c>
      <c r="AE188" s="125">
        <v>5.2287973983422864</v>
      </c>
      <c r="AF188" s="126" t="s">
        <v>94</v>
      </c>
      <c r="AG188" s="128" t="s">
        <v>94</v>
      </c>
      <c r="AH188" s="126">
        <v>54.67</v>
      </c>
      <c r="AI188" s="126" t="s">
        <v>94</v>
      </c>
      <c r="AJ188" s="126" t="s">
        <v>94</v>
      </c>
      <c r="AK188" s="126" t="s">
        <v>94</v>
      </c>
      <c r="AL188" s="126" t="s">
        <v>94</v>
      </c>
      <c r="AM188" s="126" t="s">
        <v>94</v>
      </c>
      <c r="AN188" s="128" t="s">
        <v>94</v>
      </c>
      <c r="AO188" s="125">
        <v>192561.53400000001</v>
      </c>
      <c r="AP188" s="125">
        <v>50444.9</v>
      </c>
      <c r="AQ188" s="125">
        <v>98.093095185475647</v>
      </c>
      <c r="AR188" s="125">
        <v>1.9069048145243506</v>
      </c>
      <c r="AS188" s="125">
        <v>23.279535217407766</v>
      </c>
      <c r="AT188" s="126" t="s">
        <v>94</v>
      </c>
      <c r="AU188" s="128" t="s">
        <v>94</v>
      </c>
      <c r="AV188" s="125">
        <f t="shared" si="7"/>
        <v>41.275434898618471</v>
      </c>
      <c r="AW188" s="128" t="s">
        <v>94</v>
      </c>
      <c r="AX188" s="129">
        <v>38.337900000000005</v>
      </c>
      <c r="AZ188" s="100"/>
      <c r="BA188" s="98">
        <f t="shared" si="8"/>
        <v>10068.652480000001</v>
      </c>
      <c r="BB188" s="154"/>
    </row>
    <row r="189" spans="1:54" x14ac:dyDescent="0.3">
      <c r="A189" s="120">
        <v>2008</v>
      </c>
      <c r="B189" s="121" t="s">
        <v>19</v>
      </c>
      <c r="C189" s="122">
        <v>3852.0414700000001</v>
      </c>
      <c r="D189" s="122">
        <v>2128.0206000000003</v>
      </c>
      <c r="E189" s="122">
        <v>524.80819999999994</v>
      </c>
      <c r="F189" s="123" t="s">
        <v>94</v>
      </c>
      <c r="G189" s="123" t="s">
        <v>94</v>
      </c>
      <c r="H189" s="122">
        <v>6504.8702699999994</v>
      </c>
      <c r="I189" s="122">
        <v>740.18230000000005</v>
      </c>
      <c r="J189" s="122">
        <v>7245.0525699999998</v>
      </c>
      <c r="K189" s="124">
        <v>1594.9462537753536</v>
      </c>
      <c r="L189" s="125">
        <v>944.49218154258529</v>
      </c>
      <c r="M189" s="125">
        <v>521.77496906894976</v>
      </c>
      <c r="N189" s="125">
        <v>181.48724532454432</v>
      </c>
      <c r="O189" s="125">
        <v>1776.433499099898</v>
      </c>
      <c r="P189" s="125">
        <v>58.321556174105879</v>
      </c>
      <c r="Q189" s="125">
        <v>4348.4395000000004</v>
      </c>
      <c r="R189" s="125">
        <v>663.29150000000004</v>
      </c>
      <c r="S189" s="125">
        <v>165.81460000000001</v>
      </c>
      <c r="T189" s="126" t="s">
        <v>94</v>
      </c>
      <c r="U189" s="126" t="s">
        <v>94</v>
      </c>
      <c r="V189" s="127">
        <v>5177.5456000000004</v>
      </c>
      <c r="W189" s="125">
        <v>3149.2360394729158</v>
      </c>
      <c r="X189" s="125">
        <v>2761.8275632764871</v>
      </c>
      <c r="Y189" s="125">
        <v>2064.2965180694396</v>
      </c>
      <c r="Z189" s="125">
        <v>11121.032863849767</v>
      </c>
      <c r="AA189" s="125">
        <v>12422.598170000001</v>
      </c>
      <c r="AB189" s="125">
        <v>2170.8378992361718</v>
      </c>
      <c r="AC189" s="126" t="s">
        <v>94</v>
      </c>
      <c r="AD189" s="125">
        <v>24.638332896996815</v>
      </c>
      <c r="AE189" s="125">
        <v>3.2255852113722594</v>
      </c>
      <c r="AF189" s="126" t="s">
        <v>94</v>
      </c>
      <c r="AG189" s="128" t="s">
        <v>94</v>
      </c>
      <c r="AH189" s="126">
        <v>632.61</v>
      </c>
      <c r="AI189" s="126" t="s">
        <v>94</v>
      </c>
      <c r="AJ189" s="126" t="s">
        <v>94</v>
      </c>
      <c r="AK189" s="126" t="s">
        <v>94</v>
      </c>
      <c r="AL189" s="126" t="s">
        <v>94</v>
      </c>
      <c r="AM189" s="126" t="s">
        <v>94</v>
      </c>
      <c r="AN189" s="128" t="s">
        <v>94</v>
      </c>
      <c r="AO189" s="125">
        <v>385126.95699999999</v>
      </c>
      <c r="AP189" s="125">
        <v>50419.8</v>
      </c>
      <c r="AQ189" s="125">
        <v>89.783617263663274</v>
      </c>
      <c r="AR189" s="125">
        <v>10.216382736336723</v>
      </c>
      <c r="AS189" s="125">
        <v>41.678443825894114</v>
      </c>
      <c r="AT189" s="126" t="s">
        <v>94</v>
      </c>
      <c r="AU189" s="128" t="s">
        <v>94</v>
      </c>
      <c r="AV189" s="125">
        <f t="shared" si="7"/>
        <v>24.091242064362859</v>
      </c>
      <c r="AW189" s="128" t="s">
        <v>94</v>
      </c>
      <c r="AX189" s="129">
        <v>113.56610000000001</v>
      </c>
      <c r="AZ189" s="100"/>
      <c r="BA189" s="98">
        <f t="shared" si="8"/>
        <v>12422.598169999999</v>
      </c>
      <c r="BB189" s="154"/>
    </row>
    <row r="190" spans="1:54" x14ac:dyDescent="0.3">
      <c r="A190" s="120">
        <v>2008</v>
      </c>
      <c r="B190" s="121" t="s">
        <v>20</v>
      </c>
      <c r="C190" s="122">
        <v>822.01337999999998</v>
      </c>
      <c r="D190" s="122">
        <v>930.33600000000001</v>
      </c>
      <c r="E190" s="123">
        <v>0</v>
      </c>
      <c r="F190" s="123" t="s">
        <v>94</v>
      </c>
      <c r="G190" s="123" t="s">
        <v>94</v>
      </c>
      <c r="H190" s="122">
        <v>1752.3493800000001</v>
      </c>
      <c r="I190" s="122">
        <v>59.646500000000003</v>
      </c>
      <c r="J190" s="122">
        <v>1811.9958800000002</v>
      </c>
      <c r="K190" s="124">
        <v>2027.7315457676073</v>
      </c>
      <c r="L190" s="125">
        <v>951.19299877804929</v>
      </c>
      <c r="M190" s="125">
        <v>1076.538546989558</v>
      </c>
      <c r="N190" s="125">
        <v>69.019963156335635</v>
      </c>
      <c r="O190" s="125">
        <v>2096.7515089239428</v>
      </c>
      <c r="P190" s="125">
        <v>44.10135685044996</v>
      </c>
      <c r="Q190" s="125">
        <v>1929.6692</v>
      </c>
      <c r="R190" s="125">
        <v>288.8845</v>
      </c>
      <c r="S190" s="125">
        <v>78.158199999999994</v>
      </c>
      <c r="T190" s="126" t="s">
        <v>94</v>
      </c>
      <c r="U190" s="126" t="s">
        <v>94</v>
      </c>
      <c r="V190" s="127">
        <v>2296.7118999999998</v>
      </c>
      <c r="W190" s="125">
        <v>2506.2575909191605</v>
      </c>
      <c r="X190" s="125">
        <v>1805.663456463886</v>
      </c>
      <c r="Y190" s="125">
        <v>2426.3774567444989</v>
      </c>
      <c r="Z190" s="125">
        <v>24205.0789718179</v>
      </c>
      <c r="AA190" s="125">
        <v>4108.7077799999997</v>
      </c>
      <c r="AB190" s="125">
        <v>2307.5070243847099</v>
      </c>
      <c r="AC190" s="126" t="s">
        <v>94</v>
      </c>
      <c r="AD190" s="125">
        <v>18.058587031526763</v>
      </c>
      <c r="AE190" s="125">
        <v>1.7998166001439875</v>
      </c>
      <c r="AF190" s="126" t="s">
        <v>94</v>
      </c>
      <c r="AG190" s="128" t="s">
        <v>94</v>
      </c>
      <c r="AH190" s="126">
        <v>404.05</v>
      </c>
      <c r="AI190" s="126" t="s">
        <v>94</v>
      </c>
      <c r="AJ190" s="126" t="s">
        <v>94</v>
      </c>
      <c r="AK190" s="126" t="s">
        <v>94</v>
      </c>
      <c r="AL190" s="126" t="s">
        <v>94</v>
      </c>
      <c r="AM190" s="126" t="s">
        <v>94</v>
      </c>
      <c r="AN190" s="128" t="s">
        <v>94</v>
      </c>
      <c r="AO190" s="125">
        <v>228284.80300000001</v>
      </c>
      <c r="AP190" s="125">
        <v>22752.1</v>
      </c>
      <c r="AQ190" s="125">
        <v>96.708243067307635</v>
      </c>
      <c r="AR190" s="125">
        <v>3.2917569326923637</v>
      </c>
      <c r="AS190" s="125">
        <v>55.898643149550054</v>
      </c>
      <c r="AT190" s="126" t="s">
        <v>94</v>
      </c>
      <c r="AU190" s="128" t="s">
        <v>94</v>
      </c>
      <c r="AV190" s="125">
        <f t="shared" si="7"/>
        <v>17.935024012865309</v>
      </c>
      <c r="AW190" s="128" t="s">
        <v>94</v>
      </c>
      <c r="AX190" s="129">
        <v>72.887</v>
      </c>
      <c r="AZ190" s="100"/>
      <c r="BA190" s="98">
        <f t="shared" si="8"/>
        <v>4108.7077800000006</v>
      </c>
      <c r="BB190" s="154"/>
    </row>
    <row r="191" spans="1:54" x14ac:dyDescent="0.3">
      <c r="A191" s="120">
        <v>2008</v>
      </c>
      <c r="B191" s="121" t="s">
        <v>21</v>
      </c>
      <c r="C191" s="122">
        <v>528.59428000000003</v>
      </c>
      <c r="D191" s="122">
        <v>676.39049999999997</v>
      </c>
      <c r="E191" s="123">
        <v>0</v>
      </c>
      <c r="F191" s="123" t="s">
        <v>94</v>
      </c>
      <c r="G191" s="123" t="s">
        <v>94</v>
      </c>
      <c r="H191" s="122">
        <v>1204.98478</v>
      </c>
      <c r="I191" s="122">
        <v>236.45729999999998</v>
      </c>
      <c r="J191" s="122">
        <v>1441.44208</v>
      </c>
      <c r="K191" s="124">
        <v>2170.2756374927508</v>
      </c>
      <c r="L191" s="125">
        <v>952.04130960228531</v>
      </c>
      <c r="M191" s="125">
        <v>1218.2343278904655</v>
      </c>
      <c r="N191" s="125">
        <v>425.87883765412755</v>
      </c>
      <c r="O191" s="125">
        <v>2596.1544751468782</v>
      </c>
      <c r="P191" s="125">
        <v>42.053692788181365</v>
      </c>
      <c r="Q191" s="125">
        <v>1735.8508999999999</v>
      </c>
      <c r="R191" s="125">
        <v>250.33010000000002</v>
      </c>
      <c r="S191" s="126">
        <v>0</v>
      </c>
      <c r="T191" s="126" t="s">
        <v>94</v>
      </c>
      <c r="U191" s="126" t="s">
        <v>94</v>
      </c>
      <c r="V191" s="127">
        <v>1986.181</v>
      </c>
      <c r="W191" s="125">
        <v>2810.3100397878734</v>
      </c>
      <c r="X191" s="125">
        <v>2353.5716755317349</v>
      </c>
      <c r="Y191" s="125">
        <v>2108.4158040579809</v>
      </c>
      <c r="Z191" s="125">
        <v>0</v>
      </c>
      <c r="AA191" s="125">
        <v>3427.6230800000003</v>
      </c>
      <c r="AB191" s="125">
        <v>2716.0891938794111</v>
      </c>
      <c r="AC191" s="126" t="s">
        <v>94</v>
      </c>
      <c r="AD191" s="125">
        <v>23.325256245364038</v>
      </c>
      <c r="AE191" s="125">
        <v>1.9577217202873154</v>
      </c>
      <c r="AF191" s="126" t="s">
        <v>94</v>
      </c>
      <c r="AG191" s="128" t="s">
        <v>94</v>
      </c>
      <c r="AH191" s="126">
        <v>189.52</v>
      </c>
      <c r="AI191" s="126" t="s">
        <v>94</v>
      </c>
      <c r="AJ191" s="126" t="s">
        <v>94</v>
      </c>
      <c r="AK191" s="126" t="s">
        <v>94</v>
      </c>
      <c r="AL191" s="126" t="s">
        <v>94</v>
      </c>
      <c r="AM191" s="126" t="s">
        <v>94</v>
      </c>
      <c r="AN191" s="128" t="s">
        <v>94</v>
      </c>
      <c r="AO191" s="125">
        <v>175082.242</v>
      </c>
      <c r="AP191" s="125">
        <v>14694.9</v>
      </c>
      <c r="AQ191" s="125">
        <v>83.595782079568536</v>
      </c>
      <c r="AR191" s="125">
        <v>16.40421792043146</v>
      </c>
      <c r="AS191" s="125">
        <v>57.946307211818628</v>
      </c>
      <c r="AT191" s="126" t="s">
        <v>94</v>
      </c>
      <c r="AU191" s="128" t="s">
        <v>94</v>
      </c>
      <c r="AV191" s="125">
        <f t="shared" si="7"/>
        <v>14.406209535784797</v>
      </c>
      <c r="AW191" s="128" t="s">
        <v>94</v>
      </c>
      <c r="AX191" s="129">
        <v>81.084000000000003</v>
      </c>
      <c r="AZ191" s="100"/>
      <c r="BA191" s="98">
        <f t="shared" si="8"/>
        <v>3427.6230800000003</v>
      </c>
      <c r="BB191" s="154"/>
    </row>
    <row r="192" spans="1:54" x14ac:dyDescent="0.3">
      <c r="A192" s="120">
        <v>2008</v>
      </c>
      <c r="B192" s="121" t="s">
        <v>22</v>
      </c>
      <c r="C192" s="122">
        <v>1498.6146999999999</v>
      </c>
      <c r="D192" s="122">
        <v>1029.6069</v>
      </c>
      <c r="E192" s="122">
        <v>332.96770000000004</v>
      </c>
      <c r="F192" s="123" t="s">
        <v>94</v>
      </c>
      <c r="G192" s="123" t="s">
        <v>94</v>
      </c>
      <c r="H192" s="122">
        <v>2861.1893</v>
      </c>
      <c r="I192" s="122">
        <v>155.11260000000001</v>
      </c>
      <c r="J192" s="122">
        <v>3016.3018999999999</v>
      </c>
      <c r="K192" s="124">
        <v>1980.8939118370142</v>
      </c>
      <c r="L192" s="125">
        <v>1037.5394369814862</v>
      </c>
      <c r="M192" s="125">
        <v>712.83016464355615</v>
      </c>
      <c r="N192" s="125">
        <v>107.38947087115487</v>
      </c>
      <c r="O192" s="125">
        <v>2088.283382708169</v>
      </c>
      <c r="P192" s="125">
        <v>49.957752989368331</v>
      </c>
      <c r="Q192" s="125">
        <v>2464.7512000000002</v>
      </c>
      <c r="R192" s="125">
        <v>472.04149999999998</v>
      </c>
      <c r="S192" s="125">
        <v>84.610699999999994</v>
      </c>
      <c r="T192" s="126" t="s">
        <v>94</v>
      </c>
      <c r="U192" s="126" t="s">
        <v>94</v>
      </c>
      <c r="V192" s="127">
        <v>3021.4034000000001</v>
      </c>
      <c r="W192" s="125">
        <v>2718.6981145318009</v>
      </c>
      <c r="X192" s="125">
        <v>2206.0380837305052</v>
      </c>
      <c r="Y192" s="125">
        <v>1774.5253937821885</v>
      </c>
      <c r="Z192" s="125">
        <v>15198.616849290462</v>
      </c>
      <c r="AA192" s="125">
        <v>6037.7052999999996</v>
      </c>
      <c r="AB192" s="125">
        <v>2362.4144522025954</v>
      </c>
      <c r="AC192" s="126" t="s">
        <v>94</v>
      </c>
      <c r="AD192" s="125">
        <v>15.747427160030153</v>
      </c>
      <c r="AE192" s="125">
        <v>2.679119007296336</v>
      </c>
      <c r="AF192" s="126" t="s">
        <v>94</v>
      </c>
      <c r="AG192" s="128" t="s">
        <v>94</v>
      </c>
      <c r="AH192" s="126">
        <v>241.27</v>
      </c>
      <c r="AI192" s="126" t="s">
        <v>94</v>
      </c>
      <c r="AJ192" s="126" t="s">
        <v>94</v>
      </c>
      <c r="AK192" s="126" t="s">
        <v>94</v>
      </c>
      <c r="AL192" s="126" t="s">
        <v>94</v>
      </c>
      <c r="AM192" s="126" t="s">
        <v>94</v>
      </c>
      <c r="AN192" s="128" t="s">
        <v>94</v>
      </c>
      <c r="AO192" s="125">
        <v>225361.59400000001</v>
      </c>
      <c r="AP192" s="125">
        <v>38340.9</v>
      </c>
      <c r="AQ192" s="125">
        <v>94.857524042934827</v>
      </c>
      <c r="AR192" s="125">
        <v>5.142475957065173</v>
      </c>
      <c r="AS192" s="125">
        <v>50.042247010631677</v>
      </c>
      <c r="AT192" s="126" t="s">
        <v>94</v>
      </c>
      <c r="AU192" s="128" t="s">
        <v>94</v>
      </c>
      <c r="AV192" s="125">
        <f t="shared" si="7"/>
        <v>9.3851780806057263</v>
      </c>
      <c r="AW192" s="128" t="s">
        <v>94</v>
      </c>
      <c r="AX192" s="129">
        <v>144.017</v>
      </c>
      <c r="AZ192" s="100"/>
      <c r="BA192" s="98">
        <f t="shared" si="8"/>
        <v>6037.7053000000005</v>
      </c>
      <c r="BB192" s="154"/>
    </row>
    <row r="193" spans="1:54" x14ac:dyDescent="0.3">
      <c r="A193" s="120">
        <v>2008</v>
      </c>
      <c r="B193" s="121" t="s">
        <v>23</v>
      </c>
      <c r="C193" s="122">
        <v>1258.28279</v>
      </c>
      <c r="D193" s="122">
        <v>1249.3918999999999</v>
      </c>
      <c r="E193" s="122">
        <v>200.61929999999998</v>
      </c>
      <c r="F193" s="123" t="s">
        <v>94</v>
      </c>
      <c r="G193" s="123" t="s">
        <v>94</v>
      </c>
      <c r="H193" s="122">
        <v>2708.2939899999997</v>
      </c>
      <c r="I193" s="122">
        <v>526.21080000000006</v>
      </c>
      <c r="J193" s="122">
        <v>3234.50479</v>
      </c>
      <c r="K193" s="124">
        <v>2206.56339799948</v>
      </c>
      <c r="L193" s="125">
        <v>1025.177015124073</v>
      </c>
      <c r="M193" s="125">
        <v>1017.9332252984199</v>
      </c>
      <c r="N193" s="125">
        <v>428.72653234814624</v>
      </c>
      <c r="O193" s="125">
        <v>2635.2899303476261</v>
      </c>
      <c r="P193" s="125">
        <v>40.479064089481795</v>
      </c>
      <c r="Q193" s="125">
        <v>3884.3602000000001</v>
      </c>
      <c r="R193" s="125">
        <v>778.76069999999993</v>
      </c>
      <c r="S193" s="125">
        <v>92.936499999999995</v>
      </c>
      <c r="T193" s="126" t="s">
        <v>94</v>
      </c>
      <c r="U193" s="126" t="s">
        <v>94</v>
      </c>
      <c r="V193" s="127">
        <v>4756.0573999999997</v>
      </c>
      <c r="W193" s="125">
        <v>3049.3079193212616</v>
      </c>
      <c r="X193" s="125">
        <v>2629.7507993795884</v>
      </c>
      <c r="Y193" s="125">
        <v>2325.7904592383752</v>
      </c>
      <c r="Z193" s="125">
        <v>22260.239520958083</v>
      </c>
      <c r="AA193" s="125">
        <v>7990.5621899999996</v>
      </c>
      <c r="AB193" s="125">
        <v>2866.9828581556876</v>
      </c>
      <c r="AC193" s="126" t="s">
        <v>94</v>
      </c>
      <c r="AD193" s="125">
        <v>19.483188556687459</v>
      </c>
      <c r="AE193" s="125">
        <v>3.0708694544720214</v>
      </c>
      <c r="AF193" s="126" t="s">
        <v>94</v>
      </c>
      <c r="AG193" s="128" t="s">
        <v>94</v>
      </c>
      <c r="AH193" s="126">
        <v>207.87</v>
      </c>
      <c r="AI193" s="126" t="s">
        <v>94</v>
      </c>
      <c r="AJ193" s="126" t="s">
        <v>94</v>
      </c>
      <c r="AK193" s="126" t="s">
        <v>94</v>
      </c>
      <c r="AL193" s="126" t="s">
        <v>94</v>
      </c>
      <c r="AM193" s="126" t="s">
        <v>94</v>
      </c>
      <c r="AN193" s="128" t="s">
        <v>94</v>
      </c>
      <c r="AO193" s="125">
        <v>260205.20600000001</v>
      </c>
      <c r="AP193" s="125">
        <v>41012.6</v>
      </c>
      <c r="AQ193" s="125">
        <v>83.731333413792825</v>
      </c>
      <c r="AR193" s="125">
        <v>16.268666586207161</v>
      </c>
      <c r="AS193" s="125">
        <v>59.520935910518205</v>
      </c>
      <c r="AT193" s="126" t="s">
        <v>94</v>
      </c>
      <c r="AU193" s="128" t="s">
        <v>94</v>
      </c>
      <c r="AV193" s="125">
        <f t="shared" si="7"/>
        <v>13.169446611661551</v>
      </c>
      <c r="AW193" s="128" t="s">
        <v>94</v>
      </c>
      <c r="AX193" s="129">
        <v>128.74100000000001</v>
      </c>
      <c r="AZ193" s="100"/>
      <c r="BA193" s="98">
        <f t="shared" si="8"/>
        <v>7990.5621899999996</v>
      </c>
      <c r="BB193" s="154"/>
    </row>
    <row r="194" spans="1:54" x14ac:dyDescent="0.3">
      <c r="A194" s="120">
        <v>2008</v>
      </c>
      <c r="B194" s="121" t="s">
        <v>24</v>
      </c>
      <c r="C194" s="122">
        <v>989.93968999999993</v>
      </c>
      <c r="D194" s="122">
        <v>1326.7447</v>
      </c>
      <c r="E194" s="123">
        <v>0</v>
      </c>
      <c r="F194" s="123" t="s">
        <v>94</v>
      </c>
      <c r="G194" s="123" t="s">
        <v>94</v>
      </c>
      <c r="H194" s="122">
        <v>2316.6843899999999</v>
      </c>
      <c r="I194" s="122">
        <v>584.72829999999999</v>
      </c>
      <c r="J194" s="122">
        <v>2901.4126900000001</v>
      </c>
      <c r="K194" s="124">
        <v>2365.4432721692242</v>
      </c>
      <c r="L194" s="125">
        <v>1010.7747907619766</v>
      </c>
      <c r="M194" s="125">
        <v>1354.6684814072476</v>
      </c>
      <c r="N194" s="125">
        <v>597.03498208573319</v>
      </c>
      <c r="O194" s="125">
        <v>2962.4782542549569</v>
      </c>
      <c r="P194" s="125">
        <v>36.472087456188603</v>
      </c>
      <c r="Q194" s="125">
        <v>4443.1520999999993</v>
      </c>
      <c r="R194" s="125">
        <v>522.15940000000001</v>
      </c>
      <c r="S194" s="125">
        <v>88.435199999999995</v>
      </c>
      <c r="T194" s="126" t="s">
        <v>94</v>
      </c>
      <c r="U194" s="126" t="s">
        <v>94</v>
      </c>
      <c r="V194" s="127">
        <v>5053.7466999999997</v>
      </c>
      <c r="W194" s="125">
        <v>3057.6787340309352</v>
      </c>
      <c r="X194" s="125">
        <v>3193.4543972642018</v>
      </c>
      <c r="Y194" s="125">
        <v>2225.1837773109069</v>
      </c>
      <c r="Z194" s="125">
        <v>18204.034582132565</v>
      </c>
      <c r="AA194" s="125">
        <v>7955.1593899999998</v>
      </c>
      <c r="AB194" s="125">
        <v>3022.2565033249853</v>
      </c>
      <c r="AC194" s="126" t="s">
        <v>94</v>
      </c>
      <c r="AD194" s="125">
        <v>15.673492311178098</v>
      </c>
      <c r="AE194" s="125">
        <v>2.2078758685839994</v>
      </c>
      <c r="AF194" s="126" t="s">
        <v>94</v>
      </c>
      <c r="AG194" s="128" t="s">
        <v>94</v>
      </c>
      <c r="AH194" s="126">
        <v>527.76</v>
      </c>
      <c r="AI194" s="126" t="s">
        <v>94</v>
      </c>
      <c r="AJ194" s="126" t="s">
        <v>94</v>
      </c>
      <c r="AK194" s="126" t="s">
        <v>94</v>
      </c>
      <c r="AL194" s="126" t="s">
        <v>94</v>
      </c>
      <c r="AM194" s="126" t="s">
        <v>94</v>
      </c>
      <c r="AN194" s="128" t="s">
        <v>94</v>
      </c>
      <c r="AO194" s="125">
        <v>360308.272</v>
      </c>
      <c r="AP194" s="125">
        <v>50755.5</v>
      </c>
      <c r="AQ194" s="125">
        <v>79.846772504465733</v>
      </c>
      <c r="AR194" s="125">
        <v>20.153227495534249</v>
      </c>
      <c r="AS194" s="125">
        <v>63.527912543811397</v>
      </c>
      <c r="AT194" s="126" t="s">
        <v>94</v>
      </c>
      <c r="AU194" s="128" t="s">
        <v>94</v>
      </c>
      <c r="AV194" s="125">
        <f t="shared" si="7"/>
        <v>9.8343933078779635</v>
      </c>
      <c r="AW194" s="128" t="s">
        <v>94</v>
      </c>
      <c r="AX194" s="129">
        <v>128.49379999999999</v>
      </c>
      <c r="AZ194" s="100"/>
      <c r="BA194" s="98">
        <f t="shared" si="8"/>
        <v>7955.1593899999989</v>
      </c>
      <c r="BB194" s="154"/>
    </row>
    <row r="195" spans="1:54" x14ac:dyDescent="0.3">
      <c r="A195" s="120">
        <v>2008</v>
      </c>
      <c r="B195" s="121" t="s">
        <v>25</v>
      </c>
      <c r="C195" s="122">
        <v>2809.4529900000002</v>
      </c>
      <c r="D195" s="122">
        <v>1119.48</v>
      </c>
      <c r="E195" s="123">
        <v>0</v>
      </c>
      <c r="F195" s="123" t="s">
        <v>94</v>
      </c>
      <c r="G195" s="123" t="s">
        <v>94</v>
      </c>
      <c r="H195" s="122">
        <v>3928.9329900000002</v>
      </c>
      <c r="I195" s="122">
        <v>1846.4567</v>
      </c>
      <c r="J195" s="122">
        <v>5775.38969</v>
      </c>
      <c r="K195" s="124">
        <v>2665.2572400380159</v>
      </c>
      <c r="L195" s="125">
        <v>1905.8393057866713</v>
      </c>
      <c r="M195" s="125">
        <v>759.41793425134438</v>
      </c>
      <c r="N195" s="125">
        <v>1252.5747068268786</v>
      </c>
      <c r="O195" s="125">
        <v>3917.8319400812275</v>
      </c>
      <c r="P195" s="125">
        <v>65.14878579898415</v>
      </c>
      <c r="Q195" s="125">
        <v>1494.4112</v>
      </c>
      <c r="R195" s="125">
        <v>295.15370000000001</v>
      </c>
      <c r="S195" s="125">
        <v>1299.9684</v>
      </c>
      <c r="T195" s="126" t="s">
        <v>94</v>
      </c>
      <c r="U195" s="126" t="s">
        <v>94</v>
      </c>
      <c r="V195" s="127">
        <v>3089.5333000000001</v>
      </c>
      <c r="W195" s="125">
        <v>4243.4330850984925</v>
      </c>
      <c r="X195" s="125">
        <v>2205.7241537087739</v>
      </c>
      <c r="Y195" s="125">
        <v>1845.1142437408184</v>
      </c>
      <c r="Z195" s="125">
        <v>11680.069722726372</v>
      </c>
      <c r="AA195" s="125">
        <v>8864.9229899999991</v>
      </c>
      <c r="AB195" s="125">
        <v>4025.4794812285695</v>
      </c>
      <c r="AC195" s="126" t="s">
        <v>94</v>
      </c>
      <c r="AD195" s="125">
        <v>19.850294095913693</v>
      </c>
      <c r="AE195" s="125">
        <v>2.1366137308002529</v>
      </c>
      <c r="AF195" s="126" t="s">
        <v>94</v>
      </c>
      <c r="AG195" s="128" t="s">
        <v>94</v>
      </c>
      <c r="AH195" s="126">
        <v>77.48</v>
      </c>
      <c r="AI195" s="126" t="s">
        <v>94</v>
      </c>
      <c r="AJ195" s="126" t="s">
        <v>94</v>
      </c>
      <c r="AK195" s="126" t="s">
        <v>94</v>
      </c>
      <c r="AL195" s="126" t="s">
        <v>94</v>
      </c>
      <c r="AM195" s="126" t="s">
        <v>94</v>
      </c>
      <c r="AN195" s="128" t="s">
        <v>94</v>
      </c>
      <c r="AO195" s="125">
        <v>414905.27100000001</v>
      </c>
      <c r="AP195" s="125">
        <v>44658.9</v>
      </c>
      <c r="AQ195" s="125">
        <v>68.028881181868798</v>
      </c>
      <c r="AR195" s="125">
        <v>31.97111881813121</v>
      </c>
      <c r="AS195" s="125">
        <v>34.851214201015864</v>
      </c>
      <c r="AT195" s="126" t="s">
        <v>94</v>
      </c>
      <c r="AU195" s="128" t="s">
        <v>94</v>
      </c>
      <c r="AV195" s="125">
        <f t="shared" si="7"/>
        <v>5.220101212907613</v>
      </c>
      <c r="AW195" s="128" t="s">
        <v>94</v>
      </c>
      <c r="AX195" s="129">
        <v>0</v>
      </c>
      <c r="AZ195" s="100"/>
      <c r="BA195" s="98">
        <f t="shared" si="8"/>
        <v>8864.9229900000009</v>
      </c>
      <c r="BB195" s="154"/>
    </row>
    <row r="196" spans="1:54" x14ac:dyDescent="0.3">
      <c r="A196" s="120">
        <v>2008</v>
      </c>
      <c r="B196" s="121" t="s">
        <v>26</v>
      </c>
      <c r="C196" s="122">
        <v>1541.3762199999999</v>
      </c>
      <c r="D196" s="122">
        <v>1544.932</v>
      </c>
      <c r="E196" s="122">
        <v>157.43779999999998</v>
      </c>
      <c r="F196" s="123" t="s">
        <v>94</v>
      </c>
      <c r="G196" s="123" t="s">
        <v>94</v>
      </c>
      <c r="H196" s="122">
        <v>3243.74602</v>
      </c>
      <c r="I196" s="122">
        <v>523.70299999999997</v>
      </c>
      <c r="J196" s="122">
        <v>3767.44902</v>
      </c>
      <c r="K196" s="124">
        <v>2404.2654742236482</v>
      </c>
      <c r="L196" s="125">
        <v>1142.4684934288889</v>
      </c>
      <c r="M196" s="125">
        <v>1145.1040385779925</v>
      </c>
      <c r="N196" s="125">
        <v>388.16881281209163</v>
      </c>
      <c r="O196" s="125">
        <v>2792.434272211734</v>
      </c>
      <c r="P196" s="125">
        <v>38.553991487503239</v>
      </c>
      <c r="Q196" s="125">
        <v>3886.9407000000001</v>
      </c>
      <c r="R196" s="125">
        <v>744.13169999999991</v>
      </c>
      <c r="S196" s="125">
        <v>1373.3566000000001</v>
      </c>
      <c r="T196" s="126" t="s">
        <v>94</v>
      </c>
      <c r="U196" s="126" t="s">
        <v>94</v>
      </c>
      <c r="V196" s="127">
        <v>6004.4290000000001</v>
      </c>
      <c r="W196" s="125">
        <v>3176.9280707890061</v>
      </c>
      <c r="X196" s="125">
        <v>2125.2609184416633</v>
      </c>
      <c r="Y196" s="125">
        <v>2057.5676886322913</v>
      </c>
      <c r="Z196" s="125">
        <v>13959.571461969283</v>
      </c>
      <c r="AA196" s="125">
        <v>9771.8780200000001</v>
      </c>
      <c r="AB196" s="125">
        <v>3016.7808274578642</v>
      </c>
      <c r="AC196" s="126" t="s">
        <v>94</v>
      </c>
      <c r="AD196" s="125">
        <v>11.706563184723295</v>
      </c>
      <c r="AE196" s="125">
        <v>2.27373883536261</v>
      </c>
      <c r="AF196" s="126" t="s">
        <v>94</v>
      </c>
      <c r="AG196" s="128" t="s">
        <v>94</v>
      </c>
      <c r="AH196" s="126">
        <v>583.13</v>
      </c>
      <c r="AI196" s="126" t="s">
        <v>94</v>
      </c>
      <c r="AJ196" s="126" t="s">
        <v>94</v>
      </c>
      <c r="AK196" s="126" t="s">
        <v>94</v>
      </c>
      <c r="AL196" s="126" t="s">
        <v>94</v>
      </c>
      <c r="AM196" s="126" t="s">
        <v>94</v>
      </c>
      <c r="AN196" s="128" t="s">
        <v>94</v>
      </c>
      <c r="AO196" s="125">
        <v>429771.34700000001</v>
      </c>
      <c r="AP196" s="125">
        <v>83473.5</v>
      </c>
      <c r="AQ196" s="125">
        <v>86.099267774564339</v>
      </c>
      <c r="AR196" s="125">
        <v>13.900732225435661</v>
      </c>
      <c r="AS196" s="125">
        <v>61.446008512496761</v>
      </c>
      <c r="AT196" s="126" t="s">
        <v>94</v>
      </c>
      <c r="AU196" s="128" t="s">
        <v>94</v>
      </c>
      <c r="AV196" s="125">
        <f t="shared" si="7"/>
        <v>7.0780362944351305</v>
      </c>
      <c r="AW196" s="128" t="s">
        <v>94</v>
      </c>
      <c r="AX196" s="129">
        <v>382.43299999999999</v>
      </c>
      <c r="AZ196" s="100"/>
      <c r="BA196" s="98">
        <f t="shared" si="8"/>
        <v>9771.8780200000001</v>
      </c>
      <c r="BB196" s="154"/>
    </row>
    <row r="197" spans="1:54" x14ac:dyDescent="0.3">
      <c r="A197" s="120">
        <v>2008</v>
      </c>
      <c r="B197" s="121" t="s">
        <v>27</v>
      </c>
      <c r="C197" s="122">
        <v>908.42071999999996</v>
      </c>
      <c r="D197" s="122">
        <v>771.11699999999996</v>
      </c>
      <c r="E197" s="123">
        <v>0</v>
      </c>
      <c r="F197" s="123" t="s">
        <v>94</v>
      </c>
      <c r="G197" s="123" t="s">
        <v>94</v>
      </c>
      <c r="H197" s="122">
        <v>1679.5377199999998</v>
      </c>
      <c r="I197" s="122">
        <v>69.0244</v>
      </c>
      <c r="J197" s="122">
        <v>1748.5621199999998</v>
      </c>
      <c r="K197" s="124">
        <v>2132.743602865266</v>
      </c>
      <c r="L197" s="125">
        <v>1153.5486558112307</v>
      </c>
      <c r="M197" s="125">
        <v>979.19494705403554</v>
      </c>
      <c r="N197" s="125">
        <v>87.649920444545458</v>
      </c>
      <c r="O197" s="125">
        <v>2220.3934979130186</v>
      </c>
      <c r="P197" s="125">
        <v>60.479444633514532</v>
      </c>
      <c r="Q197" s="125">
        <v>959.54240000000004</v>
      </c>
      <c r="R197" s="125">
        <v>183.06310000000002</v>
      </c>
      <c r="S197" s="126">
        <v>0</v>
      </c>
      <c r="T197" s="126" t="s">
        <v>94</v>
      </c>
      <c r="U197" s="126" t="s">
        <v>94</v>
      </c>
      <c r="V197" s="127">
        <v>1142.6055000000001</v>
      </c>
      <c r="W197" s="125">
        <v>3156.7873640703738</v>
      </c>
      <c r="X197" s="125">
        <v>3238.1746883457859</v>
      </c>
      <c r="Y197" s="125">
        <v>1669.0350285370434</v>
      </c>
      <c r="Z197" s="125">
        <v>0</v>
      </c>
      <c r="AA197" s="125">
        <v>2891.1676200000002</v>
      </c>
      <c r="AB197" s="125">
        <v>2515.255186597451</v>
      </c>
      <c r="AC197" s="126" t="s">
        <v>94</v>
      </c>
      <c r="AD197" s="125">
        <v>21.427008026324568</v>
      </c>
      <c r="AE197" s="125">
        <v>4.2705884417427287</v>
      </c>
      <c r="AF197" s="126" t="s">
        <v>94</v>
      </c>
      <c r="AG197" s="128" t="s">
        <v>94</v>
      </c>
      <c r="AH197" s="126">
        <v>10.08</v>
      </c>
      <c r="AI197" s="126" t="s">
        <v>94</v>
      </c>
      <c r="AJ197" s="126" t="s">
        <v>94</v>
      </c>
      <c r="AK197" s="126" t="s">
        <v>94</v>
      </c>
      <c r="AL197" s="126" t="s">
        <v>94</v>
      </c>
      <c r="AM197" s="126" t="s">
        <v>94</v>
      </c>
      <c r="AN197" s="128" t="s">
        <v>94</v>
      </c>
      <c r="AO197" s="125">
        <v>67699.513999999996</v>
      </c>
      <c r="AP197" s="125">
        <v>13493.1</v>
      </c>
      <c r="AQ197" s="125">
        <v>96.052505129185803</v>
      </c>
      <c r="AR197" s="125">
        <v>3.9474948708141984</v>
      </c>
      <c r="AS197" s="125">
        <v>39.520555366485468</v>
      </c>
      <c r="AT197" s="126" t="s">
        <v>94</v>
      </c>
      <c r="AU197" s="128" t="s">
        <v>94</v>
      </c>
      <c r="AV197" s="125">
        <f t="shared" si="7"/>
        <v>25.110245984418956</v>
      </c>
      <c r="AW197" s="128" t="s">
        <v>94</v>
      </c>
      <c r="AX197" s="129">
        <v>40.781800000000004</v>
      </c>
      <c r="AZ197" s="100"/>
      <c r="BA197" s="98">
        <f t="shared" si="8"/>
        <v>2891.1676199999997</v>
      </c>
      <c r="BB197" s="154"/>
    </row>
    <row r="198" spans="1:54" x14ac:dyDescent="0.3">
      <c r="A198" s="120">
        <v>2008</v>
      </c>
      <c r="B198" s="121" t="s">
        <v>28</v>
      </c>
      <c r="C198" s="122">
        <v>5334.0283499999996</v>
      </c>
      <c r="D198" s="122">
        <v>2853.5275000000001</v>
      </c>
      <c r="E198" s="122">
        <v>719.15170000000001</v>
      </c>
      <c r="F198" s="123" t="s">
        <v>94</v>
      </c>
      <c r="G198" s="123" t="s">
        <v>94</v>
      </c>
      <c r="H198" s="122">
        <v>8906.7075499999992</v>
      </c>
      <c r="I198" s="122">
        <v>1726.1691000000001</v>
      </c>
      <c r="J198" s="122">
        <v>10632.876649999998</v>
      </c>
      <c r="K198" s="124">
        <v>1799.0898915985981</v>
      </c>
      <c r="L198" s="125">
        <v>1077.4347795875874</v>
      </c>
      <c r="M198" s="125">
        <v>576.39171959212024</v>
      </c>
      <c r="N198" s="125">
        <v>348.67355434835747</v>
      </c>
      <c r="O198" s="125">
        <v>2147.7634459469555</v>
      </c>
      <c r="P198" s="125">
        <v>51.223339470241278</v>
      </c>
      <c r="Q198" s="125">
        <v>6763.7732999999998</v>
      </c>
      <c r="R198" s="125">
        <v>1038.1999000000001</v>
      </c>
      <c r="S198" s="125">
        <v>2323.0248999999999</v>
      </c>
      <c r="T198" s="126" t="s">
        <v>94</v>
      </c>
      <c r="U198" s="126" t="s">
        <v>94</v>
      </c>
      <c r="V198" s="127">
        <v>10124.998100000001</v>
      </c>
      <c r="W198" s="125">
        <v>3863.4133730981985</v>
      </c>
      <c r="X198" s="125">
        <v>2698.9390228427915</v>
      </c>
      <c r="Y198" s="125">
        <v>2240.8804230520182</v>
      </c>
      <c r="Z198" s="125">
        <v>10425.520485053024</v>
      </c>
      <c r="AA198" s="125">
        <v>20757.874749999999</v>
      </c>
      <c r="AB198" s="125">
        <v>2741.6117374656487</v>
      </c>
      <c r="AC198" s="126" t="s">
        <v>94</v>
      </c>
      <c r="AD198" s="125">
        <v>15.096010383569553</v>
      </c>
      <c r="AE198" s="125">
        <v>3.5775622493684551</v>
      </c>
      <c r="AF198" s="126" t="s">
        <v>94</v>
      </c>
      <c r="AG198" s="128" t="s">
        <v>94</v>
      </c>
      <c r="AH198" s="126">
        <v>225.11</v>
      </c>
      <c r="AI198" s="126" t="s">
        <v>94</v>
      </c>
      <c r="AJ198" s="126" t="s">
        <v>94</v>
      </c>
      <c r="AK198" s="126" t="s">
        <v>94</v>
      </c>
      <c r="AL198" s="126" t="s">
        <v>94</v>
      </c>
      <c r="AM198" s="126" t="s">
        <v>94</v>
      </c>
      <c r="AN198" s="128" t="s">
        <v>94</v>
      </c>
      <c r="AO198" s="125">
        <v>580223.99899999995</v>
      </c>
      <c r="AP198" s="125">
        <v>137505.70000000001</v>
      </c>
      <c r="AQ198" s="125">
        <v>83.765737562656668</v>
      </c>
      <c r="AR198" s="125">
        <v>16.234262437343336</v>
      </c>
      <c r="AS198" s="125">
        <v>48.776660529758722</v>
      </c>
      <c r="AT198" s="126" t="s">
        <v>94</v>
      </c>
      <c r="AU198" s="128" t="s">
        <v>94</v>
      </c>
      <c r="AV198" s="125">
        <f t="shared" si="7"/>
        <v>20.105297779620066</v>
      </c>
      <c r="AW198" s="128" t="s">
        <v>94</v>
      </c>
      <c r="AX198" s="129">
        <v>243.52979999999999</v>
      </c>
      <c r="AZ198" s="100"/>
      <c r="BA198" s="98">
        <f t="shared" si="8"/>
        <v>20757.874749999999</v>
      </c>
      <c r="BB198" s="154"/>
    </row>
    <row r="199" spans="1:54" x14ac:dyDescent="0.3">
      <c r="A199" s="120">
        <v>2008</v>
      </c>
      <c r="B199" s="121" t="s">
        <v>29</v>
      </c>
      <c r="C199" s="122">
        <v>1038.18452</v>
      </c>
      <c r="D199" s="122">
        <v>1062.7082</v>
      </c>
      <c r="E199" s="122">
        <v>289.25569999999999</v>
      </c>
      <c r="F199" s="123" t="s">
        <v>94</v>
      </c>
      <c r="G199" s="123" t="s">
        <v>94</v>
      </c>
      <c r="H199" s="122">
        <v>2390.14842</v>
      </c>
      <c r="I199" s="122">
        <v>163.76990000000001</v>
      </c>
      <c r="J199" s="122">
        <v>2553.9183199999998</v>
      </c>
      <c r="K199" s="124">
        <v>2512.1959222970345</v>
      </c>
      <c r="L199" s="125">
        <v>1091.1970553426568</v>
      </c>
      <c r="M199" s="125">
        <v>1116.9729813814749</v>
      </c>
      <c r="N199" s="125">
        <v>172.13243810817116</v>
      </c>
      <c r="O199" s="125">
        <v>2684.3283393839515</v>
      </c>
      <c r="P199" s="125">
        <v>40.223525088222821</v>
      </c>
      <c r="Q199" s="125">
        <v>3172.6423</v>
      </c>
      <c r="R199" s="125">
        <v>511.0847</v>
      </c>
      <c r="S199" s="125">
        <v>111.66969999999999</v>
      </c>
      <c r="T199" s="126" t="s">
        <v>94</v>
      </c>
      <c r="U199" s="126" t="s">
        <v>94</v>
      </c>
      <c r="V199" s="127">
        <v>3795.3966999999998</v>
      </c>
      <c r="W199" s="125">
        <v>3894.9396732287059</v>
      </c>
      <c r="X199" s="125">
        <v>3618.3878851884842</v>
      </c>
      <c r="Y199" s="125">
        <v>3308.9982065741683</v>
      </c>
      <c r="Z199" s="125">
        <v>23440.323257766584</v>
      </c>
      <c r="AA199" s="125">
        <v>6349.31502</v>
      </c>
      <c r="AB199" s="125">
        <v>3296.8708645120282</v>
      </c>
      <c r="AC199" s="126" t="s">
        <v>94</v>
      </c>
      <c r="AD199" s="125">
        <v>17.785893620478113</v>
      </c>
      <c r="AE199" s="125">
        <v>3.9929849081715005</v>
      </c>
      <c r="AF199" s="126" t="s">
        <v>94</v>
      </c>
      <c r="AG199" s="128" t="s">
        <v>94</v>
      </c>
      <c r="AH199" s="126">
        <v>214</v>
      </c>
      <c r="AI199" s="126" t="s">
        <v>94</v>
      </c>
      <c r="AJ199" s="126" t="s">
        <v>94</v>
      </c>
      <c r="AK199" s="126" t="s">
        <v>94</v>
      </c>
      <c r="AL199" s="126" t="s">
        <v>94</v>
      </c>
      <c r="AM199" s="126" t="s">
        <v>94</v>
      </c>
      <c r="AN199" s="128" t="s">
        <v>94</v>
      </c>
      <c r="AO199" s="125">
        <v>159011.74600000001</v>
      </c>
      <c r="AP199" s="125">
        <v>35698.6</v>
      </c>
      <c r="AQ199" s="125">
        <v>93.587504395990237</v>
      </c>
      <c r="AR199" s="125">
        <v>6.4124956040097647</v>
      </c>
      <c r="AS199" s="125">
        <v>59.776474911777179</v>
      </c>
      <c r="AT199" s="126" t="s">
        <v>94</v>
      </c>
      <c r="AU199" s="128" t="s">
        <v>94</v>
      </c>
      <c r="AV199" s="125">
        <f t="shared" si="7"/>
        <v>17.464920931622551</v>
      </c>
      <c r="AW199" s="128" t="s">
        <v>94</v>
      </c>
      <c r="AX199" s="129">
        <v>22.361000000000001</v>
      </c>
      <c r="AZ199" s="100"/>
      <c r="BA199" s="98">
        <f t="shared" si="8"/>
        <v>6349.3150200000009</v>
      </c>
      <c r="BB199" s="154"/>
    </row>
    <row r="200" spans="1:54" ht="15" thickBot="1" x14ac:dyDescent="0.35">
      <c r="A200" s="134">
        <v>2008</v>
      </c>
      <c r="B200" s="135" t="s">
        <v>30</v>
      </c>
      <c r="C200" s="137">
        <v>876.08893999999998</v>
      </c>
      <c r="D200" s="137">
        <v>914.01880000000006</v>
      </c>
      <c r="E200" s="137">
        <v>265.71420000000001</v>
      </c>
      <c r="F200" s="138" t="s">
        <v>94</v>
      </c>
      <c r="G200" s="138" t="s">
        <v>94</v>
      </c>
      <c r="H200" s="137">
        <v>2055.8219399999998</v>
      </c>
      <c r="I200" s="137">
        <v>166.60550000000001</v>
      </c>
      <c r="J200" s="137">
        <v>2222.4274399999999</v>
      </c>
      <c r="K200" s="139">
        <v>2201.4500631258375</v>
      </c>
      <c r="L200" s="140">
        <v>938.14839444064296</v>
      </c>
      <c r="M200" s="140">
        <v>978.76508943094666</v>
      </c>
      <c r="N200" s="140">
        <v>178.40732281128962</v>
      </c>
      <c r="O200" s="140">
        <v>2379.8573859371272</v>
      </c>
      <c r="P200" s="140">
        <v>57.926647191278846</v>
      </c>
      <c r="Q200" s="140">
        <v>1264.4715000000001</v>
      </c>
      <c r="R200" s="140">
        <v>349.72469999999998</v>
      </c>
      <c r="S200" s="142">
        <v>0</v>
      </c>
      <c r="T200" s="142" t="s">
        <v>94</v>
      </c>
      <c r="U200" s="142" t="s">
        <v>94</v>
      </c>
      <c r="V200" s="141">
        <v>1614.1962000000001</v>
      </c>
      <c r="W200" s="140">
        <v>2976.6565551324488</v>
      </c>
      <c r="X200" s="140">
        <v>1933.69693874118</v>
      </c>
      <c r="Y200" s="140">
        <v>2390.3973917322837</v>
      </c>
      <c r="Z200" s="140">
        <v>0</v>
      </c>
      <c r="AA200" s="140">
        <v>3836.6236399999998</v>
      </c>
      <c r="AB200" s="140">
        <v>2599.1025476006917</v>
      </c>
      <c r="AC200" s="142" t="s">
        <v>94</v>
      </c>
      <c r="AD200" s="140">
        <v>19.209338947663561</v>
      </c>
      <c r="AE200" s="140">
        <v>3.7473565480930828</v>
      </c>
      <c r="AF200" s="142" t="s">
        <v>94</v>
      </c>
      <c r="AG200" s="143" t="s">
        <v>94</v>
      </c>
      <c r="AH200" s="126">
        <v>17.600000000000001</v>
      </c>
      <c r="AI200" s="142" t="s">
        <v>94</v>
      </c>
      <c r="AJ200" s="142" t="s">
        <v>94</v>
      </c>
      <c r="AK200" s="142" t="s">
        <v>94</v>
      </c>
      <c r="AL200" s="142" t="s">
        <v>94</v>
      </c>
      <c r="AM200" s="142" t="s">
        <v>94</v>
      </c>
      <c r="AN200" s="143" t="s">
        <v>94</v>
      </c>
      <c r="AO200" s="140">
        <v>102382.13499999999</v>
      </c>
      <c r="AP200" s="140">
        <v>19972.7</v>
      </c>
      <c r="AQ200" s="140">
        <v>92.503444791880355</v>
      </c>
      <c r="AR200" s="140">
        <v>7.4965552081196414</v>
      </c>
      <c r="AS200" s="140">
        <v>42.073352808721168</v>
      </c>
      <c r="AT200" s="142" t="s">
        <v>94</v>
      </c>
      <c r="AU200" s="143" t="s">
        <v>94</v>
      </c>
      <c r="AV200" s="140">
        <f t="shared" si="7"/>
        <v>22.419494107413552</v>
      </c>
      <c r="AW200" s="143" t="s">
        <v>94</v>
      </c>
      <c r="AX200" s="129">
        <v>23.377800000000001</v>
      </c>
      <c r="AZ200" s="100"/>
      <c r="BA200" s="98">
        <f t="shared" si="8"/>
        <v>3836.6236400000003</v>
      </c>
      <c r="BB200" s="154"/>
    </row>
    <row r="201" spans="1:54" x14ac:dyDescent="0.3">
      <c r="A201" s="111">
        <v>2009</v>
      </c>
      <c r="B201" s="112" t="s">
        <v>206</v>
      </c>
      <c r="C201" s="113">
        <v>80959.255929999999</v>
      </c>
      <c r="D201" s="113">
        <v>50416.626569999993</v>
      </c>
      <c r="E201" s="113">
        <v>7624.4778500000011</v>
      </c>
      <c r="F201" s="114">
        <v>3995.4391339999997</v>
      </c>
      <c r="G201" s="114">
        <v>1338.8767219999997</v>
      </c>
      <c r="H201" s="113">
        <v>144334.67620599997</v>
      </c>
      <c r="I201" s="113">
        <v>27988.797060000001</v>
      </c>
      <c r="J201" s="113">
        <v>172323.47326599999</v>
      </c>
      <c r="K201" s="115">
        <v>2235.1594257095953</v>
      </c>
      <c r="L201" s="116">
        <v>1301.8444235304817</v>
      </c>
      <c r="M201" s="116">
        <v>810.71155360077694</v>
      </c>
      <c r="N201" s="116">
        <v>450.06662864332657</v>
      </c>
      <c r="O201" s="116">
        <v>2771.0031412913449</v>
      </c>
      <c r="P201" s="116">
        <v>45.973275548187715</v>
      </c>
      <c r="Q201" s="116">
        <v>155180.62618000005</v>
      </c>
      <c r="R201" s="116">
        <v>35177.679019999996</v>
      </c>
      <c r="S201" s="116">
        <v>10550.814179999999</v>
      </c>
      <c r="T201" s="117" t="s">
        <v>94</v>
      </c>
      <c r="U201" s="117">
        <v>1601.4195300000003</v>
      </c>
      <c r="V201" s="118">
        <v>202510.53891000006</v>
      </c>
      <c r="W201" s="116">
        <v>3997.0914316194935</v>
      </c>
      <c r="X201" s="116">
        <v>3158.294604727329</v>
      </c>
      <c r="Y201" s="116">
        <v>3037.4989234645691</v>
      </c>
      <c r="Z201" s="116">
        <v>14286.313792608518</v>
      </c>
      <c r="AA201" s="116">
        <v>374834.01217600005</v>
      </c>
      <c r="AB201" s="116">
        <v>3321.4479058407819</v>
      </c>
      <c r="AC201" s="116">
        <v>51.393497171111548</v>
      </c>
      <c r="AD201" s="116">
        <v>15.239572848082361</v>
      </c>
      <c r="AE201" s="116">
        <v>3.0818163350054357</v>
      </c>
      <c r="AF201" s="117">
        <v>306096.99699999997</v>
      </c>
      <c r="AG201" s="117">
        <v>13507.614</v>
      </c>
      <c r="AH201" s="117">
        <v>30279.585309999999</v>
      </c>
      <c r="AI201" s="117">
        <v>354507.31076999998</v>
      </c>
      <c r="AJ201" s="117">
        <v>3141.33</v>
      </c>
      <c r="AK201" s="117">
        <v>2.9146939331024426</v>
      </c>
      <c r="AL201" s="117">
        <v>729341.32294600003</v>
      </c>
      <c r="AM201" s="117">
        <v>6462.7785408282243</v>
      </c>
      <c r="AN201" s="117">
        <v>5.9965102681078779</v>
      </c>
      <c r="AO201" s="116">
        <v>12162762.846000001</v>
      </c>
      <c r="AP201" s="116">
        <v>2459609.7000000002</v>
      </c>
      <c r="AQ201" s="116">
        <v>83.757989245727273</v>
      </c>
      <c r="AR201" s="116">
        <v>16.242010754272723</v>
      </c>
      <c r="AS201" s="116">
        <v>54.026724451812292</v>
      </c>
      <c r="AT201" s="117">
        <v>48.606502828888452</v>
      </c>
      <c r="AU201" s="117">
        <v>42.602839257598738</v>
      </c>
      <c r="AV201" s="116">
        <f t="shared" si="7"/>
        <v>10.558785158063543</v>
      </c>
      <c r="AW201" s="116">
        <f>((AI201/AI168)-1)*100</f>
        <v>2.86691798456431</v>
      </c>
      <c r="AX201" s="119">
        <v>4623.1144539285733</v>
      </c>
      <c r="AZ201" s="100"/>
      <c r="BA201" s="98">
        <f>C201+D201+F201+I201+Q201+R201+S201+U201+E201+G201</f>
        <v>374834.01217600011</v>
      </c>
      <c r="BB201" s="154"/>
    </row>
    <row r="202" spans="1:54" x14ac:dyDescent="0.3">
      <c r="A202" s="120">
        <v>2009</v>
      </c>
      <c r="B202" s="121" t="s">
        <v>0</v>
      </c>
      <c r="C202" s="122">
        <v>956.52906000000007</v>
      </c>
      <c r="D202" s="122">
        <v>786.96510000000001</v>
      </c>
      <c r="E202" s="123">
        <v>0</v>
      </c>
      <c r="F202" s="123" t="s">
        <v>94</v>
      </c>
      <c r="G202" s="123" t="s">
        <v>94</v>
      </c>
      <c r="H202" s="122">
        <v>1743.4941600000002</v>
      </c>
      <c r="I202" s="122">
        <v>195.71514000000002</v>
      </c>
      <c r="J202" s="122">
        <v>1939.2093000000002</v>
      </c>
      <c r="K202" s="124">
        <v>3672.7176516436184</v>
      </c>
      <c r="L202" s="125">
        <v>2014.954362090939</v>
      </c>
      <c r="M202" s="125">
        <v>1657.7632895526788</v>
      </c>
      <c r="N202" s="125">
        <v>412.27924122894791</v>
      </c>
      <c r="O202" s="125">
        <v>4084.996766480941</v>
      </c>
      <c r="P202" s="125">
        <v>45.212963367351364</v>
      </c>
      <c r="Q202" s="125">
        <v>1921.8291999999999</v>
      </c>
      <c r="R202" s="125">
        <v>345.69646</v>
      </c>
      <c r="S202" s="125">
        <v>82.320999999999998</v>
      </c>
      <c r="T202" s="126" t="s">
        <v>94</v>
      </c>
      <c r="U202" s="126" t="s">
        <v>94</v>
      </c>
      <c r="V202" s="127">
        <v>2349.8466599999997</v>
      </c>
      <c r="W202" s="125">
        <v>3351.0498882672805</v>
      </c>
      <c r="X202" s="125">
        <v>2760.4913019559285</v>
      </c>
      <c r="Y202" s="125">
        <v>2767.6086399590099</v>
      </c>
      <c r="Z202" s="125">
        <v>65024.486571879934</v>
      </c>
      <c r="AA202" s="125">
        <v>4289.0559599999997</v>
      </c>
      <c r="AB202" s="125">
        <v>3647.3363142059734</v>
      </c>
      <c r="AC202" s="126" t="s">
        <v>94</v>
      </c>
      <c r="AD202" s="125">
        <v>26.4651986869385</v>
      </c>
      <c r="AE202" s="125">
        <v>3.3959464583175261</v>
      </c>
      <c r="AF202" s="126" t="s">
        <v>94</v>
      </c>
      <c r="AG202" s="128" t="s">
        <v>94</v>
      </c>
      <c r="AH202" s="126">
        <v>211.76</v>
      </c>
      <c r="AI202" s="126" t="s">
        <v>94</v>
      </c>
      <c r="AJ202" s="126" t="s">
        <v>94</v>
      </c>
      <c r="AK202" s="126" t="s">
        <v>94</v>
      </c>
      <c r="AL202" s="126" t="s">
        <v>94</v>
      </c>
      <c r="AM202" s="126" t="s">
        <v>94</v>
      </c>
      <c r="AN202" s="128" t="s">
        <v>94</v>
      </c>
      <c r="AO202" s="125">
        <v>126299.281</v>
      </c>
      <c r="AP202" s="125">
        <v>16206.4</v>
      </c>
      <c r="AQ202" s="125">
        <v>89.907477238274382</v>
      </c>
      <c r="AR202" s="125">
        <v>10.092522761725617</v>
      </c>
      <c r="AS202" s="125">
        <v>54.787036632648643</v>
      </c>
      <c r="AT202" s="126" t="s">
        <v>94</v>
      </c>
      <c r="AU202" s="128" t="s">
        <v>94</v>
      </c>
      <c r="AV202" s="125">
        <f t="shared" si="7"/>
        <v>20.558227851015289</v>
      </c>
      <c r="AW202" s="128" t="s">
        <v>94</v>
      </c>
      <c r="AX202" s="129">
        <v>27.35154</v>
      </c>
      <c r="AZ202" s="100"/>
      <c r="BA202" s="98">
        <f>C202+D202+I202+Q202+R202+S202+E202</f>
        <v>4289.0559599999997</v>
      </c>
      <c r="BB202" s="154"/>
    </row>
    <row r="203" spans="1:54" x14ac:dyDescent="0.3">
      <c r="A203" s="120">
        <v>2009</v>
      </c>
      <c r="B203" s="121" t="s">
        <v>1</v>
      </c>
      <c r="C203" s="122">
        <v>1689.39843</v>
      </c>
      <c r="D203" s="122">
        <v>1035.8628699999999</v>
      </c>
      <c r="E203" s="122">
        <v>56.50891</v>
      </c>
      <c r="F203" s="123" t="s">
        <v>94</v>
      </c>
      <c r="G203" s="123" t="s">
        <v>94</v>
      </c>
      <c r="H203" s="122">
        <v>2781.7702100000001</v>
      </c>
      <c r="I203" s="122">
        <v>1344.2188000000001</v>
      </c>
      <c r="J203" s="122">
        <v>4125.9890100000002</v>
      </c>
      <c r="K203" s="124">
        <v>2309.2761456641047</v>
      </c>
      <c r="L203" s="125">
        <v>1402.447794176856</v>
      </c>
      <c r="M203" s="125">
        <v>859.91769099797693</v>
      </c>
      <c r="N203" s="125">
        <v>1115.8982141063434</v>
      </c>
      <c r="O203" s="125">
        <v>3425.1743597704476</v>
      </c>
      <c r="P203" s="125">
        <v>39.289024022754013</v>
      </c>
      <c r="Q203" s="125">
        <v>5733.17911</v>
      </c>
      <c r="R203" s="125">
        <v>608.69461999999999</v>
      </c>
      <c r="S203" s="125">
        <v>33.770000000000003</v>
      </c>
      <c r="T203" s="126" t="s">
        <v>94</v>
      </c>
      <c r="U203" s="126" t="s">
        <v>94</v>
      </c>
      <c r="V203" s="127">
        <v>6375.6437300000007</v>
      </c>
      <c r="W203" s="125">
        <v>3246.7305439901579</v>
      </c>
      <c r="X203" s="125">
        <v>3324.1351517614817</v>
      </c>
      <c r="Y203" s="125">
        <v>3911.567211176372</v>
      </c>
      <c r="Z203" s="125">
        <v>11970.932293512938</v>
      </c>
      <c r="AA203" s="125">
        <v>10501.632740000001</v>
      </c>
      <c r="AB203" s="125">
        <v>3314.575565149848</v>
      </c>
      <c r="AC203" s="126" t="s">
        <v>94</v>
      </c>
      <c r="AD203" s="125">
        <v>22.755088741882574</v>
      </c>
      <c r="AE203" s="125">
        <v>2.838898267285618</v>
      </c>
      <c r="AF203" s="126" t="s">
        <v>94</v>
      </c>
      <c r="AG203" s="128" t="s">
        <v>94</v>
      </c>
      <c r="AH203" s="126">
        <v>763.01</v>
      </c>
      <c r="AI203" s="126" t="s">
        <v>94</v>
      </c>
      <c r="AJ203" s="126" t="s">
        <v>94</v>
      </c>
      <c r="AK203" s="126" t="s">
        <v>94</v>
      </c>
      <c r="AL203" s="126" t="s">
        <v>94</v>
      </c>
      <c r="AM203" s="126" t="s">
        <v>94</v>
      </c>
      <c r="AN203" s="128" t="s">
        <v>94</v>
      </c>
      <c r="AO203" s="125">
        <v>369919.30499999999</v>
      </c>
      <c r="AP203" s="125">
        <v>46150.7</v>
      </c>
      <c r="AQ203" s="125">
        <v>67.420688791412942</v>
      </c>
      <c r="AR203" s="125">
        <v>32.57931120858705</v>
      </c>
      <c r="AS203" s="125">
        <v>60.710975977245994</v>
      </c>
      <c r="AT203" s="126" t="s">
        <v>94</v>
      </c>
      <c r="AU203" s="128" t="s">
        <v>94</v>
      </c>
      <c r="AV203" s="125">
        <f t="shared" si="7"/>
        <v>-1.2892411512158697</v>
      </c>
      <c r="AW203" s="128" t="s">
        <v>94</v>
      </c>
      <c r="AX203" s="129">
        <v>24.538080000000001</v>
      </c>
      <c r="AZ203" s="100"/>
      <c r="BA203" s="98">
        <f t="shared" ref="BA203:BA233" si="9">C203+D203+I203+Q203+R203+S203+E203</f>
        <v>10501.632740000001</v>
      </c>
      <c r="BB203" s="154"/>
    </row>
    <row r="204" spans="1:54" x14ac:dyDescent="0.3">
      <c r="A204" s="120">
        <v>2009</v>
      </c>
      <c r="B204" s="121" t="s">
        <v>2</v>
      </c>
      <c r="C204" s="122">
        <v>437.86021999999997</v>
      </c>
      <c r="D204" s="122">
        <v>518.48775000000001</v>
      </c>
      <c r="E204" s="123">
        <v>0</v>
      </c>
      <c r="F204" s="123" t="s">
        <v>94</v>
      </c>
      <c r="G204" s="123" t="s">
        <v>94</v>
      </c>
      <c r="H204" s="122">
        <v>956.34797000000003</v>
      </c>
      <c r="I204" s="122">
        <v>252.06572</v>
      </c>
      <c r="J204" s="122">
        <v>1208.4136900000001</v>
      </c>
      <c r="K204" s="124">
        <v>4436.7184404763557</v>
      </c>
      <c r="L204" s="125">
        <v>2031.3343817993718</v>
      </c>
      <c r="M204" s="125">
        <v>2405.3840586769843</v>
      </c>
      <c r="N204" s="125">
        <v>1169.3909154593071</v>
      </c>
      <c r="O204" s="125">
        <v>5606.1092631510573</v>
      </c>
      <c r="P204" s="125">
        <v>38.510091338152101</v>
      </c>
      <c r="Q204" s="125">
        <v>1416.3893999999998</v>
      </c>
      <c r="R204" s="125">
        <v>513.11128000000008</v>
      </c>
      <c r="S204" s="126">
        <v>0</v>
      </c>
      <c r="T204" s="126" t="s">
        <v>94</v>
      </c>
      <c r="U204" s="126" t="s">
        <v>94</v>
      </c>
      <c r="V204" s="127">
        <v>1929.5006799999999</v>
      </c>
      <c r="W204" s="125">
        <v>4690.6885913839169</v>
      </c>
      <c r="X204" s="125">
        <v>4403.2785458253411</v>
      </c>
      <c r="Y204" s="125">
        <v>4538.6790266512171</v>
      </c>
      <c r="Z204" s="125">
        <v>0</v>
      </c>
      <c r="AA204" s="125">
        <v>3137.91437</v>
      </c>
      <c r="AB204" s="125">
        <v>5005.4464348380925</v>
      </c>
      <c r="AC204" s="126" t="s">
        <v>94</v>
      </c>
      <c r="AD204" s="125">
        <v>17.954947587059269</v>
      </c>
      <c r="AE204" s="125">
        <v>3.2627331975598626</v>
      </c>
      <c r="AF204" s="126" t="s">
        <v>94</v>
      </c>
      <c r="AG204" s="128" t="s">
        <v>94</v>
      </c>
      <c r="AH204" s="126">
        <v>82.36</v>
      </c>
      <c r="AI204" s="126" t="s">
        <v>94</v>
      </c>
      <c r="AJ204" s="126" t="s">
        <v>94</v>
      </c>
      <c r="AK204" s="126" t="s">
        <v>94</v>
      </c>
      <c r="AL204" s="126" t="s">
        <v>94</v>
      </c>
      <c r="AM204" s="126" t="s">
        <v>94</v>
      </c>
      <c r="AN204" s="128" t="s">
        <v>94</v>
      </c>
      <c r="AO204" s="125">
        <v>96174.409</v>
      </c>
      <c r="AP204" s="125">
        <v>17476.599999999999</v>
      </c>
      <c r="AQ204" s="125">
        <v>79.140775871216746</v>
      </c>
      <c r="AR204" s="125">
        <v>20.859224128783246</v>
      </c>
      <c r="AS204" s="125">
        <v>61.489908661847906</v>
      </c>
      <c r="AT204" s="126" t="s">
        <v>94</v>
      </c>
      <c r="AU204" s="128" t="s">
        <v>94</v>
      </c>
      <c r="AV204" s="125">
        <f t="shared" si="7"/>
        <v>16.436236665521008</v>
      </c>
      <c r="AW204" s="128" t="s">
        <v>94</v>
      </c>
      <c r="AX204" s="129">
        <v>33.931100000000001</v>
      </c>
      <c r="AZ204" s="100"/>
      <c r="BA204" s="98">
        <f t="shared" si="9"/>
        <v>3137.91437</v>
      </c>
      <c r="BB204" s="154"/>
    </row>
    <row r="205" spans="1:54" x14ac:dyDescent="0.3">
      <c r="A205" s="120">
        <v>2009</v>
      </c>
      <c r="B205" s="121" t="s">
        <v>3</v>
      </c>
      <c r="C205" s="122">
        <v>846.12890000000004</v>
      </c>
      <c r="D205" s="122">
        <v>827.78099999999995</v>
      </c>
      <c r="E205" s="122">
        <v>80.954239999999999</v>
      </c>
      <c r="F205" s="123" t="s">
        <v>94</v>
      </c>
      <c r="G205" s="123" t="s">
        <v>94</v>
      </c>
      <c r="H205" s="122">
        <v>1754.8641400000001</v>
      </c>
      <c r="I205" s="122">
        <v>559.03300000000002</v>
      </c>
      <c r="J205" s="122">
        <v>2313.89714</v>
      </c>
      <c r="K205" s="124">
        <v>3907.1738147878496</v>
      </c>
      <c r="L205" s="125">
        <v>1883.8909558065543</v>
      </c>
      <c r="M205" s="125">
        <v>1843.0396825926939</v>
      </c>
      <c r="N205" s="125">
        <v>1244.6770376208701</v>
      </c>
      <c r="O205" s="125">
        <v>5151.8508524087192</v>
      </c>
      <c r="P205" s="125">
        <v>56.178924962171926</v>
      </c>
      <c r="Q205" s="125">
        <v>1111.8078899999998</v>
      </c>
      <c r="R205" s="125">
        <v>232.39521999999999</v>
      </c>
      <c r="S205" s="125">
        <v>460.69900000000001</v>
      </c>
      <c r="T205" s="126" t="s">
        <v>94</v>
      </c>
      <c r="U205" s="126" t="s">
        <v>94</v>
      </c>
      <c r="V205" s="127">
        <v>1804.90211</v>
      </c>
      <c r="W205" s="125">
        <v>4813.9452220669336</v>
      </c>
      <c r="X205" s="125">
        <v>2698.4383972583787</v>
      </c>
      <c r="Y205" s="125">
        <v>2522.4706393140127</v>
      </c>
      <c r="Z205" s="125">
        <v>16728.35875090777</v>
      </c>
      <c r="AA205" s="125">
        <v>4118.79925</v>
      </c>
      <c r="AB205" s="125">
        <v>4998.1121165530631</v>
      </c>
      <c r="AC205" s="126" t="s">
        <v>94</v>
      </c>
      <c r="AD205" s="125">
        <v>3.3377330104836989</v>
      </c>
      <c r="AE205" s="125">
        <v>0.75948005412194375</v>
      </c>
      <c r="AF205" s="126" t="s">
        <v>94</v>
      </c>
      <c r="AG205" s="128" t="s">
        <v>94</v>
      </c>
      <c r="AH205" s="126">
        <v>55.57</v>
      </c>
      <c r="AI205" s="126" t="s">
        <v>94</v>
      </c>
      <c r="AJ205" s="126" t="s">
        <v>94</v>
      </c>
      <c r="AK205" s="126" t="s">
        <v>94</v>
      </c>
      <c r="AL205" s="126" t="s">
        <v>94</v>
      </c>
      <c r="AM205" s="126" t="s">
        <v>94</v>
      </c>
      <c r="AN205" s="128" t="s">
        <v>94</v>
      </c>
      <c r="AO205" s="125">
        <v>542318.29099999997</v>
      </c>
      <c r="AP205" s="125">
        <v>123401.1</v>
      </c>
      <c r="AQ205" s="125">
        <v>75.840196595774358</v>
      </c>
      <c r="AR205" s="125">
        <v>24.159803404225652</v>
      </c>
      <c r="AS205" s="125">
        <v>43.821075037828081</v>
      </c>
      <c r="AT205" s="126" t="s">
        <v>94</v>
      </c>
      <c r="AU205" s="128" t="s">
        <v>94</v>
      </c>
      <c r="AV205" s="125">
        <f t="shared" si="7"/>
        <v>1.0385369140306855</v>
      </c>
      <c r="AW205" s="128" t="s">
        <v>94</v>
      </c>
      <c r="AX205" s="129">
        <v>15.628200000000001</v>
      </c>
      <c r="AZ205" s="100"/>
      <c r="BA205" s="98">
        <f t="shared" si="9"/>
        <v>4118.79925</v>
      </c>
      <c r="BB205" s="154"/>
    </row>
    <row r="206" spans="1:54" x14ac:dyDescent="0.3">
      <c r="A206" s="120">
        <v>2009</v>
      </c>
      <c r="B206" s="121" t="s">
        <v>4</v>
      </c>
      <c r="C206" s="122">
        <v>835.06892000000005</v>
      </c>
      <c r="D206" s="122">
        <v>852.66800000000001</v>
      </c>
      <c r="E206" s="122">
        <v>192.08015</v>
      </c>
      <c r="F206" s="123" t="s">
        <v>94</v>
      </c>
      <c r="G206" s="123" t="s">
        <v>94</v>
      </c>
      <c r="H206" s="122">
        <v>1879.8170700000001</v>
      </c>
      <c r="I206" s="122">
        <v>266.26100000000002</v>
      </c>
      <c r="J206" s="122">
        <v>2146.07807</v>
      </c>
      <c r="K206" s="124">
        <v>2506.7001681519419</v>
      </c>
      <c r="L206" s="125">
        <v>1113.5484593628362</v>
      </c>
      <c r="M206" s="125">
        <v>1137.0164964922785</v>
      </c>
      <c r="N206" s="125">
        <v>355.05395930482973</v>
      </c>
      <c r="O206" s="125">
        <v>2861.7541007871537</v>
      </c>
      <c r="P206" s="125">
        <v>24.754112794955617</v>
      </c>
      <c r="Q206" s="125">
        <v>5774.59962</v>
      </c>
      <c r="R206" s="125">
        <v>714.57916</v>
      </c>
      <c r="S206" s="125">
        <v>34.325000000000003</v>
      </c>
      <c r="T206" s="126" t="s">
        <v>94</v>
      </c>
      <c r="U206" s="126" t="s">
        <v>94</v>
      </c>
      <c r="V206" s="127">
        <v>6523.50378</v>
      </c>
      <c r="W206" s="125">
        <v>3271.4861971797086</v>
      </c>
      <c r="X206" s="125">
        <v>3227.9231751327034</v>
      </c>
      <c r="Y206" s="125">
        <v>2477.9597328469281</v>
      </c>
      <c r="Z206" s="125">
        <v>19006.090808416389</v>
      </c>
      <c r="AA206" s="125">
        <v>8669.5818500000005</v>
      </c>
      <c r="AB206" s="125">
        <v>3159.5077526470809</v>
      </c>
      <c r="AC206" s="126" t="s">
        <v>94</v>
      </c>
      <c r="AD206" s="125">
        <v>23.263678065613714</v>
      </c>
      <c r="AE206" s="125">
        <v>2.399195904056814</v>
      </c>
      <c r="AF206" s="126" t="s">
        <v>94</v>
      </c>
      <c r="AG206" s="128" t="s">
        <v>94</v>
      </c>
      <c r="AH206" s="126">
        <v>802.18</v>
      </c>
      <c r="AI206" s="126" t="s">
        <v>94</v>
      </c>
      <c r="AJ206" s="126" t="s">
        <v>94</v>
      </c>
      <c r="AK206" s="126" t="s">
        <v>94</v>
      </c>
      <c r="AL206" s="126" t="s">
        <v>94</v>
      </c>
      <c r="AM206" s="126" t="s">
        <v>94</v>
      </c>
      <c r="AN206" s="128" t="s">
        <v>94</v>
      </c>
      <c r="AO206" s="125">
        <v>361353.64500000002</v>
      </c>
      <c r="AP206" s="125">
        <v>37266.6</v>
      </c>
      <c r="AQ206" s="125">
        <v>87.593135416550808</v>
      </c>
      <c r="AR206" s="125">
        <v>12.406864583449195</v>
      </c>
      <c r="AS206" s="125">
        <v>75.245887205044383</v>
      </c>
      <c r="AT206" s="126" t="s">
        <v>94</v>
      </c>
      <c r="AU206" s="128" t="s">
        <v>94</v>
      </c>
      <c r="AV206" s="125">
        <f t="shared" si="7"/>
        <v>10.745892134552658</v>
      </c>
      <c r="AW206" s="128" t="s">
        <v>94</v>
      </c>
      <c r="AX206" s="129">
        <v>116.764</v>
      </c>
      <c r="AZ206" s="100"/>
      <c r="BA206" s="98">
        <f t="shared" si="9"/>
        <v>8669.5818500000005</v>
      </c>
      <c r="BB206" s="154"/>
    </row>
    <row r="207" spans="1:54" x14ac:dyDescent="0.3">
      <c r="A207" s="120">
        <v>2009</v>
      </c>
      <c r="B207" s="121" t="s">
        <v>5</v>
      </c>
      <c r="C207" s="122">
        <v>574.09775000000002</v>
      </c>
      <c r="D207" s="122">
        <v>701.27959999999996</v>
      </c>
      <c r="E207" s="123">
        <v>0</v>
      </c>
      <c r="F207" s="123" t="s">
        <v>94</v>
      </c>
      <c r="G207" s="123" t="s">
        <v>94</v>
      </c>
      <c r="H207" s="122">
        <v>1275.37735</v>
      </c>
      <c r="I207" s="122">
        <v>24.950800000000005</v>
      </c>
      <c r="J207" s="122">
        <v>1300.3281500000001</v>
      </c>
      <c r="K207" s="124">
        <v>4469.2217795205515</v>
      </c>
      <c r="L207" s="125">
        <v>2011.773353097218</v>
      </c>
      <c r="M207" s="125">
        <v>2457.4484264233324</v>
      </c>
      <c r="N207" s="125">
        <v>87.433463340446934</v>
      </c>
      <c r="O207" s="125">
        <v>4556.6552428609984</v>
      </c>
      <c r="P207" s="125">
        <v>49.322572751258654</v>
      </c>
      <c r="Q207" s="125">
        <v>1126.8168400000002</v>
      </c>
      <c r="R207" s="125">
        <v>209.23035999999999</v>
      </c>
      <c r="S207" s="126">
        <v>0</v>
      </c>
      <c r="T207" s="126" t="s">
        <v>94</v>
      </c>
      <c r="U207" s="126" t="s">
        <v>94</v>
      </c>
      <c r="V207" s="127">
        <v>1336.0472000000002</v>
      </c>
      <c r="W207" s="125">
        <v>3714.5337118168604</v>
      </c>
      <c r="X207" s="125">
        <v>3376.8271844311057</v>
      </c>
      <c r="Y207" s="125">
        <v>2790.5194787873934</v>
      </c>
      <c r="Z207" s="125">
        <v>0</v>
      </c>
      <c r="AA207" s="125">
        <v>2636.3753500000003</v>
      </c>
      <c r="AB207" s="125">
        <v>4087.0868149755843</v>
      </c>
      <c r="AC207" s="126" t="s">
        <v>94</v>
      </c>
      <c r="AD207" s="125">
        <v>12.63697057864867</v>
      </c>
      <c r="AE207" s="125">
        <v>4.0059301053172574</v>
      </c>
      <c r="AF207" s="126" t="s">
        <v>94</v>
      </c>
      <c r="AG207" s="128" t="s">
        <v>94</v>
      </c>
      <c r="AH207" s="126">
        <v>75.459999999999994</v>
      </c>
      <c r="AI207" s="126" t="s">
        <v>94</v>
      </c>
      <c r="AJ207" s="126" t="s">
        <v>94</v>
      </c>
      <c r="AK207" s="126" t="s">
        <v>94</v>
      </c>
      <c r="AL207" s="126" t="s">
        <v>94</v>
      </c>
      <c r="AM207" s="126" t="s">
        <v>94</v>
      </c>
      <c r="AN207" s="128" t="s">
        <v>94</v>
      </c>
      <c r="AO207" s="125">
        <v>65811.816000000006</v>
      </c>
      <c r="AP207" s="125">
        <v>20862.400000000001</v>
      </c>
      <c r="AQ207" s="125">
        <v>98.081192043716044</v>
      </c>
      <c r="AR207" s="125">
        <v>1.9188079562839584</v>
      </c>
      <c r="AS207" s="125">
        <v>50.677427248741346</v>
      </c>
      <c r="AT207" s="126" t="s">
        <v>94</v>
      </c>
      <c r="AU207" s="128" t="s">
        <v>94</v>
      </c>
      <c r="AV207" s="125">
        <f t="shared" si="7"/>
        <v>16.593260519268014</v>
      </c>
      <c r="AW207" s="128" t="s">
        <v>94</v>
      </c>
      <c r="AX207" s="129">
        <v>11.0535</v>
      </c>
      <c r="AZ207" s="100"/>
      <c r="BA207" s="98">
        <f t="shared" si="9"/>
        <v>2636.3753500000003</v>
      </c>
      <c r="BB207" s="154"/>
    </row>
    <row r="208" spans="1:54" x14ac:dyDescent="0.3">
      <c r="A208" s="120">
        <v>2009</v>
      </c>
      <c r="B208" s="121" t="s">
        <v>6</v>
      </c>
      <c r="C208" s="122">
        <v>4483.0341399999998</v>
      </c>
      <c r="D208" s="122">
        <v>2139.83563</v>
      </c>
      <c r="E208" s="122">
        <v>1043.72732</v>
      </c>
      <c r="F208" s="123" t="s">
        <v>94</v>
      </c>
      <c r="G208" s="123" t="s">
        <v>94</v>
      </c>
      <c r="H208" s="122">
        <v>7666.5970899999993</v>
      </c>
      <c r="I208" s="122">
        <v>335.17644000000001</v>
      </c>
      <c r="J208" s="122">
        <v>8001.7735299999995</v>
      </c>
      <c r="K208" s="124">
        <v>1928.7119190195278</v>
      </c>
      <c r="L208" s="125">
        <v>1127.8121541651876</v>
      </c>
      <c r="M208" s="125">
        <v>538.32573120438497</v>
      </c>
      <c r="N208" s="125">
        <v>84.321477601287853</v>
      </c>
      <c r="O208" s="125">
        <v>2013.0333966208159</v>
      </c>
      <c r="P208" s="125">
        <v>75.987395527941885</v>
      </c>
      <c r="Q208" s="125">
        <v>1899.9650800000002</v>
      </c>
      <c r="R208" s="125">
        <v>544.59721999999999</v>
      </c>
      <c r="S208" s="125">
        <v>84.06</v>
      </c>
      <c r="T208" s="126" t="s">
        <v>94</v>
      </c>
      <c r="U208" s="126" t="s">
        <v>94</v>
      </c>
      <c r="V208" s="127">
        <v>2528.6223</v>
      </c>
      <c r="W208" s="125">
        <v>2935.6740578375861</v>
      </c>
      <c r="X208" s="125">
        <v>2340.1120811122387</v>
      </c>
      <c r="Y208" s="125">
        <v>1887.9143743608408</v>
      </c>
      <c r="Z208" s="125">
        <v>8406</v>
      </c>
      <c r="AA208" s="125">
        <v>10530.395829999999</v>
      </c>
      <c r="AB208" s="125">
        <v>2177.3544277205469</v>
      </c>
      <c r="AC208" s="126" t="s">
        <v>94</v>
      </c>
      <c r="AD208" s="125">
        <v>14.372082126606051</v>
      </c>
      <c r="AE208" s="125">
        <v>4.8370398142451769</v>
      </c>
      <c r="AF208" s="126" t="s">
        <v>94</v>
      </c>
      <c r="AG208" s="128" t="s">
        <v>94</v>
      </c>
      <c r="AH208" s="126">
        <v>115.71</v>
      </c>
      <c r="AI208" s="126" t="s">
        <v>94</v>
      </c>
      <c r="AJ208" s="126" t="s">
        <v>94</v>
      </c>
      <c r="AK208" s="126" t="s">
        <v>94</v>
      </c>
      <c r="AL208" s="126" t="s">
        <v>94</v>
      </c>
      <c r="AM208" s="126" t="s">
        <v>94</v>
      </c>
      <c r="AN208" s="128" t="s">
        <v>94</v>
      </c>
      <c r="AO208" s="125">
        <v>217703.31099999999</v>
      </c>
      <c r="AP208" s="125">
        <v>73269.8</v>
      </c>
      <c r="AQ208" s="125">
        <v>95.811223115183566</v>
      </c>
      <c r="AR208" s="125">
        <v>4.1887768848164342</v>
      </c>
      <c r="AS208" s="125">
        <v>24.012604472058104</v>
      </c>
      <c r="AT208" s="126" t="s">
        <v>94</v>
      </c>
      <c r="AU208" s="128" t="s">
        <v>94</v>
      </c>
      <c r="AV208" s="125">
        <f t="shared" si="7"/>
        <v>10.899453435791283</v>
      </c>
      <c r="AW208" s="128" t="s">
        <v>94</v>
      </c>
      <c r="AX208" s="129">
        <v>53.175330000000002</v>
      </c>
      <c r="AZ208" s="100"/>
      <c r="BA208" s="98">
        <f t="shared" si="9"/>
        <v>10530.395829999999</v>
      </c>
      <c r="BB208" s="154"/>
    </row>
    <row r="209" spans="1:54" x14ac:dyDescent="0.3">
      <c r="A209" s="120">
        <v>2009</v>
      </c>
      <c r="B209" s="121" t="s">
        <v>7</v>
      </c>
      <c r="C209" s="122">
        <v>1375.4740900000002</v>
      </c>
      <c r="D209" s="122">
        <v>1320.8720000000001</v>
      </c>
      <c r="E209" s="122">
        <v>275.00165999999996</v>
      </c>
      <c r="F209" s="123" t="s">
        <v>94</v>
      </c>
      <c r="G209" s="123" t="s">
        <v>94</v>
      </c>
      <c r="H209" s="122">
        <v>2971.3477499999999</v>
      </c>
      <c r="I209" s="122">
        <v>1434.9290000000001</v>
      </c>
      <c r="J209" s="122">
        <v>4406.27675</v>
      </c>
      <c r="K209" s="124">
        <v>2342.4659235141548</v>
      </c>
      <c r="L209" s="125">
        <v>1084.3568156913448</v>
      </c>
      <c r="M209" s="125">
        <v>1041.3111859168919</v>
      </c>
      <c r="N209" s="125">
        <v>1131.2281725228031</v>
      </c>
      <c r="O209" s="125">
        <v>3473.6940960369579</v>
      </c>
      <c r="P209" s="125">
        <v>37.514253265096052</v>
      </c>
      <c r="Q209" s="125">
        <v>6655.1477199999999</v>
      </c>
      <c r="R209" s="125">
        <v>612.67850999999996</v>
      </c>
      <c r="S209" s="125">
        <v>71.504000000000005</v>
      </c>
      <c r="T209" s="126" t="s">
        <v>94</v>
      </c>
      <c r="U209" s="126" t="s">
        <v>94</v>
      </c>
      <c r="V209" s="127">
        <v>7339.3302299999996</v>
      </c>
      <c r="W209" s="125">
        <v>3311.0412686325094</v>
      </c>
      <c r="X209" s="125">
        <v>3390.0110841478349</v>
      </c>
      <c r="Y209" s="125">
        <v>2066.3205590424514</v>
      </c>
      <c r="Z209" s="125">
        <v>14718.81432688349</v>
      </c>
      <c r="AA209" s="125">
        <v>11745.60698</v>
      </c>
      <c r="AB209" s="125">
        <v>3370.2420509294875</v>
      </c>
      <c r="AC209" s="126" t="s">
        <v>94</v>
      </c>
      <c r="AD209" s="125">
        <v>23.630492080321417</v>
      </c>
      <c r="AE209" s="125">
        <v>3.3204949982798069</v>
      </c>
      <c r="AF209" s="126" t="s">
        <v>94</v>
      </c>
      <c r="AG209" s="128" t="s">
        <v>94</v>
      </c>
      <c r="AH209" s="126">
        <v>920.98</v>
      </c>
      <c r="AI209" s="126" t="s">
        <v>94</v>
      </c>
      <c r="AJ209" s="126" t="s">
        <v>94</v>
      </c>
      <c r="AK209" s="126" t="s">
        <v>94</v>
      </c>
      <c r="AL209" s="126" t="s">
        <v>94</v>
      </c>
      <c r="AM209" s="126" t="s">
        <v>94</v>
      </c>
      <c r="AN209" s="128" t="s">
        <v>94</v>
      </c>
      <c r="AO209" s="125">
        <v>353730.603</v>
      </c>
      <c r="AP209" s="125">
        <v>49705.3</v>
      </c>
      <c r="AQ209" s="125">
        <v>67.434433164008595</v>
      </c>
      <c r="AR209" s="125">
        <v>32.565566835991412</v>
      </c>
      <c r="AS209" s="125">
        <v>62.485746734903934</v>
      </c>
      <c r="AT209" s="126" t="s">
        <v>94</v>
      </c>
      <c r="AU209" s="128" t="s">
        <v>94</v>
      </c>
      <c r="AV209" s="125">
        <f t="shared" si="7"/>
        <v>9.7814798306816719</v>
      </c>
      <c r="AW209" s="128" t="s">
        <v>94</v>
      </c>
      <c r="AX209" s="129">
        <v>43.701000000000001</v>
      </c>
      <c r="AZ209" s="100"/>
      <c r="BA209" s="98">
        <f t="shared" si="9"/>
        <v>11745.60698</v>
      </c>
      <c r="BB209" s="154"/>
    </row>
    <row r="210" spans="1:54" x14ac:dyDescent="0.3">
      <c r="A210" s="120">
        <v>2009</v>
      </c>
      <c r="B210" s="121" t="s">
        <v>272</v>
      </c>
      <c r="C210" s="122">
        <v>13717.35095</v>
      </c>
      <c r="D210" s="122">
        <v>2566.4307999999996</v>
      </c>
      <c r="E210" s="122">
        <v>1064.63645</v>
      </c>
      <c r="F210" s="123" t="s">
        <v>94</v>
      </c>
      <c r="G210" s="123" t="s">
        <v>94</v>
      </c>
      <c r="H210" s="122">
        <v>17348.4182</v>
      </c>
      <c r="I210" s="122">
        <v>4297.2671</v>
      </c>
      <c r="J210" s="122">
        <v>21645.685300000001</v>
      </c>
      <c r="K210" s="124">
        <v>4418.926497764227</v>
      </c>
      <c r="L210" s="125">
        <v>3494.0341472795649</v>
      </c>
      <c r="M210" s="125">
        <v>653.71199472227624</v>
      </c>
      <c r="N210" s="125">
        <v>1094.5843728946097</v>
      </c>
      <c r="O210" s="125">
        <v>5513.5108706588362</v>
      </c>
      <c r="P210" s="125">
        <v>28.550437700763819</v>
      </c>
      <c r="Q210" s="125">
        <v>35554.926930000001</v>
      </c>
      <c r="R210" s="125">
        <v>16217.86138</v>
      </c>
      <c r="S210" s="125">
        <v>2397.12518</v>
      </c>
      <c r="T210" s="126" t="s">
        <v>94</v>
      </c>
      <c r="U210" s="126" t="s">
        <v>94</v>
      </c>
      <c r="V210" s="127">
        <v>54169.913490000006</v>
      </c>
      <c r="W210" s="125">
        <v>10757.264042303103</v>
      </c>
      <c r="X210" s="125">
        <v>4871.5062308960314</v>
      </c>
      <c r="Y210" s="125">
        <v>5144.4641121552249</v>
      </c>
      <c r="Z210" s="125">
        <v>33275.84302729115</v>
      </c>
      <c r="AA210" s="125">
        <v>75815.598790000004</v>
      </c>
      <c r="AB210" s="125">
        <v>8460.0573056534358</v>
      </c>
      <c r="AC210" s="126" t="s">
        <v>94</v>
      </c>
      <c r="AD210" s="125">
        <v>10.298466223226439</v>
      </c>
      <c r="AE210" s="125">
        <v>3.6375938544639621</v>
      </c>
      <c r="AF210" s="126" t="s">
        <v>94</v>
      </c>
      <c r="AG210" s="128" t="s">
        <v>94</v>
      </c>
      <c r="AH210" s="126">
        <v>13159.48</v>
      </c>
      <c r="AI210" s="126" t="s">
        <v>94</v>
      </c>
      <c r="AJ210" s="126" t="s">
        <v>94</v>
      </c>
      <c r="AK210" s="126" t="s">
        <v>94</v>
      </c>
      <c r="AL210" s="126" t="s">
        <v>94</v>
      </c>
      <c r="AM210" s="126" t="s">
        <v>94</v>
      </c>
      <c r="AN210" s="128" t="s">
        <v>94</v>
      </c>
      <c r="AO210" s="125">
        <v>2084223.8529999999</v>
      </c>
      <c r="AP210" s="125">
        <v>736183.4</v>
      </c>
      <c r="AQ210" s="125">
        <v>80.147234700857453</v>
      </c>
      <c r="AR210" s="125">
        <v>19.852765299142551</v>
      </c>
      <c r="AS210" s="125">
        <v>71.449562299236177</v>
      </c>
      <c r="AT210" s="126" t="s">
        <v>94</v>
      </c>
      <c r="AU210" s="128" t="s">
        <v>94</v>
      </c>
      <c r="AV210" s="125">
        <f t="shared" si="7"/>
        <v>15.179665000073616</v>
      </c>
      <c r="AW210" s="128" t="s">
        <v>94</v>
      </c>
      <c r="AX210" s="129">
        <v>20.640999999999998</v>
      </c>
      <c r="AZ210" s="100"/>
      <c r="BA210" s="98">
        <f t="shared" si="9"/>
        <v>75815.598790000004</v>
      </c>
      <c r="BB210" s="154"/>
    </row>
    <row r="211" spans="1:54" x14ac:dyDescent="0.3">
      <c r="A211" s="120">
        <v>2009</v>
      </c>
      <c r="B211" s="121" t="s">
        <v>8</v>
      </c>
      <c r="C211" s="122">
        <v>872.27793000000008</v>
      </c>
      <c r="D211" s="122">
        <v>1167.31393</v>
      </c>
      <c r="E211" s="122">
        <v>274.31640000000004</v>
      </c>
      <c r="F211" s="123" t="s">
        <v>94</v>
      </c>
      <c r="G211" s="123" t="s">
        <v>94</v>
      </c>
      <c r="H211" s="122">
        <v>2313.9082600000002</v>
      </c>
      <c r="I211" s="122">
        <v>49.680950000000003</v>
      </c>
      <c r="J211" s="122">
        <v>2363.5892100000001</v>
      </c>
      <c r="K211" s="124">
        <v>2975.4907825568116</v>
      </c>
      <c r="L211" s="125">
        <v>1121.6758180995196</v>
      </c>
      <c r="M211" s="125">
        <v>1501.0672199532955</v>
      </c>
      <c r="N211" s="125">
        <v>63.885509788389733</v>
      </c>
      <c r="O211" s="125">
        <v>3039.3762923452014</v>
      </c>
      <c r="P211" s="125">
        <v>45.329260654424687</v>
      </c>
      <c r="Q211" s="125">
        <v>2288.93084</v>
      </c>
      <c r="R211" s="125">
        <v>496.73611999999997</v>
      </c>
      <c r="S211" s="125">
        <v>65.012</v>
      </c>
      <c r="T211" s="126" t="s">
        <v>94</v>
      </c>
      <c r="U211" s="126" t="s">
        <v>94</v>
      </c>
      <c r="V211" s="127">
        <v>2850.6789600000002</v>
      </c>
      <c r="W211" s="125">
        <v>3267.680774336131</v>
      </c>
      <c r="X211" s="125">
        <v>3116.6425297717115</v>
      </c>
      <c r="Y211" s="125">
        <v>1581.473621206188</v>
      </c>
      <c r="Z211" s="125">
        <v>38287.39693757362</v>
      </c>
      <c r="AA211" s="125">
        <v>5214.2681700000003</v>
      </c>
      <c r="AB211" s="125">
        <v>3160.0820888195572</v>
      </c>
      <c r="AC211" s="126" t="s">
        <v>94</v>
      </c>
      <c r="AD211" s="125">
        <v>15.72139576744144</v>
      </c>
      <c r="AE211" s="125">
        <v>3.7697568913814949</v>
      </c>
      <c r="AF211" s="126" t="s">
        <v>94</v>
      </c>
      <c r="AG211" s="128" t="s">
        <v>94</v>
      </c>
      <c r="AH211" s="126">
        <v>114.09</v>
      </c>
      <c r="AI211" s="126" t="s">
        <v>94</v>
      </c>
      <c r="AJ211" s="126" t="s">
        <v>94</v>
      </c>
      <c r="AK211" s="126" t="s">
        <v>94</v>
      </c>
      <c r="AL211" s="126" t="s">
        <v>94</v>
      </c>
      <c r="AM211" s="126" t="s">
        <v>94</v>
      </c>
      <c r="AN211" s="128" t="s">
        <v>94</v>
      </c>
      <c r="AO211" s="125">
        <v>138318.42000000001</v>
      </c>
      <c r="AP211" s="125">
        <v>33166.699999999997</v>
      </c>
      <c r="AQ211" s="125">
        <v>97.898071721185431</v>
      </c>
      <c r="AR211" s="125">
        <v>2.1019282788145746</v>
      </c>
      <c r="AS211" s="125">
        <v>54.670739345575313</v>
      </c>
      <c r="AT211" s="126" t="s">
        <v>94</v>
      </c>
      <c r="AU211" s="128" t="s">
        <v>94</v>
      </c>
      <c r="AV211" s="125">
        <f t="shared" si="7"/>
        <v>9.9434439864284343</v>
      </c>
      <c r="AW211" s="128" t="s">
        <v>94</v>
      </c>
      <c r="AX211" s="129">
        <v>42.651690000000002</v>
      </c>
      <c r="AZ211" s="100"/>
      <c r="BA211" s="98">
        <f t="shared" si="9"/>
        <v>5214.2681699999985</v>
      </c>
      <c r="BB211" s="154"/>
    </row>
    <row r="212" spans="1:54" x14ac:dyDescent="0.3">
      <c r="A212" s="120">
        <v>2009</v>
      </c>
      <c r="B212" s="121" t="s">
        <v>9</v>
      </c>
      <c r="C212" s="122">
        <v>5255.4244600000002</v>
      </c>
      <c r="D212" s="122">
        <v>1657.8961999999999</v>
      </c>
      <c r="E212" s="123">
        <v>0</v>
      </c>
      <c r="F212" s="123" t="s">
        <v>94</v>
      </c>
      <c r="G212" s="123" t="s">
        <v>94</v>
      </c>
      <c r="H212" s="122">
        <v>6913.3206600000003</v>
      </c>
      <c r="I212" s="122">
        <v>680.01840000000004</v>
      </c>
      <c r="J212" s="122">
        <v>7593.3390600000002</v>
      </c>
      <c r="K212" s="124">
        <v>2122.0487179896445</v>
      </c>
      <c r="L212" s="125">
        <v>1613.1562943927472</v>
      </c>
      <c r="M212" s="125">
        <v>508.89242359689757</v>
      </c>
      <c r="N212" s="125">
        <v>208.73213393364708</v>
      </c>
      <c r="O212" s="125">
        <v>2330.7808519232917</v>
      </c>
      <c r="P212" s="125">
        <v>53.912698147902269</v>
      </c>
      <c r="Q212" s="125">
        <v>5216.4739300000001</v>
      </c>
      <c r="R212" s="125">
        <v>856.10844999999995</v>
      </c>
      <c r="S212" s="125">
        <v>418.58800000000002</v>
      </c>
      <c r="T212" s="126" t="s">
        <v>94</v>
      </c>
      <c r="U212" s="126" t="s">
        <v>94</v>
      </c>
      <c r="V212" s="127">
        <v>6491.1703799999996</v>
      </c>
      <c r="W212" s="125">
        <v>2890.7435308452186</v>
      </c>
      <c r="X212" s="125">
        <v>2173.7653896816364</v>
      </c>
      <c r="Y212" s="125">
        <v>2159.9700518730824</v>
      </c>
      <c r="Z212" s="125">
        <v>12509.353893969279</v>
      </c>
      <c r="AA212" s="125">
        <v>14084.50944</v>
      </c>
      <c r="AB212" s="125">
        <v>2559.2592153802939</v>
      </c>
      <c r="AC212" s="126" t="s">
        <v>94</v>
      </c>
      <c r="AD212" s="125">
        <v>25.032541553511255</v>
      </c>
      <c r="AE212" s="125">
        <v>3.4176991041526175</v>
      </c>
      <c r="AF212" s="126" t="s">
        <v>94</v>
      </c>
      <c r="AG212" s="128" t="s">
        <v>94</v>
      </c>
      <c r="AH212" s="126">
        <v>530.75</v>
      </c>
      <c r="AI212" s="126" t="s">
        <v>94</v>
      </c>
      <c r="AJ212" s="126" t="s">
        <v>94</v>
      </c>
      <c r="AK212" s="126" t="s">
        <v>94</v>
      </c>
      <c r="AL212" s="126" t="s">
        <v>94</v>
      </c>
      <c r="AM212" s="126" t="s">
        <v>94</v>
      </c>
      <c r="AN212" s="128" t="s">
        <v>94</v>
      </c>
      <c r="AO212" s="125">
        <v>412105.016</v>
      </c>
      <c r="AP212" s="125">
        <v>56264.800000000003</v>
      </c>
      <c r="AQ212" s="125">
        <v>91.04454055552209</v>
      </c>
      <c r="AR212" s="125">
        <v>8.9554594444779081</v>
      </c>
      <c r="AS212" s="125">
        <v>46.087301852097731</v>
      </c>
      <c r="AT212" s="126" t="s">
        <v>94</v>
      </c>
      <c r="AU212" s="128" t="s">
        <v>94</v>
      </c>
      <c r="AV212" s="125">
        <f t="shared" si="7"/>
        <v>8.2422380860719855</v>
      </c>
      <c r="AW212" s="128" t="s">
        <v>94</v>
      </c>
      <c r="AX212" s="129">
        <v>77.429079999999999</v>
      </c>
      <c r="AZ212" s="100"/>
      <c r="BA212" s="98">
        <f t="shared" si="9"/>
        <v>14084.50944</v>
      </c>
      <c r="BB212" s="154"/>
    </row>
    <row r="213" spans="1:54" x14ac:dyDescent="0.3">
      <c r="A213" s="120">
        <v>2009</v>
      </c>
      <c r="B213" s="121" t="s">
        <v>10</v>
      </c>
      <c r="C213" s="122">
        <v>1894.94883</v>
      </c>
      <c r="D213" s="122">
        <v>2881.4089199999999</v>
      </c>
      <c r="E213" s="122">
        <v>67.018899999999988</v>
      </c>
      <c r="F213" s="123" t="s">
        <v>94</v>
      </c>
      <c r="G213" s="123" t="s">
        <v>94</v>
      </c>
      <c r="H213" s="122">
        <v>4843.3766500000002</v>
      </c>
      <c r="I213" s="122">
        <v>244.34899999999999</v>
      </c>
      <c r="J213" s="122">
        <v>5087.7256500000003</v>
      </c>
      <c r="K213" s="124">
        <v>1865.5350237266202</v>
      </c>
      <c r="L213" s="125">
        <v>729.8819947308416</v>
      </c>
      <c r="M213" s="125">
        <v>1109.8391982251255</v>
      </c>
      <c r="N213" s="125">
        <v>94.116491541614025</v>
      </c>
      <c r="O213" s="125">
        <v>1959.6515152682341</v>
      </c>
      <c r="P213" s="125">
        <v>62.683643147087324</v>
      </c>
      <c r="Q213" s="125">
        <v>2282.85241</v>
      </c>
      <c r="R213" s="125">
        <v>745.9343100000001</v>
      </c>
      <c r="S213" s="126">
        <v>0</v>
      </c>
      <c r="T213" s="126" t="s">
        <v>94</v>
      </c>
      <c r="U213" s="126" t="s">
        <v>94</v>
      </c>
      <c r="V213" s="127">
        <v>3028.7867200000001</v>
      </c>
      <c r="W213" s="125">
        <v>3698.3148465622426</v>
      </c>
      <c r="X213" s="125">
        <v>3099.0363043740917</v>
      </c>
      <c r="Y213" s="125">
        <v>1548.3782319533702</v>
      </c>
      <c r="Z213" s="125">
        <v>0</v>
      </c>
      <c r="AA213" s="125">
        <v>8116.5123700000004</v>
      </c>
      <c r="AB213" s="125">
        <v>2376.5820050573848</v>
      </c>
      <c r="AC213" s="126" t="s">
        <v>94</v>
      </c>
      <c r="AD213" s="125">
        <v>17.163891216220506</v>
      </c>
      <c r="AE213" s="125">
        <v>4.7435114922195369</v>
      </c>
      <c r="AF213" s="126" t="s">
        <v>94</v>
      </c>
      <c r="AG213" s="128" t="s">
        <v>94</v>
      </c>
      <c r="AH213" s="126">
        <v>79.180000000000007</v>
      </c>
      <c r="AI213" s="126" t="s">
        <v>94</v>
      </c>
      <c r="AJ213" s="126" t="s">
        <v>94</v>
      </c>
      <c r="AK213" s="126" t="s">
        <v>94</v>
      </c>
      <c r="AL213" s="126" t="s">
        <v>94</v>
      </c>
      <c r="AM213" s="126" t="s">
        <v>94</v>
      </c>
      <c r="AN213" s="128" t="s">
        <v>94</v>
      </c>
      <c r="AO213" s="125">
        <v>171107.67800000001</v>
      </c>
      <c r="AP213" s="125">
        <v>47288.3</v>
      </c>
      <c r="AQ213" s="125">
        <v>95.197284271804236</v>
      </c>
      <c r="AR213" s="125">
        <v>4.8027157281957606</v>
      </c>
      <c r="AS213" s="125">
        <v>37.316356852912676</v>
      </c>
      <c r="AT213" s="126" t="s">
        <v>94</v>
      </c>
      <c r="AU213" s="128" t="s">
        <v>94</v>
      </c>
      <c r="AV213" s="125">
        <f t="shared" si="7"/>
        <v>0.90740050602040601</v>
      </c>
      <c r="AW213" s="128" t="s">
        <v>94</v>
      </c>
      <c r="AX213" s="129">
        <v>133.74825000000001</v>
      </c>
      <c r="AZ213" s="100"/>
      <c r="BA213" s="98">
        <f t="shared" si="9"/>
        <v>8116.5123700000013</v>
      </c>
      <c r="BB213" s="154"/>
    </row>
    <row r="214" spans="1:54" x14ac:dyDescent="0.3">
      <c r="A214" s="120">
        <v>2009</v>
      </c>
      <c r="B214" s="121" t="s">
        <v>11</v>
      </c>
      <c r="C214" s="122">
        <v>1898.6458</v>
      </c>
      <c r="D214" s="122">
        <v>1537.0029999999999</v>
      </c>
      <c r="E214" s="122">
        <v>392.54293999999999</v>
      </c>
      <c r="F214" s="123" t="s">
        <v>94</v>
      </c>
      <c r="G214" s="123" t="s">
        <v>94</v>
      </c>
      <c r="H214" s="122">
        <v>3828.1917399999998</v>
      </c>
      <c r="I214" s="122">
        <v>100.506</v>
      </c>
      <c r="J214" s="122">
        <v>3928.6977399999996</v>
      </c>
      <c r="K214" s="124">
        <v>2121.5906144822893</v>
      </c>
      <c r="L214" s="125">
        <v>1052.2328511962721</v>
      </c>
      <c r="M214" s="125">
        <v>851.80977356978542</v>
      </c>
      <c r="N214" s="125">
        <v>55.70060247273743</v>
      </c>
      <c r="O214" s="125">
        <v>2177.2912169550273</v>
      </c>
      <c r="P214" s="125">
        <v>60.673019145360804</v>
      </c>
      <c r="Q214" s="125">
        <v>1851.8352399999999</v>
      </c>
      <c r="R214" s="125">
        <v>433.09838999999999</v>
      </c>
      <c r="S214" s="125">
        <v>261.56599999999997</v>
      </c>
      <c r="T214" s="126" t="s">
        <v>94</v>
      </c>
      <c r="U214" s="126" t="s">
        <v>94</v>
      </c>
      <c r="V214" s="127">
        <v>2546.4996299999998</v>
      </c>
      <c r="W214" s="125">
        <v>3014.083435617677</v>
      </c>
      <c r="X214" s="125">
        <v>2578.1989705777937</v>
      </c>
      <c r="Y214" s="125">
        <v>1775.1898365802774</v>
      </c>
      <c r="Z214" s="125">
        <v>13222.424426246082</v>
      </c>
      <c r="AA214" s="125">
        <v>6475.1973699999999</v>
      </c>
      <c r="AB214" s="125">
        <v>2444.1495336063144</v>
      </c>
      <c r="AC214" s="126" t="s">
        <v>94</v>
      </c>
      <c r="AD214" s="125">
        <v>14.393581591892712</v>
      </c>
      <c r="AE214" s="125">
        <v>4.0023069706782</v>
      </c>
      <c r="AF214" s="126" t="s">
        <v>94</v>
      </c>
      <c r="AG214" s="128" t="s">
        <v>94</v>
      </c>
      <c r="AH214" s="126">
        <v>102.53</v>
      </c>
      <c r="AI214" s="126" t="s">
        <v>94</v>
      </c>
      <c r="AJ214" s="126" t="s">
        <v>94</v>
      </c>
      <c r="AK214" s="126" t="s">
        <v>94</v>
      </c>
      <c r="AL214" s="126" t="s">
        <v>94</v>
      </c>
      <c r="AM214" s="126" t="s">
        <v>94</v>
      </c>
      <c r="AN214" s="128" t="s">
        <v>94</v>
      </c>
      <c r="AO214" s="125">
        <v>161786.625</v>
      </c>
      <c r="AP214" s="125">
        <v>44986.7</v>
      </c>
      <c r="AQ214" s="125">
        <v>97.441747707473169</v>
      </c>
      <c r="AR214" s="125">
        <v>2.5582522925268365</v>
      </c>
      <c r="AS214" s="125">
        <v>39.326980854639181</v>
      </c>
      <c r="AT214" s="126" t="s">
        <v>94</v>
      </c>
      <c r="AU214" s="128" t="s">
        <v>94</v>
      </c>
      <c r="AV214" s="125">
        <f t="shared" si="7"/>
        <v>8.6796325947510411</v>
      </c>
      <c r="AW214" s="128" t="s">
        <v>94</v>
      </c>
      <c r="AX214" s="129">
        <v>201.45892000000001</v>
      </c>
      <c r="AZ214" s="100"/>
      <c r="BA214" s="98">
        <f t="shared" si="9"/>
        <v>6475.1973699999999</v>
      </c>
      <c r="BB214" s="154"/>
    </row>
    <row r="215" spans="1:54" x14ac:dyDescent="0.3">
      <c r="A215" s="120">
        <v>2009</v>
      </c>
      <c r="B215" s="121" t="s">
        <v>12</v>
      </c>
      <c r="C215" s="122">
        <v>3757.7407200000002</v>
      </c>
      <c r="D215" s="122">
        <v>3053.66282</v>
      </c>
      <c r="E215" s="123">
        <v>0</v>
      </c>
      <c r="F215" s="123" t="s">
        <v>94</v>
      </c>
      <c r="G215" s="123" t="s">
        <v>94</v>
      </c>
      <c r="H215" s="122">
        <v>6811.4035400000002</v>
      </c>
      <c r="I215" s="122">
        <v>2286.0559000000003</v>
      </c>
      <c r="J215" s="122">
        <v>9097.4594400000005</v>
      </c>
      <c r="K215" s="124">
        <v>1926.9100598492057</v>
      </c>
      <c r="L215" s="125">
        <v>1063.0449881806589</v>
      </c>
      <c r="M215" s="125">
        <v>863.86507166854699</v>
      </c>
      <c r="N215" s="125">
        <v>646.7131311805424</v>
      </c>
      <c r="O215" s="125">
        <v>2573.6231853718537</v>
      </c>
      <c r="P215" s="125">
        <v>41.662846288370211</v>
      </c>
      <c r="Q215" s="125">
        <v>11640.082630000001</v>
      </c>
      <c r="R215" s="125">
        <v>994.80769999999995</v>
      </c>
      <c r="S215" s="125">
        <v>103.55500000000001</v>
      </c>
      <c r="T215" s="126" t="s">
        <v>94</v>
      </c>
      <c r="U215" s="126" t="s">
        <v>94</v>
      </c>
      <c r="V215" s="127">
        <v>12738.44533</v>
      </c>
      <c r="W215" s="125">
        <v>3354.7747325662758</v>
      </c>
      <c r="X215" s="125">
        <v>2903.4313201189902</v>
      </c>
      <c r="Y215" s="125">
        <v>2676.1638182654565</v>
      </c>
      <c r="Z215" s="125">
        <v>20364.798426745332</v>
      </c>
      <c r="AA215" s="125">
        <v>21835.904770000001</v>
      </c>
      <c r="AB215" s="125">
        <v>2978.167705561094</v>
      </c>
      <c r="AC215" s="126" t="s">
        <v>94</v>
      </c>
      <c r="AD215" s="125">
        <v>28.94902844801986</v>
      </c>
      <c r="AE215" s="125">
        <v>2.9366277763249684</v>
      </c>
      <c r="AF215" s="126" t="s">
        <v>94</v>
      </c>
      <c r="AG215" s="128" t="s">
        <v>94</v>
      </c>
      <c r="AH215" s="126">
        <v>2153.5</v>
      </c>
      <c r="AI215" s="126" t="s">
        <v>94</v>
      </c>
      <c r="AJ215" s="126" t="s">
        <v>94</v>
      </c>
      <c r="AK215" s="126" t="s">
        <v>94</v>
      </c>
      <c r="AL215" s="126" t="s">
        <v>94</v>
      </c>
      <c r="AM215" s="126" t="s">
        <v>94</v>
      </c>
      <c r="AN215" s="128" t="s">
        <v>94</v>
      </c>
      <c r="AO215" s="125">
        <v>743570.73600000003</v>
      </c>
      <c r="AP215" s="125">
        <v>75428.800000000003</v>
      </c>
      <c r="AQ215" s="125">
        <v>74.871491155557152</v>
      </c>
      <c r="AR215" s="125">
        <v>25.128508844442841</v>
      </c>
      <c r="AS215" s="125">
        <v>58.337153711629789</v>
      </c>
      <c r="AT215" s="126" t="s">
        <v>94</v>
      </c>
      <c r="AU215" s="128" t="s">
        <v>94</v>
      </c>
      <c r="AV215" s="125">
        <f t="shared" si="7"/>
        <v>11.602029029004179</v>
      </c>
      <c r="AW215" s="128" t="s">
        <v>94</v>
      </c>
      <c r="AX215" s="129">
        <v>54.281320000000001</v>
      </c>
      <c r="AZ215" s="100"/>
      <c r="BA215" s="98">
        <f t="shared" si="9"/>
        <v>21835.904770000005</v>
      </c>
      <c r="BB215" s="154"/>
    </row>
    <row r="216" spans="1:54" x14ac:dyDescent="0.3">
      <c r="A216" s="120">
        <v>2009</v>
      </c>
      <c r="B216" s="121" t="s">
        <v>13</v>
      </c>
      <c r="C216" s="122">
        <v>9989.7869900000005</v>
      </c>
      <c r="D216" s="122">
        <v>5555.3000199999997</v>
      </c>
      <c r="E216" s="122">
        <v>119.80549999999999</v>
      </c>
      <c r="F216" s="123" t="s">
        <v>94</v>
      </c>
      <c r="G216" s="123" t="s">
        <v>94</v>
      </c>
      <c r="H216" s="122">
        <v>15664.89251</v>
      </c>
      <c r="I216" s="122">
        <v>7609.8181099999983</v>
      </c>
      <c r="J216" s="122">
        <v>23274.710619999998</v>
      </c>
      <c r="K216" s="124">
        <v>1877.7850818571271</v>
      </c>
      <c r="L216" s="125">
        <v>1197.4977146365632</v>
      </c>
      <c r="M216" s="125">
        <v>665.9260187158859</v>
      </c>
      <c r="N216" s="125">
        <v>912.20561606038086</v>
      </c>
      <c r="O216" s="125">
        <v>2789.9906979175075</v>
      </c>
      <c r="P216" s="125">
        <v>63.632172838076983</v>
      </c>
      <c r="Q216" s="125">
        <v>12320.36033</v>
      </c>
      <c r="R216" s="125">
        <v>929.43909999999994</v>
      </c>
      <c r="S216" s="125">
        <v>52.444000000000003</v>
      </c>
      <c r="T216" s="126" t="s">
        <v>94</v>
      </c>
      <c r="U216" s="126" t="s">
        <v>94</v>
      </c>
      <c r="V216" s="127">
        <v>13302.243429999999</v>
      </c>
      <c r="W216" s="125">
        <v>1907.5621409046284</v>
      </c>
      <c r="X216" s="125">
        <v>2820.300241023318</v>
      </c>
      <c r="Y216" s="125">
        <v>958.86276273735859</v>
      </c>
      <c r="Z216" s="125">
        <v>2714.9143241704196</v>
      </c>
      <c r="AA216" s="125">
        <v>36576.95405</v>
      </c>
      <c r="AB216" s="125">
        <v>2388.2086871436813</v>
      </c>
      <c r="AC216" s="126" t="s">
        <v>94</v>
      </c>
      <c r="AD216" s="125">
        <v>30.631861170338382</v>
      </c>
      <c r="AE216" s="125">
        <v>3.7479404399964644</v>
      </c>
      <c r="AF216" s="126" t="s">
        <v>94</v>
      </c>
      <c r="AG216" s="128" t="s">
        <v>94</v>
      </c>
      <c r="AH216" s="126">
        <v>2120.81</v>
      </c>
      <c r="AI216" s="126" t="s">
        <v>94</v>
      </c>
      <c r="AJ216" s="126" t="s">
        <v>94</v>
      </c>
      <c r="AK216" s="126" t="s">
        <v>94</v>
      </c>
      <c r="AL216" s="126" t="s">
        <v>94</v>
      </c>
      <c r="AM216" s="126" t="s">
        <v>94</v>
      </c>
      <c r="AN216" s="128" t="s">
        <v>94</v>
      </c>
      <c r="AO216" s="125">
        <v>975921.43299999996</v>
      </c>
      <c r="AP216" s="125">
        <v>119408.2</v>
      </c>
      <c r="AQ216" s="125">
        <v>67.304349195813984</v>
      </c>
      <c r="AR216" s="125">
        <v>32.695650804186023</v>
      </c>
      <c r="AS216" s="125">
        <v>36.36782716192301</v>
      </c>
      <c r="AT216" s="126" t="s">
        <v>94</v>
      </c>
      <c r="AU216" s="128" t="s">
        <v>94</v>
      </c>
      <c r="AV216" s="125">
        <f t="shared" si="7"/>
        <v>20.329785263407029</v>
      </c>
      <c r="AW216" s="128" t="s">
        <v>94</v>
      </c>
      <c r="AX216" s="129">
        <v>239.77912000000001</v>
      </c>
      <c r="AZ216" s="100"/>
      <c r="BA216" s="98">
        <f t="shared" si="9"/>
        <v>36576.95405</v>
      </c>
      <c r="BB216" s="154"/>
    </row>
    <row r="217" spans="1:54" x14ac:dyDescent="0.3">
      <c r="A217" s="120">
        <v>2009</v>
      </c>
      <c r="B217" s="121" t="s">
        <v>14</v>
      </c>
      <c r="C217" s="122">
        <v>2576.2291800000003</v>
      </c>
      <c r="D217" s="122">
        <v>2693.2587999999996</v>
      </c>
      <c r="E217" s="122">
        <v>477.73521999999997</v>
      </c>
      <c r="F217" s="123" t="s">
        <v>94</v>
      </c>
      <c r="G217" s="123" t="s">
        <v>94</v>
      </c>
      <c r="H217" s="122">
        <v>5747.2231999999995</v>
      </c>
      <c r="I217" s="122">
        <v>372.43009999999998</v>
      </c>
      <c r="J217" s="122">
        <v>6119.653299999999</v>
      </c>
      <c r="K217" s="124">
        <v>1858.3400400625351</v>
      </c>
      <c r="L217" s="125">
        <v>833.01268646943663</v>
      </c>
      <c r="M217" s="125">
        <v>870.85371354479059</v>
      </c>
      <c r="N217" s="125">
        <v>120.42367990066819</v>
      </c>
      <c r="O217" s="125">
        <v>1978.7637199632031</v>
      </c>
      <c r="P217" s="125">
        <v>59.477492100302534</v>
      </c>
      <c r="Q217" s="125">
        <v>3210.9578999999999</v>
      </c>
      <c r="R217" s="125">
        <v>895.8575699999999</v>
      </c>
      <c r="S217" s="125">
        <v>62.555</v>
      </c>
      <c r="T217" s="126" t="s">
        <v>94</v>
      </c>
      <c r="U217" s="126" t="s">
        <v>94</v>
      </c>
      <c r="V217" s="127">
        <v>4169.3704699999998</v>
      </c>
      <c r="W217" s="125">
        <v>3234.7030295977347</v>
      </c>
      <c r="X217" s="125">
        <v>2314.9880680302517</v>
      </c>
      <c r="Y217" s="125">
        <v>2251.8036647898653</v>
      </c>
      <c r="Z217" s="125">
        <v>20872.539205872537</v>
      </c>
      <c r="AA217" s="125">
        <v>10289.02377</v>
      </c>
      <c r="AB217" s="125">
        <v>2348.2263434829392</v>
      </c>
      <c r="AC217" s="126" t="s">
        <v>94</v>
      </c>
      <c r="AD217" s="125">
        <v>22.405044487705453</v>
      </c>
      <c r="AE217" s="125">
        <v>3.8298091143275892</v>
      </c>
      <c r="AF217" s="126" t="s">
        <v>94</v>
      </c>
      <c r="AG217" s="128" t="s">
        <v>94</v>
      </c>
      <c r="AH217" s="126">
        <v>196.23</v>
      </c>
      <c r="AI217" s="126" t="s">
        <v>94</v>
      </c>
      <c r="AJ217" s="126" t="s">
        <v>94</v>
      </c>
      <c r="AK217" s="126" t="s">
        <v>94</v>
      </c>
      <c r="AL217" s="126" t="s">
        <v>94</v>
      </c>
      <c r="AM217" s="126" t="s">
        <v>94</v>
      </c>
      <c r="AN217" s="128" t="s">
        <v>94</v>
      </c>
      <c r="AO217" s="125">
        <v>268656.30800000002</v>
      </c>
      <c r="AP217" s="125">
        <v>45922.8</v>
      </c>
      <c r="AQ217" s="125">
        <v>93.914196086892716</v>
      </c>
      <c r="AR217" s="125">
        <v>6.0858039131073003</v>
      </c>
      <c r="AS217" s="125">
        <v>40.522507899697466</v>
      </c>
      <c r="AT217" s="126" t="s">
        <v>94</v>
      </c>
      <c r="AU217" s="128" t="s">
        <v>94</v>
      </c>
      <c r="AV217" s="125">
        <f t="shared" si="7"/>
        <v>16.901451462178962</v>
      </c>
      <c r="AW217" s="128" t="s">
        <v>94</v>
      </c>
      <c r="AX217" s="129">
        <v>146.67582000000002</v>
      </c>
      <c r="AZ217" s="100"/>
      <c r="BA217" s="98">
        <f t="shared" si="9"/>
        <v>10289.02377</v>
      </c>
      <c r="BB217" s="154"/>
    </row>
    <row r="218" spans="1:54" x14ac:dyDescent="0.3">
      <c r="A218" s="120">
        <v>2009</v>
      </c>
      <c r="B218" s="121" t="s">
        <v>15</v>
      </c>
      <c r="C218" s="122">
        <v>1463.6734099999999</v>
      </c>
      <c r="D218" s="122">
        <v>840.21400000000006</v>
      </c>
      <c r="E218" s="123">
        <v>0</v>
      </c>
      <c r="F218" s="123" t="s">
        <v>94</v>
      </c>
      <c r="G218" s="123" t="s">
        <v>94</v>
      </c>
      <c r="H218" s="122">
        <v>2303.8874099999998</v>
      </c>
      <c r="I218" s="122">
        <v>196.61799999999999</v>
      </c>
      <c r="J218" s="122">
        <v>2500.5054099999998</v>
      </c>
      <c r="K218" s="124">
        <v>2128.5757801694631</v>
      </c>
      <c r="L218" s="125">
        <v>1352.2968861590541</v>
      </c>
      <c r="M218" s="125">
        <v>776.27889401040875</v>
      </c>
      <c r="N218" s="125">
        <v>181.65658223088229</v>
      </c>
      <c r="O218" s="125">
        <v>2310.2323531612833</v>
      </c>
      <c r="P218" s="125">
        <v>46.895538479523381</v>
      </c>
      <c r="Q218" s="125">
        <v>2181.4853199999998</v>
      </c>
      <c r="R218" s="125">
        <v>601.96454000000006</v>
      </c>
      <c r="S218" s="125">
        <v>48.12</v>
      </c>
      <c r="T218" s="126" t="s">
        <v>94</v>
      </c>
      <c r="U218" s="126" t="s">
        <v>94</v>
      </c>
      <c r="V218" s="127">
        <v>2831.5698599999996</v>
      </c>
      <c r="W218" s="125">
        <v>4060.4890535128134</v>
      </c>
      <c r="X218" s="125">
        <v>3587.0017297965678</v>
      </c>
      <c r="Y218" s="125">
        <v>3015.6277834832053</v>
      </c>
      <c r="Z218" s="125">
        <v>30591.226954863319</v>
      </c>
      <c r="AA218" s="125">
        <v>5332.0752699999994</v>
      </c>
      <c r="AB218" s="125">
        <v>2996.0393896077335</v>
      </c>
      <c r="AC218" s="126" t="s">
        <v>94</v>
      </c>
      <c r="AD218" s="125">
        <v>22.954587710084031</v>
      </c>
      <c r="AE218" s="125">
        <v>3.7014940149102844</v>
      </c>
      <c r="AF218" s="126" t="s">
        <v>94</v>
      </c>
      <c r="AG218" s="128" t="s">
        <v>94</v>
      </c>
      <c r="AH218" s="126">
        <v>222.55</v>
      </c>
      <c r="AI218" s="126" t="s">
        <v>94</v>
      </c>
      <c r="AJ218" s="126" t="s">
        <v>94</v>
      </c>
      <c r="AK218" s="126" t="s">
        <v>94</v>
      </c>
      <c r="AL218" s="126" t="s">
        <v>94</v>
      </c>
      <c r="AM218" s="126" t="s">
        <v>94</v>
      </c>
      <c r="AN218" s="128" t="s">
        <v>94</v>
      </c>
      <c r="AO218" s="125">
        <v>144051.976</v>
      </c>
      <c r="AP218" s="125">
        <v>23228.799999999999</v>
      </c>
      <c r="AQ218" s="125">
        <v>92.136869641885724</v>
      </c>
      <c r="AR218" s="125">
        <v>7.8631303581142831</v>
      </c>
      <c r="AS218" s="125">
        <v>53.104461520476619</v>
      </c>
      <c r="AT218" s="126" t="s">
        <v>94</v>
      </c>
      <c r="AU218" s="128" t="s">
        <v>94</v>
      </c>
      <c r="AV218" s="125">
        <f t="shared" si="7"/>
        <v>11.289330684690203</v>
      </c>
      <c r="AW218" s="128" t="s">
        <v>94</v>
      </c>
      <c r="AX218" s="129">
        <v>33.942999999999998</v>
      </c>
      <c r="AZ218" s="100"/>
      <c r="BA218" s="98">
        <f t="shared" si="9"/>
        <v>5332.0752699999994</v>
      </c>
      <c r="BB218" s="154"/>
    </row>
    <row r="219" spans="1:54" x14ac:dyDescent="0.3">
      <c r="A219" s="120">
        <v>2009</v>
      </c>
      <c r="B219" s="121" t="s">
        <v>16</v>
      </c>
      <c r="C219" s="122">
        <v>759.99615000000006</v>
      </c>
      <c r="D219" s="122">
        <v>719.65300000000002</v>
      </c>
      <c r="E219" s="122">
        <v>121.60796999999999</v>
      </c>
      <c r="F219" s="123" t="s">
        <v>94</v>
      </c>
      <c r="G219" s="123" t="s">
        <v>94</v>
      </c>
      <c r="H219" s="122">
        <v>1601.2571200000002</v>
      </c>
      <c r="I219" s="122">
        <v>109.22620000000001</v>
      </c>
      <c r="J219" s="122">
        <v>1710.4833200000003</v>
      </c>
      <c r="K219" s="124">
        <v>2784.9306053164328</v>
      </c>
      <c r="L219" s="125">
        <v>1321.7968005398525</v>
      </c>
      <c r="M219" s="125">
        <v>1251.6313837891237</v>
      </c>
      <c r="N219" s="125">
        <v>189.96785930445313</v>
      </c>
      <c r="O219" s="125">
        <v>2974.898464620886</v>
      </c>
      <c r="P219" s="125">
        <v>48.846992271165327</v>
      </c>
      <c r="Q219" s="125">
        <v>1467.1008999999999</v>
      </c>
      <c r="R219" s="125">
        <v>324.13254999999998</v>
      </c>
      <c r="S219" s="126">
        <v>0</v>
      </c>
      <c r="T219" s="126" t="s">
        <v>94</v>
      </c>
      <c r="U219" s="126" t="s">
        <v>94</v>
      </c>
      <c r="V219" s="127">
        <v>1791.2334499999999</v>
      </c>
      <c r="W219" s="125">
        <v>3520.5059944968552</v>
      </c>
      <c r="X219" s="125">
        <v>3502.5626395139243</v>
      </c>
      <c r="Y219" s="125">
        <v>2042.7191716505856</v>
      </c>
      <c r="Z219" s="125">
        <v>0</v>
      </c>
      <c r="AA219" s="125">
        <v>3501.71677</v>
      </c>
      <c r="AB219" s="125">
        <v>3231.0456166057065</v>
      </c>
      <c r="AC219" s="126" t="s">
        <v>94</v>
      </c>
      <c r="AD219" s="125">
        <v>20.018732749454042</v>
      </c>
      <c r="AE219" s="125">
        <v>4.3843320471377112</v>
      </c>
      <c r="AF219" s="126" t="s">
        <v>94</v>
      </c>
      <c r="AG219" s="128" t="s">
        <v>94</v>
      </c>
      <c r="AH219" s="126">
        <v>46</v>
      </c>
      <c r="AI219" s="126" t="s">
        <v>94</v>
      </c>
      <c r="AJ219" s="126" t="s">
        <v>94</v>
      </c>
      <c r="AK219" s="126" t="s">
        <v>94</v>
      </c>
      <c r="AL219" s="126" t="s">
        <v>94</v>
      </c>
      <c r="AM219" s="126" t="s">
        <v>94</v>
      </c>
      <c r="AN219" s="128" t="s">
        <v>94</v>
      </c>
      <c r="AO219" s="125">
        <v>79868.876999999993</v>
      </c>
      <c r="AP219" s="125">
        <v>17492.2</v>
      </c>
      <c r="AQ219" s="125">
        <v>93.61430779693309</v>
      </c>
      <c r="AR219" s="125">
        <v>6.3856922030669079</v>
      </c>
      <c r="AS219" s="125">
        <v>51.153007728834673</v>
      </c>
      <c r="AT219" s="126" t="s">
        <v>94</v>
      </c>
      <c r="AU219" s="128" t="s">
        <v>94</v>
      </c>
      <c r="AV219" s="125">
        <f t="shared" si="7"/>
        <v>9.3320596543983179</v>
      </c>
      <c r="AW219" s="128" t="s">
        <v>94</v>
      </c>
      <c r="AX219" s="129">
        <v>26.9848</v>
      </c>
      <c r="AZ219" s="100"/>
      <c r="BA219" s="98">
        <f t="shared" si="9"/>
        <v>3501.71677</v>
      </c>
      <c r="BB219" s="154"/>
    </row>
    <row r="220" spans="1:54" x14ac:dyDescent="0.3">
      <c r="A220" s="120">
        <v>2009</v>
      </c>
      <c r="B220" s="121" t="s">
        <v>17</v>
      </c>
      <c r="C220" s="122">
        <v>1341.70136</v>
      </c>
      <c r="D220" s="122">
        <v>1419.02288</v>
      </c>
      <c r="E220" s="123">
        <v>0</v>
      </c>
      <c r="F220" s="123" t="s">
        <v>94</v>
      </c>
      <c r="G220" s="123" t="s">
        <v>94</v>
      </c>
      <c r="H220" s="122">
        <v>2760.72424</v>
      </c>
      <c r="I220" s="122">
        <v>298.02570000000003</v>
      </c>
      <c r="J220" s="122">
        <v>3058.7499400000002</v>
      </c>
      <c r="K220" s="124">
        <v>1961.9818208953104</v>
      </c>
      <c r="L220" s="125">
        <v>953.51561711593274</v>
      </c>
      <c r="M220" s="125">
        <v>1008.4662037793775</v>
      </c>
      <c r="N220" s="125">
        <v>211.79985928605441</v>
      </c>
      <c r="O220" s="125">
        <v>2173.7816801813651</v>
      </c>
      <c r="P220" s="125">
        <v>21.364021281128949</v>
      </c>
      <c r="Q220" s="125">
        <v>10076.26072</v>
      </c>
      <c r="R220" s="125">
        <v>869.56329000000005</v>
      </c>
      <c r="S220" s="125">
        <v>312.721</v>
      </c>
      <c r="T220" s="126" t="s">
        <v>94</v>
      </c>
      <c r="U220" s="126" t="s">
        <v>94</v>
      </c>
      <c r="V220" s="127">
        <v>11258.54501</v>
      </c>
      <c r="W220" s="125">
        <v>3475.8572707598173</v>
      </c>
      <c r="X220" s="125">
        <v>3010.2921843771196</v>
      </c>
      <c r="Y220" s="125">
        <v>3756.6348272376167</v>
      </c>
      <c r="Z220" s="125">
        <v>12555.546633476533</v>
      </c>
      <c r="AA220" s="125">
        <v>14317.29495</v>
      </c>
      <c r="AB220" s="125">
        <v>3081.5196462470249</v>
      </c>
      <c r="AC220" s="126" t="s">
        <v>94</v>
      </c>
      <c r="AD220" s="125">
        <v>21.684525879434283</v>
      </c>
      <c r="AE220" s="125">
        <v>1.6814992507840223</v>
      </c>
      <c r="AF220" s="126" t="s">
        <v>94</v>
      </c>
      <c r="AG220" s="128" t="s">
        <v>94</v>
      </c>
      <c r="AH220" s="126">
        <v>4256.68</v>
      </c>
      <c r="AI220" s="126" t="s">
        <v>94</v>
      </c>
      <c r="AJ220" s="126" t="s">
        <v>94</v>
      </c>
      <c r="AK220" s="126" t="s">
        <v>94</v>
      </c>
      <c r="AL220" s="126" t="s">
        <v>94</v>
      </c>
      <c r="AM220" s="126" t="s">
        <v>94</v>
      </c>
      <c r="AN220" s="128" t="s">
        <v>94</v>
      </c>
      <c r="AO220" s="125">
        <v>851460.08499999996</v>
      </c>
      <c r="AP220" s="125">
        <v>66025.399999999994</v>
      </c>
      <c r="AQ220" s="125">
        <v>90.256617708343938</v>
      </c>
      <c r="AR220" s="125">
        <v>9.7433822916560491</v>
      </c>
      <c r="AS220" s="125">
        <v>78.635978718871058</v>
      </c>
      <c r="AT220" s="126" t="s">
        <v>94</v>
      </c>
      <c r="AU220" s="128" t="s">
        <v>94</v>
      </c>
      <c r="AV220" s="125">
        <f t="shared" si="7"/>
        <v>7.2942612854276723</v>
      </c>
      <c r="AW220" s="128" t="s">
        <v>94</v>
      </c>
      <c r="AX220" s="129">
        <v>66.05980000000001</v>
      </c>
      <c r="AZ220" s="100"/>
      <c r="BA220" s="98">
        <f t="shared" si="9"/>
        <v>14317.29495</v>
      </c>
      <c r="BB220" s="154"/>
    </row>
    <row r="221" spans="1:54" x14ac:dyDescent="0.3">
      <c r="A221" s="120">
        <v>2009</v>
      </c>
      <c r="B221" s="121" t="s">
        <v>18</v>
      </c>
      <c r="C221" s="122">
        <v>3531.7391899999998</v>
      </c>
      <c r="D221" s="122">
        <v>2040.0571200000002</v>
      </c>
      <c r="E221" s="122">
        <v>832.90625999999997</v>
      </c>
      <c r="F221" s="123" t="s">
        <v>94</v>
      </c>
      <c r="G221" s="123" t="s">
        <v>94</v>
      </c>
      <c r="H221" s="122">
        <v>6404.7025699999995</v>
      </c>
      <c r="I221" s="122">
        <v>343.24515000000002</v>
      </c>
      <c r="J221" s="122">
        <v>6747.9477199999992</v>
      </c>
      <c r="K221" s="124">
        <v>2153.4289594336337</v>
      </c>
      <c r="L221" s="125">
        <v>1187.4633311680366</v>
      </c>
      <c r="M221" s="125">
        <v>685.92070171757814</v>
      </c>
      <c r="N221" s="125">
        <v>115.40802060932262</v>
      </c>
      <c r="O221" s="125">
        <v>2268.8369800429564</v>
      </c>
      <c r="P221" s="125">
        <v>71.77702516055146</v>
      </c>
      <c r="Q221" s="125">
        <v>1595.2514099999999</v>
      </c>
      <c r="R221" s="125">
        <v>764.495</v>
      </c>
      <c r="S221" s="125">
        <v>293.57</v>
      </c>
      <c r="T221" s="126" t="s">
        <v>94</v>
      </c>
      <c r="U221" s="126" t="s">
        <v>94</v>
      </c>
      <c r="V221" s="127">
        <v>2653.3164099999999</v>
      </c>
      <c r="W221" s="125">
        <v>3070.4314523734861</v>
      </c>
      <c r="X221" s="125">
        <v>2109.1500341112819</v>
      </c>
      <c r="Y221" s="125">
        <v>2118.4599568269168</v>
      </c>
      <c r="Z221" s="125">
        <v>10589.402301338239</v>
      </c>
      <c r="AA221" s="125">
        <v>9401.2641299999996</v>
      </c>
      <c r="AB221" s="125">
        <v>2449.3053193060855</v>
      </c>
      <c r="AC221" s="126" t="s">
        <v>94</v>
      </c>
      <c r="AD221" s="125">
        <v>17.027820677688588</v>
      </c>
      <c r="AE221" s="125">
        <v>4.9364388372406118</v>
      </c>
      <c r="AF221" s="126" t="s">
        <v>94</v>
      </c>
      <c r="AG221" s="128" t="s">
        <v>94</v>
      </c>
      <c r="AH221" s="126">
        <v>55.41</v>
      </c>
      <c r="AI221" s="126" t="s">
        <v>94</v>
      </c>
      <c r="AJ221" s="126" t="s">
        <v>94</v>
      </c>
      <c r="AK221" s="126" t="s">
        <v>94</v>
      </c>
      <c r="AL221" s="126" t="s">
        <v>94</v>
      </c>
      <c r="AM221" s="126" t="s">
        <v>94</v>
      </c>
      <c r="AN221" s="128" t="s">
        <v>94</v>
      </c>
      <c r="AO221" s="125">
        <v>190446.28</v>
      </c>
      <c r="AP221" s="125">
        <v>55211.199999999997</v>
      </c>
      <c r="AQ221" s="125">
        <v>94.913340111058247</v>
      </c>
      <c r="AR221" s="125">
        <v>5.0866598889417611</v>
      </c>
      <c r="AS221" s="125">
        <v>28.222974839448533</v>
      </c>
      <c r="AT221" s="126" t="s">
        <v>94</v>
      </c>
      <c r="AU221" s="128" t="s">
        <v>94</v>
      </c>
      <c r="AV221" s="125">
        <f t="shared" si="7"/>
        <v>-6.6283780409113868</v>
      </c>
      <c r="AW221" s="128" t="s">
        <v>94</v>
      </c>
      <c r="AX221" s="129">
        <v>40.167839999999998</v>
      </c>
      <c r="AZ221" s="100"/>
      <c r="BA221" s="98">
        <f t="shared" si="9"/>
        <v>9401.2641299999996</v>
      </c>
      <c r="BB221" s="154"/>
    </row>
    <row r="222" spans="1:54" x14ac:dyDescent="0.3">
      <c r="A222" s="120">
        <v>2009</v>
      </c>
      <c r="B222" s="121" t="s">
        <v>19</v>
      </c>
      <c r="C222" s="122">
        <v>4074.69616</v>
      </c>
      <c r="D222" s="122">
        <v>1646.588</v>
      </c>
      <c r="E222" s="122">
        <v>569.98676999999998</v>
      </c>
      <c r="F222" s="123" t="s">
        <v>94</v>
      </c>
      <c r="G222" s="123" t="s">
        <v>94</v>
      </c>
      <c r="H222" s="122">
        <v>6291.2709300000006</v>
      </c>
      <c r="I222" s="122">
        <v>328.48551000000003</v>
      </c>
      <c r="J222" s="122">
        <v>6619.756440000001</v>
      </c>
      <c r="K222" s="124">
        <v>1524.1500957912883</v>
      </c>
      <c r="L222" s="125">
        <v>987.15324958742406</v>
      </c>
      <c r="M222" s="125">
        <v>398.90942320755937</v>
      </c>
      <c r="N222" s="125">
        <v>79.580298973477881</v>
      </c>
      <c r="O222" s="125">
        <v>1603.7303947647661</v>
      </c>
      <c r="P222" s="125">
        <v>53.96419489525406</v>
      </c>
      <c r="Q222" s="125">
        <v>4735.9502899999998</v>
      </c>
      <c r="R222" s="125">
        <v>763.13018</v>
      </c>
      <c r="S222" s="125">
        <v>148.10499999999999</v>
      </c>
      <c r="T222" s="126" t="s">
        <v>94</v>
      </c>
      <c r="U222" s="126" t="s">
        <v>94</v>
      </c>
      <c r="V222" s="127">
        <v>5647.1854699999994</v>
      </c>
      <c r="W222" s="125">
        <v>3384.1582430041849</v>
      </c>
      <c r="X222" s="125">
        <v>2949.2520864807507</v>
      </c>
      <c r="Y222" s="125">
        <v>2322.325763984833</v>
      </c>
      <c r="Z222" s="125">
        <v>9786.2428967886881</v>
      </c>
      <c r="AA222" s="125">
        <v>12266.941910000001</v>
      </c>
      <c r="AB222" s="125">
        <v>2116.290408450986</v>
      </c>
      <c r="AC222" s="126" t="s">
        <v>94</v>
      </c>
      <c r="AD222" s="125">
        <v>22.883566752913392</v>
      </c>
      <c r="AE222" s="125">
        <v>3.2830710299621493</v>
      </c>
      <c r="AF222" s="126" t="s">
        <v>94</v>
      </c>
      <c r="AG222" s="128" t="s">
        <v>94</v>
      </c>
      <c r="AH222" s="126">
        <v>492.9</v>
      </c>
      <c r="AI222" s="126" t="s">
        <v>94</v>
      </c>
      <c r="AJ222" s="126" t="s">
        <v>94</v>
      </c>
      <c r="AK222" s="126" t="s">
        <v>94</v>
      </c>
      <c r="AL222" s="126" t="s">
        <v>94</v>
      </c>
      <c r="AM222" s="126" t="s">
        <v>94</v>
      </c>
      <c r="AN222" s="128" t="s">
        <v>94</v>
      </c>
      <c r="AO222" s="125">
        <v>373642.29399999999</v>
      </c>
      <c r="AP222" s="125">
        <v>53605.9</v>
      </c>
      <c r="AQ222" s="125">
        <v>95.037800665669209</v>
      </c>
      <c r="AR222" s="125">
        <v>4.9621993343307951</v>
      </c>
      <c r="AS222" s="125">
        <v>46.035805104745933</v>
      </c>
      <c r="AT222" s="126" t="s">
        <v>94</v>
      </c>
      <c r="AU222" s="128" t="s">
        <v>94</v>
      </c>
      <c r="AV222" s="125">
        <f t="shared" si="7"/>
        <v>-1.2530088945153395</v>
      </c>
      <c r="AW222" s="128" t="s">
        <v>94</v>
      </c>
      <c r="AX222" s="129">
        <v>185.20688000000001</v>
      </c>
      <c r="AZ222" s="100"/>
      <c r="BA222" s="98">
        <f t="shared" si="9"/>
        <v>12266.94191</v>
      </c>
      <c r="BB222" s="154"/>
    </row>
    <row r="223" spans="1:54" x14ac:dyDescent="0.3">
      <c r="A223" s="120">
        <v>2009</v>
      </c>
      <c r="B223" s="121" t="s">
        <v>20</v>
      </c>
      <c r="C223" s="122">
        <v>896.71481999999992</v>
      </c>
      <c r="D223" s="122">
        <v>973.90790000000004</v>
      </c>
      <c r="E223" s="123">
        <v>0</v>
      </c>
      <c r="F223" s="123" t="s">
        <v>94</v>
      </c>
      <c r="G223" s="123" t="s">
        <v>94</v>
      </c>
      <c r="H223" s="122">
        <v>1870.6227199999998</v>
      </c>
      <c r="I223" s="122">
        <v>282.84764000000001</v>
      </c>
      <c r="J223" s="122">
        <v>2153.4703599999998</v>
      </c>
      <c r="K223" s="124">
        <v>2126.1111142682762</v>
      </c>
      <c r="L223" s="125">
        <v>1019.1875276330849</v>
      </c>
      <c r="M223" s="125">
        <v>1106.923586635191</v>
      </c>
      <c r="N223" s="125">
        <v>321.47878063223362</v>
      </c>
      <c r="O223" s="125">
        <v>2447.5898721689236</v>
      </c>
      <c r="P223" s="125">
        <v>45.062334359899594</v>
      </c>
      <c r="Q223" s="125">
        <v>2096.9158400000001</v>
      </c>
      <c r="R223" s="125">
        <v>464.58876000000004</v>
      </c>
      <c r="S223" s="125">
        <v>63.895000000000003</v>
      </c>
      <c r="T223" s="126" t="s">
        <v>94</v>
      </c>
      <c r="U223" s="126" t="s">
        <v>94</v>
      </c>
      <c r="V223" s="127">
        <v>2625.3996000000002</v>
      </c>
      <c r="W223" s="125">
        <v>2806.0353175307228</v>
      </c>
      <c r="X223" s="125">
        <v>1917.8166925342994</v>
      </c>
      <c r="Y223" s="125">
        <v>3788.2627875308831</v>
      </c>
      <c r="Z223" s="125">
        <v>19486.123818237269</v>
      </c>
      <c r="AA223" s="125">
        <v>4778.86996</v>
      </c>
      <c r="AB223" s="125">
        <v>2632.3205095791204</v>
      </c>
      <c r="AC223" s="126" t="s">
        <v>94</v>
      </c>
      <c r="AD223" s="125">
        <v>19.059369057494735</v>
      </c>
      <c r="AE223" s="125">
        <v>2.0447738413671606</v>
      </c>
      <c r="AF223" s="126" t="s">
        <v>94</v>
      </c>
      <c r="AG223" s="128" t="s">
        <v>94</v>
      </c>
      <c r="AH223" s="126">
        <v>534.27</v>
      </c>
      <c r="AI223" s="126" t="s">
        <v>94</v>
      </c>
      <c r="AJ223" s="126" t="s">
        <v>94</v>
      </c>
      <c r="AK223" s="126" t="s">
        <v>94</v>
      </c>
      <c r="AL223" s="126" t="s">
        <v>94</v>
      </c>
      <c r="AM223" s="126" t="s">
        <v>94</v>
      </c>
      <c r="AN223" s="128" t="s">
        <v>94</v>
      </c>
      <c r="AO223" s="125">
        <v>233711.41899999999</v>
      </c>
      <c r="AP223" s="125">
        <v>25073.599999999999</v>
      </c>
      <c r="AQ223" s="125">
        <v>86.865496490975616</v>
      </c>
      <c r="AR223" s="125">
        <v>13.134503509024384</v>
      </c>
      <c r="AS223" s="125">
        <v>54.937665640100406</v>
      </c>
      <c r="AT223" s="126" t="s">
        <v>94</v>
      </c>
      <c r="AU223" s="128" t="s">
        <v>94</v>
      </c>
      <c r="AV223" s="125">
        <f t="shared" si="7"/>
        <v>16.310777399701081</v>
      </c>
      <c r="AW223" s="128" t="s">
        <v>94</v>
      </c>
      <c r="AX223" s="129">
        <v>52.157440000000001</v>
      </c>
      <c r="AZ223" s="100"/>
      <c r="BA223" s="98">
        <f t="shared" si="9"/>
        <v>4778.86996</v>
      </c>
      <c r="BB223" s="154"/>
    </row>
    <row r="224" spans="1:54" x14ac:dyDescent="0.3">
      <c r="A224" s="120">
        <v>2009</v>
      </c>
      <c r="B224" s="121" t="s">
        <v>21</v>
      </c>
      <c r="C224" s="122">
        <v>676.6038299999999</v>
      </c>
      <c r="D224" s="122">
        <v>850.13313000000005</v>
      </c>
      <c r="E224" s="123">
        <v>0</v>
      </c>
      <c r="F224" s="123" t="s">
        <v>94</v>
      </c>
      <c r="G224" s="123" t="s">
        <v>94</v>
      </c>
      <c r="H224" s="122">
        <v>1526.73696</v>
      </c>
      <c r="I224" s="122">
        <v>278.68545</v>
      </c>
      <c r="J224" s="122">
        <v>1805.4224099999999</v>
      </c>
      <c r="K224" s="124">
        <v>2658.546793783466</v>
      </c>
      <c r="L224" s="125">
        <v>1178.1878542510119</v>
      </c>
      <c r="M224" s="125">
        <v>1480.3589395324539</v>
      </c>
      <c r="N224" s="125">
        <v>485.28222541465328</v>
      </c>
      <c r="O224" s="125">
        <v>3143.8290191981191</v>
      </c>
      <c r="P224" s="125">
        <v>44.438490314195718</v>
      </c>
      <c r="Q224" s="125">
        <v>1980.8441399999999</v>
      </c>
      <c r="R224" s="125">
        <v>276.47815000000003</v>
      </c>
      <c r="S224" s="126">
        <v>0</v>
      </c>
      <c r="T224" s="126" t="s">
        <v>94</v>
      </c>
      <c r="U224" s="126" t="s">
        <v>94</v>
      </c>
      <c r="V224" s="127">
        <v>2257.3222900000001</v>
      </c>
      <c r="W224" s="125">
        <v>3085.4174901928623</v>
      </c>
      <c r="X224" s="125">
        <v>2770.9268157573365</v>
      </c>
      <c r="Y224" s="125">
        <v>2242.338948409963</v>
      </c>
      <c r="Z224" s="125">
        <v>0</v>
      </c>
      <c r="AA224" s="125">
        <v>4062.7447000000002</v>
      </c>
      <c r="AB224" s="125">
        <v>3111.1045000134009</v>
      </c>
      <c r="AC224" s="126" t="s">
        <v>94</v>
      </c>
      <c r="AD224" s="125">
        <v>23.72142477622921</v>
      </c>
      <c r="AE224" s="125">
        <v>2.422494013356717</v>
      </c>
      <c r="AF224" s="126" t="s">
        <v>94</v>
      </c>
      <c r="AG224" s="128" t="s">
        <v>94</v>
      </c>
      <c r="AH224" s="126">
        <v>219.23</v>
      </c>
      <c r="AI224" s="126" t="s">
        <v>94</v>
      </c>
      <c r="AJ224" s="126" t="s">
        <v>94</v>
      </c>
      <c r="AK224" s="126" t="s">
        <v>94</v>
      </c>
      <c r="AL224" s="126" t="s">
        <v>94</v>
      </c>
      <c r="AM224" s="126" t="s">
        <v>94</v>
      </c>
      <c r="AN224" s="128" t="s">
        <v>94</v>
      </c>
      <c r="AO224" s="125">
        <v>167709.174</v>
      </c>
      <c r="AP224" s="125">
        <v>17126.900000000001</v>
      </c>
      <c r="AQ224" s="125">
        <v>84.563975252749856</v>
      </c>
      <c r="AR224" s="125">
        <v>15.436024747250146</v>
      </c>
      <c r="AS224" s="125">
        <v>55.561509685804275</v>
      </c>
      <c r="AT224" s="126" t="s">
        <v>94</v>
      </c>
      <c r="AU224" s="128" t="s">
        <v>94</v>
      </c>
      <c r="AV224" s="125">
        <f t="shared" si="7"/>
        <v>18.529505875541009</v>
      </c>
      <c r="AW224" s="128" t="s">
        <v>94</v>
      </c>
      <c r="AX224" s="129">
        <v>65.253709999999998</v>
      </c>
      <c r="AZ224" s="100"/>
      <c r="BA224" s="98">
        <f t="shared" si="9"/>
        <v>4062.7446999999997</v>
      </c>
      <c r="BB224" s="154"/>
    </row>
    <row r="225" spans="1:54" x14ac:dyDescent="0.3">
      <c r="A225" s="120">
        <v>2009</v>
      </c>
      <c r="B225" s="121" t="s">
        <v>22</v>
      </c>
      <c r="C225" s="122">
        <v>1521.85859</v>
      </c>
      <c r="D225" s="122">
        <v>1053.7043700000002</v>
      </c>
      <c r="E225" s="122">
        <v>335.50223999999997</v>
      </c>
      <c r="F225" s="123" t="s">
        <v>94</v>
      </c>
      <c r="G225" s="123" t="s">
        <v>94</v>
      </c>
      <c r="H225" s="122">
        <v>2911.0652</v>
      </c>
      <c r="I225" s="122">
        <v>175.84109999999998</v>
      </c>
      <c r="J225" s="122">
        <v>3086.9063000000001</v>
      </c>
      <c r="K225" s="124">
        <v>1995.631235351017</v>
      </c>
      <c r="L225" s="125">
        <v>1043.2842720222334</v>
      </c>
      <c r="M225" s="125">
        <v>722.34910904704748</v>
      </c>
      <c r="N225" s="125">
        <v>120.54487533239779</v>
      </c>
      <c r="O225" s="125">
        <v>2116.1761106834147</v>
      </c>
      <c r="P225" s="125">
        <v>48.05959788993745</v>
      </c>
      <c r="Q225" s="125">
        <v>2661.63996</v>
      </c>
      <c r="R225" s="125">
        <v>589.43249000000003</v>
      </c>
      <c r="S225" s="125">
        <v>85.100999999999999</v>
      </c>
      <c r="T225" s="126" t="s">
        <v>94</v>
      </c>
      <c r="U225" s="126" t="s">
        <v>94</v>
      </c>
      <c r="V225" s="127">
        <v>3336.1734500000002</v>
      </c>
      <c r="W225" s="125">
        <v>2951.5352759135044</v>
      </c>
      <c r="X225" s="125">
        <v>2420.110510901518</v>
      </c>
      <c r="Y225" s="125">
        <v>2157.7023237766125</v>
      </c>
      <c r="Z225" s="125">
        <v>15062.12389380531</v>
      </c>
      <c r="AA225" s="125">
        <v>6423.0797500000008</v>
      </c>
      <c r="AB225" s="125">
        <v>2480.8759975234034</v>
      </c>
      <c r="AC225" s="126" t="s">
        <v>94</v>
      </c>
      <c r="AD225" s="125">
        <v>16.653002584903849</v>
      </c>
      <c r="AE225" s="125">
        <v>2.8798853388539167</v>
      </c>
      <c r="AF225" s="126" t="s">
        <v>94</v>
      </c>
      <c r="AG225" s="128" t="s">
        <v>94</v>
      </c>
      <c r="AH225" s="126">
        <v>368.36</v>
      </c>
      <c r="AI225" s="126" t="s">
        <v>94</v>
      </c>
      <c r="AJ225" s="126" t="s">
        <v>94</v>
      </c>
      <c r="AK225" s="126" t="s">
        <v>94</v>
      </c>
      <c r="AL225" s="126" t="s">
        <v>94</v>
      </c>
      <c r="AM225" s="126" t="s">
        <v>94</v>
      </c>
      <c r="AN225" s="128" t="s">
        <v>94</v>
      </c>
      <c r="AO225" s="125">
        <v>223032.48199999999</v>
      </c>
      <c r="AP225" s="125">
        <v>38570.1</v>
      </c>
      <c r="AQ225" s="125">
        <v>94.303646340026575</v>
      </c>
      <c r="AR225" s="125">
        <v>5.6963536599734166</v>
      </c>
      <c r="AS225" s="125">
        <v>51.940402110062543</v>
      </c>
      <c r="AT225" s="126" t="s">
        <v>94</v>
      </c>
      <c r="AU225" s="128" t="s">
        <v>94</v>
      </c>
      <c r="AV225" s="125">
        <f t="shared" si="7"/>
        <v>6.3827966230812994</v>
      </c>
      <c r="AW225" s="128" t="s">
        <v>94</v>
      </c>
      <c r="AX225" s="129">
        <v>39.119669999999999</v>
      </c>
      <c r="AZ225" s="100"/>
      <c r="BA225" s="98">
        <f t="shared" si="9"/>
        <v>6423.0797499999999</v>
      </c>
      <c r="BB225" s="154"/>
    </row>
    <row r="226" spans="1:54" x14ac:dyDescent="0.3">
      <c r="A226" s="120">
        <v>2009</v>
      </c>
      <c r="B226" s="121" t="s">
        <v>23</v>
      </c>
      <c r="C226" s="122">
        <v>1306.2838700000002</v>
      </c>
      <c r="D226" s="122">
        <v>1377.0706100000002</v>
      </c>
      <c r="E226" s="122">
        <v>195.86336</v>
      </c>
      <c r="F226" s="123" t="s">
        <v>94</v>
      </c>
      <c r="G226" s="123" t="s">
        <v>94</v>
      </c>
      <c r="H226" s="122">
        <v>2879.2178400000003</v>
      </c>
      <c r="I226" s="122">
        <v>767.00495000000012</v>
      </c>
      <c r="J226" s="122">
        <v>3646.2227900000003</v>
      </c>
      <c r="K226" s="124">
        <v>2320.0545360926922</v>
      </c>
      <c r="L226" s="125">
        <v>1052.594831802729</v>
      </c>
      <c r="M226" s="125">
        <v>1109.6343148701908</v>
      </c>
      <c r="N226" s="125">
        <v>618.04747411993276</v>
      </c>
      <c r="O226" s="125">
        <v>2938.1020102126254</v>
      </c>
      <c r="P226" s="125">
        <v>40.932320602369657</v>
      </c>
      <c r="Q226" s="125">
        <v>4287.4293399999997</v>
      </c>
      <c r="R226" s="125">
        <v>891.86066000000005</v>
      </c>
      <c r="S226" s="125">
        <v>82.418000000000006</v>
      </c>
      <c r="T226" s="126" t="s">
        <v>94</v>
      </c>
      <c r="U226" s="126" t="s">
        <v>94</v>
      </c>
      <c r="V226" s="127">
        <v>5261.7079999999996</v>
      </c>
      <c r="W226" s="125">
        <v>3330.4162618401856</v>
      </c>
      <c r="X226" s="125">
        <v>2843.55660346074</v>
      </c>
      <c r="Y226" s="125">
        <v>2593.319298531289</v>
      </c>
      <c r="Z226" s="125">
        <v>19456.562795089707</v>
      </c>
      <c r="AA226" s="125">
        <v>8907.9307900000003</v>
      </c>
      <c r="AB226" s="125">
        <v>3157.8239311597545</v>
      </c>
      <c r="AC226" s="126" t="s">
        <v>94</v>
      </c>
      <c r="AD226" s="125">
        <v>18.882856255577675</v>
      </c>
      <c r="AE226" s="125">
        <v>3.4072886425374391</v>
      </c>
      <c r="AF226" s="126" t="s">
        <v>94</v>
      </c>
      <c r="AG226" s="128" t="s">
        <v>94</v>
      </c>
      <c r="AH226" s="126">
        <v>300.37</v>
      </c>
      <c r="AI226" s="126" t="s">
        <v>94</v>
      </c>
      <c r="AJ226" s="126" t="s">
        <v>94</v>
      </c>
      <c r="AK226" s="126" t="s">
        <v>94</v>
      </c>
      <c r="AL226" s="126" t="s">
        <v>94</v>
      </c>
      <c r="AM226" s="126" t="s">
        <v>94</v>
      </c>
      <c r="AN226" s="128" t="s">
        <v>94</v>
      </c>
      <c r="AO226" s="125">
        <v>261437.516</v>
      </c>
      <c r="AP226" s="125">
        <v>47174.7</v>
      </c>
      <c r="AQ226" s="125">
        <v>78.96439701645329</v>
      </c>
      <c r="AR226" s="125">
        <v>21.03560298354671</v>
      </c>
      <c r="AS226" s="125">
        <v>59.067679397630336</v>
      </c>
      <c r="AT226" s="126" t="s">
        <v>94</v>
      </c>
      <c r="AU226" s="128" t="s">
        <v>94</v>
      </c>
      <c r="AV226" s="125">
        <f t="shared" si="7"/>
        <v>11.480651525972307</v>
      </c>
      <c r="AW226" s="128" t="s">
        <v>94</v>
      </c>
      <c r="AX226" s="129">
        <v>85.5</v>
      </c>
      <c r="AZ226" s="100"/>
      <c r="BA226" s="98">
        <f t="shared" si="9"/>
        <v>8907.9307899999985</v>
      </c>
      <c r="BB226" s="154"/>
    </row>
    <row r="227" spans="1:54" x14ac:dyDescent="0.3">
      <c r="A227" s="120">
        <v>2009</v>
      </c>
      <c r="B227" s="121" t="s">
        <v>24</v>
      </c>
      <c r="C227" s="122">
        <v>974.51756</v>
      </c>
      <c r="D227" s="122">
        <v>1339.7221200000001</v>
      </c>
      <c r="E227" s="123">
        <v>0</v>
      </c>
      <c r="F227" s="123" t="s">
        <v>94</v>
      </c>
      <c r="G227" s="123" t="s">
        <v>94</v>
      </c>
      <c r="H227" s="122">
        <v>2314.2396800000001</v>
      </c>
      <c r="I227" s="122">
        <v>764.51930000000004</v>
      </c>
      <c r="J227" s="122">
        <v>3078.7589800000001</v>
      </c>
      <c r="K227" s="124">
        <v>2322.5963817816505</v>
      </c>
      <c r="L227" s="125">
        <v>978.03653545456564</v>
      </c>
      <c r="M227" s="125">
        <v>1344.5598463270849</v>
      </c>
      <c r="N227" s="125">
        <v>767.27997334409201</v>
      </c>
      <c r="O227" s="125">
        <v>3089.876355125743</v>
      </c>
      <c r="P227" s="125">
        <v>35.462887195545079</v>
      </c>
      <c r="Q227" s="125">
        <v>4955.8027499999998</v>
      </c>
      <c r="R227" s="125">
        <v>575.35782999999992</v>
      </c>
      <c r="S227" s="125">
        <v>71.716999999999999</v>
      </c>
      <c r="T227" s="126" t="s">
        <v>94</v>
      </c>
      <c r="U227" s="126" t="s">
        <v>94</v>
      </c>
      <c r="V227" s="127">
        <v>5602.8775799999994</v>
      </c>
      <c r="W227" s="125">
        <v>3328.9055367509577</v>
      </c>
      <c r="X227" s="125">
        <v>3572.7024503831649</v>
      </c>
      <c r="Y227" s="125">
        <v>2390.0545424334318</v>
      </c>
      <c r="Z227" s="125">
        <v>14544.108700060839</v>
      </c>
      <c r="AA227" s="125">
        <v>8681.636559999999</v>
      </c>
      <c r="AB227" s="125">
        <v>3240.0198992275054</v>
      </c>
      <c r="AC227" s="126" t="s">
        <v>94</v>
      </c>
      <c r="AD227" s="125">
        <v>16.789118834111072</v>
      </c>
      <c r="AE227" s="125">
        <v>2.4519277312369776</v>
      </c>
      <c r="AF227" s="126" t="s">
        <v>94</v>
      </c>
      <c r="AG227" s="128" t="s">
        <v>94</v>
      </c>
      <c r="AH227" s="126">
        <v>592.33000000000004</v>
      </c>
      <c r="AI227" s="126" t="s">
        <v>94</v>
      </c>
      <c r="AJ227" s="126" t="s">
        <v>94</v>
      </c>
      <c r="AK227" s="126" t="s">
        <v>94</v>
      </c>
      <c r="AL227" s="126" t="s">
        <v>94</v>
      </c>
      <c r="AM227" s="126" t="s">
        <v>94</v>
      </c>
      <c r="AN227" s="128" t="s">
        <v>94</v>
      </c>
      <c r="AO227" s="125">
        <v>354073.91700000002</v>
      </c>
      <c r="AP227" s="125">
        <v>51709.9</v>
      </c>
      <c r="AQ227" s="125">
        <v>75.167939258434586</v>
      </c>
      <c r="AR227" s="125">
        <v>24.832060741565424</v>
      </c>
      <c r="AS227" s="125">
        <v>64.537112804454921</v>
      </c>
      <c r="AT227" s="126" t="s">
        <v>94</v>
      </c>
      <c r="AU227" s="128" t="s">
        <v>94</v>
      </c>
      <c r="AV227" s="125">
        <f t="shared" si="7"/>
        <v>9.1321510278375317</v>
      </c>
      <c r="AW227" s="128" t="s">
        <v>94</v>
      </c>
      <c r="AX227" s="129">
        <v>31.746929999999999</v>
      </c>
      <c r="AZ227" s="100"/>
      <c r="BA227" s="98">
        <f t="shared" si="9"/>
        <v>8681.636559999999</v>
      </c>
      <c r="BB227" s="154"/>
    </row>
    <row r="228" spans="1:54" x14ac:dyDescent="0.3">
      <c r="A228" s="120">
        <v>2009</v>
      </c>
      <c r="B228" s="121" t="s">
        <v>25</v>
      </c>
      <c r="C228" s="122">
        <v>2650.7379000000001</v>
      </c>
      <c r="D228" s="122">
        <v>1180.7567099999999</v>
      </c>
      <c r="E228" s="123">
        <v>0</v>
      </c>
      <c r="F228" s="123" t="s">
        <v>94</v>
      </c>
      <c r="G228" s="123" t="s">
        <v>94</v>
      </c>
      <c r="H228" s="122">
        <v>3831.4946099999997</v>
      </c>
      <c r="I228" s="122">
        <v>1850.8673100000001</v>
      </c>
      <c r="J228" s="122">
        <v>5682.3619199999994</v>
      </c>
      <c r="K228" s="124">
        <v>2565.0499387105174</v>
      </c>
      <c r="L228" s="125">
        <v>1774.5751410394507</v>
      </c>
      <c r="M228" s="125">
        <v>790.47479767106654</v>
      </c>
      <c r="N228" s="125">
        <v>1239.0901106022436</v>
      </c>
      <c r="O228" s="125">
        <v>3804.1400493127612</v>
      </c>
      <c r="P228" s="125">
        <v>63.69710051027824</v>
      </c>
      <c r="Q228" s="125">
        <v>1586.19271</v>
      </c>
      <c r="R228" s="125">
        <v>308.5478</v>
      </c>
      <c r="S228" s="125">
        <v>1343.809</v>
      </c>
      <c r="T228" s="126" t="s">
        <v>94</v>
      </c>
      <c r="U228" s="126" t="s">
        <v>94</v>
      </c>
      <c r="V228" s="127">
        <v>3238.5495099999998</v>
      </c>
      <c r="W228" s="125">
        <v>4400.5857982215839</v>
      </c>
      <c r="X228" s="125">
        <v>2318.9646773653562</v>
      </c>
      <c r="Y228" s="125">
        <v>1877.9537431527692</v>
      </c>
      <c r="Z228" s="125">
        <v>11896.958053720982</v>
      </c>
      <c r="AA228" s="125">
        <v>8920.9114300000001</v>
      </c>
      <c r="AB228" s="125">
        <v>4001.0061726706276</v>
      </c>
      <c r="AC228" s="126" t="s">
        <v>94</v>
      </c>
      <c r="AD228" s="125">
        <v>10.868834887344828</v>
      </c>
      <c r="AE228" s="125">
        <v>2.3523422484008001</v>
      </c>
      <c r="AF228" s="126" t="s">
        <v>94</v>
      </c>
      <c r="AG228" s="128" t="s">
        <v>94</v>
      </c>
      <c r="AH228" s="126">
        <v>162.87</v>
      </c>
      <c r="AI228" s="126" t="s">
        <v>94</v>
      </c>
      <c r="AJ228" s="126" t="s">
        <v>94</v>
      </c>
      <c r="AK228" s="126" t="s">
        <v>94</v>
      </c>
      <c r="AL228" s="126" t="s">
        <v>94</v>
      </c>
      <c r="AM228" s="126" t="s">
        <v>94</v>
      </c>
      <c r="AN228" s="128" t="s">
        <v>94</v>
      </c>
      <c r="AO228" s="125">
        <v>379235.26799999998</v>
      </c>
      <c r="AP228" s="125">
        <v>82077.899999999994</v>
      </c>
      <c r="AQ228" s="125">
        <v>67.427852430772305</v>
      </c>
      <c r="AR228" s="125">
        <v>32.572147569227702</v>
      </c>
      <c r="AS228" s="125">
        <v>36.30289948972176</v>
      </c>
      <c r="AT228" s="126" t="s">
        <v>94</v>
      </c>
      <c r="AU228" s="128" t="s">
        <v>94</v>
      </c>
      <c r="AV228" s="125">
        <f t="shared" si="7"/>
        <v>0.6315727735385579</v>
      </c>
      <c r="AW228" s="128" t="s">
        <v>94</v>
      </c>
      <c r="AX228" s="129">
        <v>15.492959999999998</v>
      </c>
      <c r="AZ228" s="100"/>
      <c r="BA228" s="98">
        <f t="shared" si="9"/>
        <v>8920.9114300000001</v>
      </c>
      <c r="BB228" s="154"/>
    </row>
    <row r="229" spans="1:54" x14ac:dyDescent="0.3">
      <c r="A229" s="120">
        <v>2009</v>
      </c>
      <c r="B229" s="121" t="s">
        <v>26</v>
      </c>
      <c r="C229" s="122">
        <v>1565.2555300000001</v>
      </c>
      <c r="D229" s="122">
        <v>1706.7449999999999</v>
      </c>
      <c r="E229" s="122">
        <v>172.53398000000001</v>
      </c>
      <c r="F229" s="123" t="s">
        <v>94</v>
      </c>
      <c r="G229" s="123" t="s">
        <v>94</v>
      </c>
      <c r="H229" s="122">
        <v>3444.5345100000004</v>
      </c>
      <c r="I229" s="122">
        <v>647.28599999999994</v>
      </c>
      <c r="J229" s="122">
        <v>4091.8205100000005</v>
      </c>
      <c r="K229" s="124">
        <v>2516.7994479098247</v>
      </c>
      <c r="L229" s="125">
        <v>1143.6768138931491</v>
      </c>
      <c r="M229" s="125">
        <v>1247.0581616332399</v>
      </c>
      <c r="N229" s="125">
        <v>472.94896965330696</v>
      </c>
      <c r="O229" s="125">
        <v>2989.7484175631312</v>
      </c>
      <c r="P229" s="125">
        <v>37.91839266824207</v>
      </c>
      <c r="Q229" s="125">
        <v>4367.99431</v>
      </c>
      <c r="R229" s="125">
        <v>872.56948999999997</v>
      </c>
      <c r="S229" s="125">
        <v>1458.739</v>
      </c>
      <c r="T229" s="126" t="s">
        <v>94</v>
      </c>
      <c r="U229" s="126" t="s">
        <v>94</v>
      </c>
      <c r="V229" s="127">
        <v>6699.3027999999995</v>
      </c>
      <c r="W229" s="125">
        <v>3486.3494174848729</v>
      </c>
      <c r="X229" s="125">
        <v>2443.3693648741701</v>
      </c>
      <c r="Y229" s="125">
        <v>2342.1288994347128</v>
      </c>
      <c r="Z229" s="125">
        <v>14610.035555110422</v>
      </c>
      <c r="AA229" s="125">
        <v>10791.123309999999</v>
      </c>
      <c r="AB229" s="125">
        <v>3279.7793050752571</v>
      </c>
      <c r="AC229" s="126" t="s">
        <v>94</v>
      </c>
      <c r="AD229" s="125">
        <v>11.034071496203406</v>
      </c>
      <c r="AE229" s="125">
        <v>2.7819988601746481</v>
      </c>
      <c r="AF229" s="126" t="s">
        <v>94</v>
      </c>
      <c r="AG229" s="128" t="s">
        <v>94</v>
      </c>
      <c r="AH229" s="126">
        <v>826.45</v>
      </c>
      <c r="AI229" s="126" t="s">
        <v>94</v>
      </c>
      <c r="AJ229" s="126" t="s">
        <v>94</v>
      </c>
      <c r="AK229" s="126" t="s">
        <v>94</v>
      </c>
      <c r="AL229" s="126" t="s">
        <v>94</v>
      </c>
      <c r="AM229" s="126" t="s">
        <v>94</v>
      </c>
      <c r="AN229" s="128" t="s">
        <v>94</v>
      </c>
      <c r="AO229" s="125">
        <v>387891.00400000002</v>
      </c>
      <c r="AP229" s="125">
        <v>97798.2</v>
      </c>
      <c r="AQ229" s="125">
        <v>84.180977674409291</v>
      </c>
      <c r="AR229" s="125">
        <v>15.819022325590716</v>
      </c>
      <c r="AS229" s="125">
        <v>62.081607331757937</v>
      </c>
      <c r="AT229" s="126" t="s">
        <v>94</v>
      </c>
      <c r="AU229" s="128" t="s">
        <v>94</v>
      </c>
      <c r="AV229" s="125">
        <f t="shared" ref="AV229:AV292" si="10">((AA229/AA196)-1)*100</f>
        <v>10.430393092442625</v>
      </c>
      <c r="AW229" s="128" t="s">
        <v>94</v>
      </c>
      <c r="AX229" s="129">
        <v>497.233</v>
      </c>
      <c r="AZ229" s="100"/>
      <c r="BA229" s="98">
        <f t="shared" si="9"/>
        <v>10791.123309999999</v>
      </c>
      <c r="BB229" s="154"/>
    </row>
    <row r="230" spans="1:54" x14ac:dyDescent="0.3">
      <c r="A230" s="120">
        <v>2009</v>
      </c>
      <c r="B230" s="121" t="s">
        <v>27</v>
      </c>
      <c r="C230" s="122">
        <v>1157.4152199999999</v>
      </c>
      <c r="D230" s="122">
        <v>686.17694999999992</v>
      </c>
      <c r="E230" s="123">
        <v>0</v>
      </c>
      <c r="F230" s="123" t="s">
        <v>94</v>
      </c>
      <c r="G230" s="123" t="s">
        <v>94</v>
      </c>
      <c r="H230" s="122">
        <v>1843.5921699999999</v>
      </c>
      <c r="I230" s="122">
        <v>106.67501</v>
      </c>
      <c r="J230" s="122">
        <v>1950.2671799999998</v>
      </c>
      <c r="K230" s="124">
        <v>2301.0386545182223</v>
      </c>
      <c r="L230" s="125">
        <v>1444.6021218172739</v>
      </c>
      <c r="M230" s="125">
        <v>856.43653270094853</v>
      </c>
      <c r="N230" s="125">
        <v>133.14404643035445</v>
      </c>
      <c r="O230" s="125">
        <v>2434.182675986021</v>
      </c>
      <c r="P230" s="125">
        <v>60.421547064864669</v>
      </c>
      <c r="Q230" s="125">
        <v>1053.7990600000001</v>
      </c>
      <c r="R230" s="125">
        <v>223.70146</v>
      </c>
      <c r="S230" s="126">
        <v>0</v>
      </c>
      <c r="T230" s="126" t="s">
        <v>94</v>
      </c>
      <c r="U230" s="126" t="s">
        <v>94</v>
      </c>
      <c r="V230" s="127">
        <v>1277.5005200000001</v>
      </c>
      <c r="W230" s="125">
        <v>3474.8114218568949</v>
      </c>
      <c r="X230" s="125">
        <v>3570.3363667780209</v>
      </c>
      <c r="Y230" s="125">
        <v>1971.8413722586558</v>
      </c>
      <c r="Z230" s="125">
        <v>0</v>
      </c>
      <c r="AA230" s="125">
        <v>3227.7676999999999</v>
      </c>
      <c r="AB230" s="125">
        <v>2761.4995474168541</v>
      </c>
      <c r="AC230" s="126" t="s">
        <v>94</v>
      </c>
      <c r="AD230" s="125">
        <v>23.968334719458227</v>
      </c>
      <c r="AE230" s="125">
        <v>4.6619391567377884</v>
      </c>
      <c r="AF230" s="126" t="s">
        <v>94</v>
      </c>
      <c r="AG230" s="128" t="s">
        <v>94</v>
      </c>
      <c r="AH230" s="126">
        <v>20.71</v>
      </c>
      <c r="AI230" s="126" t="s">
        <v>94</v>
      </c>
      <c r="AJ230" s="126" t="s">
        <v>94</v>
      </c>
      <c r="AK230" s="126" t="s">
        <v>94</v>
      </c>
      <c r="AL230" s="126" t="s">
        <v>94</v>
      </c>
      <c r="AM230" s="126" t="s">
        <v>94</v>
      </c>
      <c r="AN230" s="128" t="s">
        <v>94</v>
      </c>
      <c r="AO230" s="125">
        <v>69236.59</v>
      </c>
      <c r="AP230" s="125">
        <v>13466.8</v>
      </c>
      <c r="AQ230" s="125">
        <v>94.530236108470021</v>
      </c>
      <c r="AR230" s="125">
        <v>5.4697638915299809</v>
      </c>
      <c r="AS230" s="125">
        <v>39.578452935135324</v>
      </c>
      <c r="AT230" s="126" t="s">
        <v>94</v>
      </c>
      <c r="AU230" s="128" t="s">
        <v>94</v>
      </c>
      <c r="AV230" s="125">
        <f t="shared" si="10"/>
        <v>11.642357837419315</v>
      </c>
      <c r="AW230" s="128" t="s">
        <v>94</v>
      </c>
      <c r="AX230" s="129">
        <v>28.716999999999999</v>
      </c>
      <c r="AZ230" s="100"/>
      <c r="BA230" s="98">
        <f t="shared" si="9"/>
        <v>3227.7677000000003</v>
      </c>
      <c r="BB230" s="154"/>
    </row>
    <row r="231" spans="1:54" x14ac:dyDescent="0.3">
      <c r="A231" s="120">
        <v>2009</v>
      </c>
      <c r="B231" s="121" t="s">
        <v>28</v>
      </c>
      <c r="C231" s="122">
        <v>5716.8922199999997</v>
      </c>
      <c r="D231" s="122">
        <v>3134.64176</v>
      </c>
      <c r="E231" s="122">
        <v>773.86268999999993</v>
      </c>
      <c r="F231" s="123" t="s">
        <v>94</v>
      </c>
      <c r="G231" s="123" t="s">
        <v>94</v>
      </c>
      <c r="H231" s="122">
        <v>9625.3966700000001</v>
      </c>
      <c r="I231" s="122">
        <v>1429.6877299999999</v>
      </c>
      <c r="J231" s="122">
        <v>11055.0844</v>
      </c>
      <c r="K231" s="124">
        <v>1801.2178668957658</v>
      </c>
      <c r="L231" s="125">
        <v>1069.8123685516016</v>
      </c>
      <c r="M231" s="125">
        <v>586.59117520084385</v>
      </c>
      <c r="N231" s="125">
        <v>267.54004761007423</v>
      </c>
      <c r="O231" s="125">
        <v>2068.7579145058403</v>
      </c>
      <c r="P231" s="125">
        <v>49.787779285697717</v>
      </c>
      <c r="Q231" s="125">
        <v>7363.6524300000001</v>
      </c>
      <c r="R231" s="125">
        <v>1395.9106999999999</v>
      </c>
      <c r="S231" s="125">
        <v>2389.7660000000001</v>
      </c>
      <c r="T231" s="126" t="s">
        <v>94</v>
      </c>
      <c r="U231" s="126" t="s">
        <v>94</v>
      </c>
      <c r="V231" s="127">
        <v>11149.32913</v>
      </c>
      <c r="W231" s="125">
        <v>4842.363602170899</v>
      </c>
      <c r="X231" s="125">
        <v>2861.9670889342669</v>
      </c>
      <c r="Y231" s="125">
        <v>2933.1154368226194</v>
      </c>
      <c r="Z231" s="125">
        <v>10567.639515344476</v>
      </c>
      <c r="AA231" s="125">
        <v>22204.413529999998</v>
      </c>
      <c r="AB231" s="125">
        <v>2903.9486937640158</v>
      </c>
      <c r="AC231" s="126" t="s">
        <v>94</v>
      </c>
      <c r="AD231" s="125">
        <v>11.66158990979295</v>
      </c>
      <c r="AE231" s="125">
        <v>3.840971207566731</v>
      </c>
      <c r="AF231" s="126" t="s">
        <v>94</v>
      </c>
      <c r="AG231" s="128" t="s">
        <v>94</v>
      </c>
      <c r="AH231" s="126">
        <v>330.5</v>
      </c>
      <c r="AI231" s="126" t="s">
        <v>94</v>
      </c>
      <c r="AJ231" s="126" t="s">
        <v>94</v>
      </c>
      <c r="AK231" s="126" t="s">
        <v>94</v>
      </c>
      <c r="AL231" s="126" t="s">
        <v>94</v>
      </c>
      <c r="AM231" s="126" t="s">
        <v>94</v>
      </c>
      <c r="AN231" s="128" t="s">
        <v>94</v>
      </c>
      <c r="AO231" s="125">
        <v>578093.72499999998</v>
      </c>
      <c r="AP231" s="125">
        <v>190406.39999999999</v>
      </c>
      <c r="AQ231" s="125">
        <v>87.067600044735983</v>
      </c>
      <c r="AR231" s="125">
        <v>12.932399955264023</v>
      </c>
      <c r="AS231" s="125">
        <v>50.212220714302291</v>
      </c>
      <c r="AT231" s="126" t="s">
        <v>94</v>
      </c>
      <c r="AU231" s="128" t="s">
        <v>94</v>
      </c>
      <c r="AV231" s="125">
        <f t="shared" si="10"/>
        <v>6.9686265931438784</v>
      </c>
      <c r="AW231" s="128" t="s">
        <v>94</v>
      </c>
      <c r="AX231" s="129">
        <v>237.25020000000001</v>
      </c>
      <c r="AZ231" s="100"/>
      <c r="BA231" s="98">
        <f t="shared" si="9"/>
        <v>22204.413529999998</v>
      </c>
      <c r="BB231" s="154"/>
    </row>
    <row r="232" spans="1:54" x14ac:dyDescent="0.3">
      <c r="A232" s="120">
        <v>2009</v>
      </c>
      <c r="B232" s="121" t="s">
        <v>29</v>
      </c>
      <c r="C232" s="122">
        <v>1213.9125200000001</v>
      </c>
      <c r="D232" s="122">
        <v>1141.54144</v>
      </c>
      <c r="E232" s="122">
        <v>272.06786999999997</v>
      </c>
      <c r="F232" s="123" t="s">
        <v>94</v>
      </c>
      <c r="G232" s="123" t="s">
        <v>94</v>
      </c>
      <c r="H232" s="122">
        <v>2627.5218299999997</v>
      </c>
      <c r="I232" s="122">
        <v>201.85715999999996</v>
      </c>
      <c r="J232" s="122">
        <v>2829.3789899999997</v>
      </c>
      <c r="K232" s="124">
        <v>2715.998186937682</v>
      </c>
      <c r="L232" s="125">
        <v>1254.7885105186558</v>
      </c>
      <c r="M232" s="125">
        <v>1179.9804842550939</v>
      </c>
      <c r="N232" s="125">
        <v>208.65428188674252</v>
      </c>
      <c r="O232" s="125">
        <v>2924.6524688244244</v>
      </c>
      <c r="P232" s="125">
        <v>40.778687165140077</v>
      </c>
      <c r="Q232" s="125">
        <v>3414.4884999999999</v>
      </c>
      <c r="R232" s="125">
        <v>569.18035999999995</v>
      </c>
      <c r="S232" s="125">
        <v>125.32899999999999</v>
      </c>
      <c r="T232" s="126" t="s">
        <v>94</v>
      </c>
      <c r="U232" s="126" t="s">
        <v>94</v>
      </c>
      <c r="V232" s="127">
        <v>4108.9978599999995</v>
      </c>
      <c r="W232" s="125">
        <v>4165.6295943349842</v>
      </c>
      <c r="X232" s="125">
        <v>3893.2846457321384</v>
      </c>
      <c r="Y232" s="125">
        <v>3580.5613849676656</v>
      </c>
      <c r="Z232" s="125">
        <v>25910.48170353525</v>
      </c>
      <c r="AA232" s="125">
        <v>6938.3768499999987</v>
      </c>
      <c r="AB232" s="125">
        <v>3551.1689354595514</v>
      </c>
      <c r="AC232" s="126" t="s">
        <v>94</v>
      </c>
      <c r="AD232" s="125">
        <v>18.59476665344539</v>
      </c>
      <c r="AE232" s="125">
        <v>4.2146218478308928</v>
      </c>
      <c r="AF232" s="126" t="s">
        <v>94</v>
      </c>
      <c r="AG232" s="128" t="s">
        <v>94</v>
      </c>
      <c r="AH232" s="126">
        <v>316.43</v>
      </c>
      <c r="AI232" s="126" t="s">
        <v>94</v>
      </c>
      <c r="AJ232" s="126" t="s">
        <v>94</v>
      </c>
      <c r="AK232" s="126" t="s">
        <v>94</v>
      </c>
      <c r="AL232" s="126" t="s">
        <v>94</v>
      </c>
      <c r="AM232" s="126" t="s">
        <v>94</v>
      </c>
      <c r="AN232" s="128" t="s">
        <v>94</v>
      </c>
      <c r="AO232" s="125">
        <v>164626.32</v>
      </c>
      <c r="AP232" s="125">
        <v>37313.599999999999</v>
      </c>
      <c r="AQ232" s="125">
        <v>92.865672618852656</v>
      </c>
      <c r="AR232" s="125">
        <v>7.1343273811473376</v>
      </c>
      <c r="AS232" s="125">
        <v>59.22131283485993</v>
      </c>
      <c r="AT232" s="126" t="s">
        <v>94</v>
      </c>
      <c r="AU232" s="128" t="s">
        <v>94</v>
      </c>
      <c r="AV232" s="125">
        <f t="shared" si="10"/>
        <v>9.2775650309440572</v>
      </c>
      <c r="AW232" s="128" t="s">
        <v>94</v>
      </c>
      <c r="AX232" s="129">
        <v>28.640849999999997</v>
      </c>
      <c r="AZ232" s="100"/>
      <c r="BA232" s="98">
        <f t="shared" si="9"/>
        <v>6938.3768499999996</v>
      </c>
      <c r="BB232" s="154"/>
    </row>
    <row r="233" spans="1:54" ht="15" thickBot="1" x14ac:dyDescent="0.35">
      <c r="A233" s="134">
        <v>2009</v>
      </c>
      <c r="B233" s="135" t="s">
        <v>30</v>
      </c>
      <c r="C233" s="137">
        <v>947.26122999999995</v>
      </c>
      <c r="D233" s="137">
        <v>1010.6651400000001</v>
      </c>
      <c r="E233" s="137">
        <v>305.81902000000002</v>
      </c>
      <c r="F233" s="138" t="s">
        <v>94</v>
      </c>
      <c r="G233" s="138" t="s">
        <v>94</v>
      </c>
      <c r="H233" s="137">
        <v>2263.74539</v>
      </c>
      <c r="I233" s="137">
        <v>155.44938999999999</v>
      </c>
      <c r="J233" s="137">
        <v>2419.1947799999998</v>
      </c>
      <c r="K233" s="139">
        <v>2402.8129978781963</v>
      </c>
      <c r="L233" s="140">
        <v>1005.4538844715606</v>
      </c>
      <c r="M233" s="140">
        <v>1072.752857111014</v>
      </c>
      <c r="N233" s="140">
        <v>164.99903940355981</v>
      </c>
      <c r="O233" s="140">
        <v>2567.8120372817561</v>
      </c>
      <c r="P233" s="140">
        <v>58.935779769846519</v>
      </c>
      <c r="Q233" s="140">
        <v>1349.6634299999998</v>
      </c>
      <c r="R233" s="140">
        <v>335.93991</v>
      </c>
      <c r="S233" s="142">
        <v>0</v>
      </c>
      <c r="T233" s="142" t="s">
        <v>94</v>
      </c>
      <c r="U233" s="142" t="s">
        <v>94</v>
      </c>
      <c r="V233" s="141">
        <v>1685.6033399999999</v>
      </c>
      <c r="W233" s="140">
        <v>3053.3747912311651</v>
      </c>
      <c r="X233" s="140">
        <v>2003.6630601634804</v>
      </c>
      <c r="Y233" s="140">
        <v>2219.1535981820825</v>
      </c>
      <c r="Z233" s="140">
        <v>0</v>
      </c>
      <c r="AA233" s="140">
        <v>4104.7981199999995</v>
      </c>
      <c r="AB233" s="140">
        <v>2747.2114064741004</v>
      </c>
      <c r="AC233" s="142" t="s">
        <v>94</v>
      </c>
      <c r="AD233" s="140">
        <v>18.377416469303057</v>
      </c>
      <c r="AE233" s="140">
        <v>3.6849711943170549</v>
      </c>
      <c r="AF233" s="142" t="s">
        <v>94</v>
      </c>
      <c r="AG233" s="143" t="s">
        <v>94</v>
      </c>
      <c r="AH233" s="126">
        <v>29.27</v>
      </c>
      <c r="AI233" s="142" t="s">
        <v>94</v>
      </c>
      <c r="AJ233" s="142" t="s">
        <v>94</v>
      </c>
      <c r="AK233" s="142" t="s">
        <v>94</v>
      </c>
      <c r="AL233" s="142" t="s">
        <v>94</v>
      </c>
      <c r="AM233" s="142" t="s">
        <v>94</v>
      </c>
      <c r="AN233" s="143" t="s">
        <v>94</v>
      </c>
      <c r="AO233" s="140">
        <v>111392.95</v>
      </c>
      <c r="AP233" s="140">
        <v>22336.1</v>
      </c>
      <c r="AQ233" s="140">
        <v>93.574333439988663</v>
      </c>
      <c r="AR233" s="140">
        <v>6.4256665600113436</v>
      </c>
      <c r="AS233" s="140">
        <v>41.064220230153495</v>
      </c>
      <c r="AT233" s="142" t="s">
        <v>94</v>
      </c>
      <c r="AU233" s="143" t="s">
        <v>94</v>
      </c>
      <c r="AV233" s="140">
        <f t="shared" si="10"/>
        <v>6.9898563206475917</v>
      </c>
      <c r="AW233" s="143" t="s">
        <v>94</v>
      </c>
      <c r="AX233" s="129">
        <v>28.617529999999999</v>
      </c>
      <c r="AZ233" s="100"/>
      <c r="BA233" s="98">
        <f t="shared" si="9"/>
        <v>4104.7981199999995</v>
      </c>
      <c r="BB233" s="154"/>
    </row>
    <row r="234" spans="1:54" x14ac:dyDescent="0.3">
      <c r="A234" s="111">
        <v>2010</v>
      </c>
      <c r="B234" s="112" t="s">
        <v>206</v>
      </c>
      <c r="C234" s="113">
        <v>86765.574209999992</v>
      </c>
      <c r="D234" s="113">
        <v>51890.067270000014</v>
      </c>
      <c r="E234" s="113">
        <v>7971.6859700000005</v>
      </c>
      <c r="F234" s="114">
        <v>5099.7575669999987</v>
      </c>
      <c r="G234" s="114">
        <v>1480.923131</v>
      </c>
      <c r="H234" s="113">
        <v>153208.00814799996</v>
      </c>
      <c r="I234" s="113">
        <v>33711.262569999999</v>
      </c>
      <c r="J234" s="113">
        <v>186919.27071799996</v>
      </c>
      <c r="K234" s="115">
        <v>2425.3514141006804</v>
      </c>
      <c r="L234" s="116">
        <v>1373.5379150153792</v>
      </c>
      <c r="M234" s="116">
        <v>821.44301420216004</v>
      </c>
      <c r="N234" s="116">
        <v>533.66439079702604</v>
      </c>
      <c r="O234" s="116">
        <v>2959.0158048977069</v>
      </c>
      <c r="P234" s="116">
        <v>45.294445711004172</v>
      </c>
      <c r="Q234" s="116">
        <v>173928.59439999994</v>
      </c>
      <c r="R234" s="116">
        <v>39511.119399999996</v>
      </c>
      <c r="S234" s="116">
        <v>10626.031379999999</v>
      </c>
      <c r="T234" s="117" t="s">
        <v>94</v>
      </c>
      <c r="U234" s="117">
        <v>1690.9044799999999</v>
      </c>
      <c r="V234" s="118">
        <v>225756.64965999994</v>
      </c>
      <c r="W234" s="116">
        <v>4419.1360132024811</v>
      </c>
      <c r="X234" s="116">
        <v>3324.9533254447324</v>
      </c>
      <c r="Y234" s="116">
        <v>3296.3695493495757</v>
      </c>
      <c r="Z234" s="116">
        <v>14310.074095421758</v>
      </c>
      <c r="AA234" s="116">
        <v>412675.92037799989</v>
      </c>
      <c r="AB234" s="116">
        <v>3611.8673895222446</v>
      </c>
      <c r="AC234" s="116">
        <v>52.046335488926857</v>
      </c>
      <c r="AD234" s="116">
        <v>15.627962665811109</v>
      </c>
      <c r="AE234" s="116">
        <v>3.0874178926609304</v>
      </c>
      <c r="AF234" s="117">
        <v>328237.897</v>
      </c>
      <c r="AG234" s="117">
        <v>13853.647000000001</v>
      </c>
      <c r="AH234" s="117">
        <v>32740.05789</v>
      </c>
      <c r="AI234" s="117">
        <v>380225.09081000002</v>
      </c>
      <c r="AJ234" s="117">
        <v>3327.85</v>
      </c>
      <c r="AK234" s="117">
        <v>2.8446383484894104</v>
      </c>
      <c r="AL234" s="117">
        <v>792901.01118799997</v>
      </c>
      <c r="AM234" s="117">
        <v>6939.7150740773168</v>
      </c>
      <c r="AN234" s="117">
        <v>5.9320562411503417</v>
      </c>
      <c r="AO234" s="116">
        <v>13366377.171</v>
      </c>
      <c r="AP234" s="116">
        <v>2640625.2000000002</v>
      </c>
      <c r="AQ234" s="116">
        <v>81.964800932238148</v>
      </c>
      <c r="AR234" s="116">
        <v>18.035199067761862</v>
      </c>
      <c r="AS234" s="116">
        <v>54.705554288995828</v>
      </c>
      <c r="AT234" s="117">
        <v>47.953664511073143</v>
      </c>
      <c r="AU234" s="117">
        <v>42.07730614666427</v>
      </c>
      <c r="AV234" s="116">
        <f t="shared" si="10"/>
        <v>10.095644197899389</v>
      </c>
      <c r="AW234" s="116">
        <f>((AI234/AI201)-1)*100</f>
        <v>7.2545133086650004</v>
      </c>
      <c r="AX234" s="119">
        <v>5393.488917571427</v>
      </c>
      <c r="AZ234" s="100"/>
      <c r="BA234" s="98">
        <f>C234+D234+F234+I234+Q234+R234+S234+U234+E234+G234</f>
        <v>412675.92037799995</v>
      </c>
      <c r="BB234" s="154"/>
    </row>
    <row r="235" spans="1:54" x14ac:dyDescent="0.3">
      <c r="A235" s="120">
        <v>2010</v>
      </c>
      <c r="B235" s="121" t="s">
        <v>0</v>
      </c>
      <c r="C235" s="122">
        <v>644.95276999999999</v>
      </c>
      <c r="D235" s="122">
        <v>900.51310000000001</v>
      </c>
      <c r="E235" s="123">
        <v>0</v>
      </c>
      <c r="F235" s="123" t="s">
        <v>94</v>
      </c>
      <c r="G235" s="123" t="s">
        <v>94</v>
      </c>
      <c r="H235" s="122">
        <v>1545.46587</v>
      </c>
      <c r="I235" s="122">
        <v>120.17694999999999</v>
      </c>
      <c r="J235" s="122">
        <v>1665.64282</v>
      </c>
      <c r="K235" s="124">
        <v>2797.8816192045192</v>
      </c>
      <c r="L235" s="125">
        <v>1167.6100620960588</v>
      </c>
      <c r="M235" s="125">
        <v>1630.2715571084598</v>
      </c>
      <c r="N235" s="125">
        <v>217.56603363687381</v>
      </c>
      <c r="O235" s="125">
        <v>3015.4476528413925</v>
      </c>
      <c r="P235" s="125">
        <v>38.395230973879499</v>
      </c>
      <c r="Q235" s="125">
        <v>2217.1676000000002</v>
      </c>
      <c r="R235" s="125">
        <v>325.51279999999997</v>
      </c>
      <c r="S235" s="125">
        <v>129.82705999999999</v>
      </c>
      <c r="T235" s="126" t="s">
        <v>94</v>
      </c>
      <c r="U235" s="126" t="s">
        <v>94</v>
      </c>
      <c r="V235" s="127">
        <v>2672.5074600000003</v>
      </c>
      <c r="W235" s="125">
        <v>4153.6164882183721</v>
      </c>
      <c r="X235" s="125">
        <v>3060.3783429379896</v>
      </c>
      <c r="Y235" s="125">
        <v>2501.0972124043396</v>
      </c>
      <c r="Z235" s="125">
        <v>101985.12175962294</v>
      </c>
      <c r="AA235" s="125">
        <v>4338.1502799999998</v>
      </c>
      <c r="AB235" s="125">
        <v>3627.8620523554782</v>
      </c>
      <c r="AC235" s="126" t="s">
        <v>94</v>
      </c>
      <c r="AD235" s="125">
        <v>26.847813693272187</v>
      </c>
      <c r="AE235" s="125">
        <v>3.1356235843923344</v>
      </c>
      <c r="AF235" s="126" t="s">
        <v>94</v>
      </c>
      <c r="AG235" s="128" t="s">
        <v>94</v>
      </c>
      <c r="AH235" s="126">
        <v>241.14</v>
      </c>
      <c r="AI235" s="126" t="s">
        <v>94</v>
      </c>
      <c r="AJ235" s="126" t="s">
        <v>94</v>
      </c>
      <c r="AK235" s="126" t="s">
        <v>94</v>
      </c>
      <c r="AL235" s="126" t="s">
        <v>94</v>
      </c>
      <c r="AM235" s="126" t="s">
        <v>94</v>
      </c>
      <c r="AN235" s="128" t="s">
        <v>94</v>
      </c>
      <c r="AO235" s="125">
        <v>138350.48000000001</v>
      </c>
      <c r="AP235" s="125">
        <v>16158.3</v>
      </c>
      <c r="AQ235" s="125">
        <v>92.784950737517661</v>
      </c>
      <c r="AR235" s="125">
        <v>7.2150492624823359</v>
      </c>
      <c r="AS235" s="125">
        <v>61.604769026120508</v>
      </c>
      <c r="AT235" s="126" t="s">
        <v>94</v>
      </c>
      <c r="AU235" s="128" t="s">
        <v>94</v>
      </c>
      <c r="AV235" s="125">
        <f t="shared" si="10"/>
        <v>1.1446416287839822</v>
      </c>
      <c r="AW235" s="128" t="s">
        <v>94</v>
      </c>
      <c r="AX235" s="129">
        <v>23.991040000000002</v>
      </c>
      <c r="AZ235" s="100"/>
      <c r="BA235" s="98">
        <f>C235+D235+I235+Q235+R235+S235+E235</f>
        <v>4338.1502799999998</v>
      </c>
      <c r="BB235" s="154"/>
    </row>
    <row r="236" spans="1:54" x14ac:dyDescent="0.3">
      <c r="A236" s="120">
        <v>2010</v>
      </c>
      <c r="B236" s="121" t="s">
        <v>1</v>
      </c>
      <c r="C236" s="122">
        <v>1396.4894299999999</v>
      </c>
      <c r="D236" s="122">
        <v>1128.16058</v>
      </c>
      <c r="E236" s="122">
        <v>58.477669999999996</v>
      </c>
      <c r="F236" s="123" t="s">
        <v>94</v>
      </c>
      <c r="G236" s="123" t="s">
        <v>94</v>
      </c>
      <c r="H236" s="122">
        <v>2583.1276800000001</v>
      </c>
      <c r="I236" s="122">
        <v>1429.3151799999998</v>
      </c>
      <c r="J236" s="122">
        <v>4012.4428600000001</v>
      </c>
      <c r="K236" s="124">
        <v>2069.4208551741372</v>
      </c>
      <c r="L236" s="125">
        <v>1118.7694564413648</v>
      </c>
      <c r="M236" s="125">
        <v>903.80318801637839</v>
      </c>
      <c r="N236" s="125">
        <v>1145.0671467037107</v>
      </c>
      <c r="O236" s="125">
        <v>3214.4880018778481</v>
      </c>
      <c r="P236" s="125">
        <v>35.94543713289886</v>
      </c>
      <c r="Q236" s="125">
        <v>6409.7094000000006</v>
      </c>
      <c r="R236" s="125">
        <v>688.32299999999998</v>
      </c>
      <c r="S236" s="125">
        <v>52.11777</v>
      </c>
      <c r="T236" s="126" t="s">
        <v>94</v>
      </c>
      <c r="U236" s="126" t="s">
        <v>94</v>
      </c>
      <c r="V236" s="127">
        <v>7150.1501700000008</v>
      </c>
      <c r="W236" s="125">
        <v>3617.3858384595419</v>
      </c>
      <c r="X236" s="125">
        <v>3481.3410668594438</v>
      </c>
      <c r="Y236" s="125">
        <v>4278.9924220289568</v>
      </c>
      <c r="Z236" s="125">
        <v>18383.693121693119</v>
      </c>
      <c r="AA236" s="125">
        <v>11162.59303</v>
      </c>
      <c r="AB236" s="125">
        <v>3461.436593522043</v>
      </c>
      <c r="AC236" s="126" t="s">
        <v>94</v>
      </c>
      <c r="AD236" s="125">
        <v>23.899391156710184</v>
      </c>
      <c r="AE236" s="125">
        <v>2.8353534525966828</v>
      </c>
      <c r="AF236" s="126" t="s">
        <v>94</v>
      </c>
      <c r="AG236" s="128" t="s">
        <v>94</v>
      </c>
      <c r="AH236" s="126">
        <v>800.15</v>
      </c>
      <c r="AI236" s="126" t="s">
        <v>94</v>
      </c>
      <c r="AJ236" s="126" t="s">
        <v>94</v>
      </c>
      <c r="AK236" s="126" t="s">
        <v>94</v>
      </c>
      <c r="AL236" s="126" t="s">
        <v>94</v>
      </c>
      <c r="AM236" s="126" t="s">
        <v>94</v>
      </c>
      <c r="AN236" s="128" t="s">
        <v>94</v>
      </c>
      <c r="AO236" s="125">
        <v>393693.17499999999</v>
      </c>
      <c r="AP236" s="125">
        <v>46706.6</v>
      </c>
      <c r="AQ236" s="125">
        <v>64.377930605596205</v>
      </c>
      <c r="AR236" s="125">
        <v>35.622069394403781</v>
      </c>
      <c r="AS236" s="125">
        <v>64.054562867101154</v>
      </c>
      <c r="AT236" s="126" t="s">
        <v>94</v>
      </c>
      <c r="AU236" s="128" t="s">
        <v>94</v>
      </c>
      <c r="AV236" s="125">
        <f t="shared" si="10"/>
        <v>6.2938812122275589</v>
      </c>
      <c r="AW236" s="128" t="s">
        <v>94</v>
      </c>
      <c r="AX236" s="129">
        <v>17.597009999999997</v>
      </c>
      <c r="AZ236" s="100"/>
      <c r="BA236" s="98">
        <f t="shared" ref="BA236:BA266" si="11">C236+D236+I236+Q236+R236+S236+E236</f>
        <v>11162.593030000002</v>
      </c>
      <c r="BB236" s="154"/>
    </row>
    <row r="237" spans="1:54" x14ac:dyDescent="0.3">
      <c r="A237" s="120">
        <v>2010</v>
      </c>
      <c r="B237" s="121" t="s">
        <v>2</v>
      </c>
      <c r="C237" s="122">
        <v>327.38258000000002</v>
      </c>
      <c r="D237" s="122">
        <v>559.40581000000009</v>
      </c>
      <c r="E237" s="123">
        <v>0</v>
      </c>
      <c r="F237" s="123" t="s">
        <v>94</v>
      </c>
      <c r="G237" s="123" t="s">
        <v>94</v>
      </c>
      <c r="H237" s="122">
        <v>886.78839000000016</v>
      </c>
      <c r="I237" s="122">
        <v>169.33504000000002</v>
      </c>
      <c r="J237" s="122">
        <v>1056.1234300000001</v>
      </c>
      <c r="K237" s="124">
        <v>3424.2635883415974</v>
      </c>
      <c r="L237" s="125">
        <v>1264.1620715753054</v>
      </c>
      <c r="M237" s="125">
        <v>2160.1015167662918</v>
      </c>
      <c r="N237" s="125">
        <v>653.8739323170073</v>
      </c>
      <c r="O237" s="125">
        <v>4078.1375206586049</v>
      </c>
      <c r="P237" s="125">
        <v>32.303611498207012</v>
      </c>
      <c r="Q237" s="125">
        <v>1595.691</v>
      </c>
      <c r="R237" s="125">
        <v>617.55200000000002</v>
      </c>
      <c r="S237" s="126">
        <v>0</v>
      </c>
      <c r="T237" s="126" t="s">
        <v>94</v>
      </c>
      <c r="U237" s="126" t="s">
        <v>94</v>
      </c>
      <c r="V237" s="127">
        <v>2213.2429999999999</v>
      </c>
      <c r="W237" s="125">
        <v>5665.6265039268492</v>
      </c>
      <c r="X237" s="125">
        <v>4860.7473475467668</v>
      </c>
      <c r="Y237" s="125">
        <v>5266.2044735518093</v>
      </c>
      <c r="Z237" s="125">
        <v>0</v>
      </c>
      <c r="AA237" s="125">
        <v>3269.36643</v>
      </c>
      <c r="AB237" s="125">
        <v>5032.7677120021681</v>
      </c>
      <c r="AC237" s="126" t="s">
        <v>94</v>
      </c>
      <c r="AD237" s="125">
        <v>18.27421344169564</v>
      </c>
      <c r="AE237" s="125">
        <v>3.2437545871560092</v>
      </c>
      <c r="AF237" s="126" t="s">
        <v>94</v>
      </c>
      <c r="AG237" s="128" t="s">
        <v>94</v>
      </c>
      <c r="AH237" s="126">
        <v>69.44</v>
      </c>
      <c r="AI237" s="126" t="s">
        <v>94</v>
      </c>
      <c r="AJ237" s="126" t="s">
        <v>94</v>
      </c>
      <c r="AK237" s="126" t="s">
        <v>94</v>
      </c>
      <c r="AL237" s="126" t="s">
        <v>94</v>
      </c>
      <c r="AM237" s="126" t="s">
        <v>94</v>
      </c>
      <c r="AN237" s="128" t="s">
        <v>94</v>
      </c>
      <c r="AO237" s="125">
        <v>100789.57399999999</v>
      </c>
      <c r="AP237" s="125">
        <v>17890.599999999999</v>
      </c>
      <c r="AQ237" s="125">
        <v>83.966358932118396</v>
      </c>
      <c r="AR237" s="125">
        <v>16.033641067881621</v>
      </c>
      <c r="AS237" s="125">
        <v>67.696388501792995</v>
      </c>
      <c r="AT237" s="126" t="s">
        <v>94</v>
      </c>
      <c r="AU237" s="128" t="s">
        <v>94</v>
      </c>
      <c r="AV237" s="125">
        <f t="shared" si="10"/>
        <v>4.1891538295864894</v>
      </c>
      <c r="AW237" s="128" t="s">
        <v>94</v>
      </c>
      <c r="AX237" s="129">
        <v>26.117799999999999</v>
      </c>
      <c r="AZ237" s="100"/>
      <c r="BA237" s="98">
        <f t="shared" si="11"/>
        <v>3269.3664300000005</v>
      </c>
      <c r="BB237" s="154"/>
    </row>
    <row r="238" spans="1:54" x14ac:dyDescent="0.3">
      <c r="A238" s="120">
        <v>2010</v>
      </c>
      <c r="B238" s="121" t="s">
        <v>3</v>
      </c>
      <c r="C238" s="122">
        <v>568.4069300000001</v>
      </c>
      <c r="D238" s="122">
        <v>891.79</v>
      </c>
      <c r="E238" s="122">
        <v>107.41258999999999</v>
      </c>
      <c r="F238" s="123" t="s">
        <v>94</v>
      </c>
      <c r="G238" s="123" t="s">
        <v>94</v>
      </c>
      <c r="H238" s="122">
        <v>1567.60952</v>
      </c>
      <c r="I238" s="122">
        <v>458.029</v>
      </c>
      <c r="J238" s="122">
        <v>2025.63852</v>
      </c>
      <c r="K238" s="124">
        <v>3544.2383189614247</v>
      </c>
      <c r="L238" s="125">
        <v>1285.1220896318773</v>
      </c>
      <c r="M238" s="125">
        <v>2016.2650520689672</v>
      </c>
      <c r="N238" s="125">
        <v>1035.5665185011012</v>
      </c>
      <c r="O238" s="125">
        <v>4579.8048374625259</v>
      </c>
      <c r="P238" s="125">
        <v>51.23167885826426</v>
      </c>
      <c r="Q238" s="125">
        <v>1214.1351999999999</v>
      </c>
      <c r="R238" s="125">
        <v>254.34610000000001</v>
      </c>
      <c r="S238" s="125">
        <v>459.75903999999997</v>
      </c>
      <c r="T238" s="126" t="s">
        <v>94</v>
      </c>
      <c r="U238" s="126" t="s">
        <v>94</v>
      </c>
      <c r="V238" s="127">
        <v>1928.2403399999998</v>
      </c>
      <c r="W238" s="125">
        <v>4888.427785524148</v>
      </c>
      <c r="X238" s="125">
        <v>2812.8291500827072</v>
      </c>
      <c r="Y238" s="125">
        <v>2647.3978391656433</v>
      </c>
      <c r="Z238" s="125">
        <v>16603.793427230044</v>
      </c>
      <c r="AA238" s="125">
        <v>3953.8788599999998</v>
      </c>
      <c r="AB238" s="125">
        <v>4725.2922743765148</v>
      </c>
      <c r="AC238" s="126" t="s">
        <v>94</v>
      </c>
      <c r="AD238" s="125">
        <v>3.3531602086248573</v>
      </c>
      <c r="AE238" s="125">
        <v>0.63717214415977019</v>
      </c>
      <c r="AF238" s="126" t="s">
        <v>94</v>
      </c>
      <c r="AG238" s="128" t="s">
        <v>94</v>
      </c>
      <c r="AH238" s="126">
        <v>41.1</v>
      </c>
      <c r="AI238" s="126" t="s">
        <v>94</v>
      </c>
      <c r="AJ238" s="126" t="s">
        <v>94</v>
      </c>
      <c r="AK238" s="126" t="s">
        <v>94</v>
      </c>
      <c r="AL238" s="126" t="s">
        <v>94</v>
      </c>
      <c r="AM238" s="126" t="s">
        <v>94</v>
      </c>
      <c r="AN238" s="128" t="s">
        <v>94</v>
      </c>
      <c r="AO238" s="125">
        <v>620535.42299999995</v>
      </c>
      <c r="AP238" s="125">
        <v>117915</v>
      </c>
      <c r="AQ238" s="125">
        <v>77.388413802478439</v>
      </c>
      <c r="AR238" s="125">
        <v>22.611586197521561</v>
      </c>
      <c r="AS238" s="125">
        <v>48.76832114173574</v>
      </c>
      <c r="AT238" s="126" t="s">
        <v>94</v>
      </c>
      <c r="AU238" s="128" t="s">
        <v>94</v>
      </c>
      <c r="AV238" s="125">
        <f t="shared" si="10"/>
        <v>-4.0040890558091675</v>
      </c>
      <c r="AW238" s="128" t="s">
        <v>94</v>
      </c>
      <c r="AX238" s="129">
        <v>9.0879999999999992</v>
      </c>
      <c r="AZ238" s="100"/>
      <c r="BA238" s="98">
        <f t="shared" si="11"/>
        <v>3953.8788600000003</v>
      </c>
      <c r="BB238" s="154"/>
    </row>
    <row r="239" spans="1:54" x14ac:dyDescent="0.3">
      <c r="A239" s="120">
        <v>2010</v>
      </c>
      <c r="B239" s="121" t="s">
        <v>4</v>
      </c>
      <c r="C239" s="122">
        <v>874.65283999999997</v>
      </c>
      <c r="D239" s="122">
        <v>903.81600000000003</v>
      </c>
      <c r="E239" s="122">
        <v>208.37654000000001</v>
      </c>
      <c r="F239" s="123" t="s">
        <v>94</v>
      </c>
      <c r="G239" s="123" t="s">
        <v>94</v>
      </c>
      <c r="H239" s="122">
        <v>1986.84538</v>
      </c>
      <c r="I239" s="122">
        <v>331.11500000000001</v>
      </c>
      <c r="J239" s="122">
        <v>2317.96038</v>
      </c>
      <c r="K239" s="124">
        <v>2316.5967047432714</v>
      </c>
      <c r="L239" s="125">
        <v>1019.8165933467576</v>
      </c>
      <c r="M239" s="125">
        <v>1053.8198837064235</v>
      </c>
      <c r="N239" s="125">
        <v>386.0692561245346</v>
      </c>
      <c r="O239" s="125">
        <v>2702.665960867806</v>
      </c>
      <c r="P239" s="125">
        <v>24.235237399358542</v>
      </c>
      <c r="Q239" s="125">
        <v>6242.4780000000001</v>
      </c>
      <c r="R239" s="125">
        <v>960.37459999999999</v>
      </c>
      <c r="S239" s="125">
        <v>43.609029999999997</v>
      </c>
      <c r="T239" s="126" t="s">
        <v>94</v>
      </c>
      <c r="U239" s="126" t="s">
        <v>94</v>
      </c>
      <c r="V239" s="127">
        <v>7246.4616299999998</v>
      </c>
      <c r="W239" s="125">
        <v>3765.6554348571676</v>
      </c>
      <c r="X239" s="125">
        <v>3172.0601618836185</v>
      </c>
      <c r="Y239" s="125">
        <v>3226.3821838790846</v>
      </c>
      <c r="Z239" s="125">
        <v>24040.259095920617</v>
      </c>
      <c r="AA239" s="125">
        <v>9564.4220100000002</v>
      </c>
      <c r="AB239" s="125">
        <v>3437.9501497656552</v>
      </c>
      <c r="AC239" s="126" t="s">
        <v>94</v>
      </c>
      <c r="AD239" s="125">
        <v>23.900299890049478</v>
      </c>
      <c r="AE239" s="125">
        <v>2.2038601603483614</v>
      </c>
      <c r="AF239" s="126" t="s">
        <v>94</v>
      </c>
      <c r="AG239" s="128" t="s">
        <v>94</v>
      </c>
      <c r="AH239" s="126">
        <v>891.18</v>
      </c>
      <c r="AI239" s="126" t="s">
        <v>94</v>
      </c>
      <c r="AJ239" s="126" t="s">
        <v>94</v>
      </c>
      <c r="AK239" s="126" t="s">
        <v>94</v>
      </c>
      <c r="AL239" s="126" t="s">
        <v>94</v>
      </c>
      <c r="AM239" s="126" t="s">
        <v>94</v>
      </c>
      <c r="AN239" s="128" t="s">
        <v>94</v>
      </c>
      <c r="AO239" s="125">
        <v>433984.97700000001</v>
      </c>
      <c r="AP239" s="125">
        <v>40018</v>
      </c>
      <c r="AQ239" s="125">
        <v>85.715243329568906</v>
      </c>
      <c r="AR239" s="125">
        <v>14.284756670431097</v>
      </c>
      <c r="AS239" s="125">
        <v>75.764762600641461</v>
      </c>
      <c r="AT239" s="126" t="s">
        <v>94</v>
      </c>
      <c r="AU239" s="128" t="s">
        <v>94</v>
      </c>
      <c r="AV239" s="125">
        <f t="shared" si="10"/>
        <v>10.321606918100667</v>
      </c>
      <c r="AW239" s="128" t="s">
        <v>94</v>
      </c>
      <c r="AX239" s="129">
        <v>63.555999999999997</v>
      </c>
      <c r="AZ239" s="100"/>
      <c r="BA239" s="98">
        <f t="shared" si="11"/>
        <v>9564.4220099999984</v>
      </c>
      <c r="BB239" s="154"/>
    </row>
    <row r="240" spans="1:54" x14ac:dyDescent="0.3">
      <c r="A240" s="120">
        <v>2010</v>
      </c>
      <c r="B240" s="121" t="s">
        <v>5</v>
      </c>
      <c r="C240" s="122">
        <v>442.65040000000005</v>
      </c>
      <c r="D240" s="122">
        <v>749.10930000000008</v>
      </c>
      <c r="E240" s="123">
        <v>0</v>
      </c>
      <c r="F240" s="123" t="s">
        <v>94</v>
      </c>
      <c r="G240" s="123" t="s">
        <v>94</v>
      </c>
      <c r="H240" s="122">
        <v>1191.7597000000001</v>
      </c>
      <c r="I240" s="122">
        <v>15.232700000000001</v>
      </c>
      <c r="J240" s="122">
        <v>1206.9924000000001</v>
      </c>
      <c r="K240" s="124">
        <v>4089.5619648954248</v>
      </c>
      <c r="L240" s="125">
        <v>1518.9691676818284</v>
      </c>
      <c r="M240" s="125">
        <v>2570.592797213596</v>
      </c>
      <c r="N240" s="125">
        <v>52.271502839593026</v>
      </c>
      <c r="O240" s="125">
        <v>4141.8334677350176</v>
      </c>
      <c r="P240" s="125">
        <v>45.249019820207678</v>
      </c>
      <c r="Q240" s="125">
        <v>1240.0977</v>
      </c>
      <c r="R240" s="125">
        <v>220.35420000000002</v>
      </c>
      <c r="S240" s="126">
        <v>0</v>
      </c>
      <c r="T240" s="126" t="s">
        <v>94</v>
      </c>
      <c r="U240" s="126" t="s">
        <v>94</v>
      </c>
      <c r="V240" s="127">
        <v>1460.4519</v>
      </c>
      <c r="W240" s="125">
        <v>3974.0728445284967</v>
      </c>
      <c r="X240" s="125">
        <v>3382.9949695554442</v>
      </c>
      <c r="Y240" s="125">
        <v>2830.7880064746537</v>
      </c>
      <c r="Z240" s="125">
        <v>0</v>
      </c>
      <c r="AA240" s="125">
        <v>2667.4443000000001</v>
      </c>
      <c r="AB240" s="125">
        <v>4048.2680487471725</v>
      </c>
      <c r="AC240" s="126" t="s">
        <v>94</v>
      </c>
      <c r="AD240" s="125">
        <v>12.496401148709106</v>
      </c>
      <c r="AE240" s="125">
        <v>3.6589769665368013</v>
      </c>
      <c r="AF240" s="126" t="s">
        <v>94</v>
      </c>
      <c r="AG240" s="128" t="s">
        <v>94</v>
      </c>
      <c r="AH240" s="126">
        <v>78.08</v>
      </c>
      <c r="AI240" s="126" t="s">
        <v>94</v>
      </c>
      <c r="AJ240" s="126" t="s">
        <v>94</v>
      </c>
      <c r="AK240" s="126" t="s">
        <v>94</v>
      </c>
      <c r="AL240" s="126" t="s">
        <v>94</v>
      </c>
      <c r="AM240" s="126" t="s">
        <v>94</v>
      </c>
      <c r="AN240" s="128" t="s">
        <v>94</v>
      </c>
      <c r="AO240" s="125">
        <v>72901.369000000006</v>
      </c>
      <c r="AP240" s="125">
        <v>21345.7</v>
      </c>
      <c r="AQ240" s="125">
        <v>98.737962227434068</v>
      </c>
      <c r="AR240" s="125">
        <v>1.2620377725659251</v>
      </c>
      <c r="AS240" s="125">
        <v>54.750980179792322</v>
      </c>
      <c r="AT240" s="126" t="s">
        <v>94</v>
      </c>
      <c r="AU240" s="128" t="s">
        <v>94</v>
      </c>
      <c r="AV240" s="125">
        <f t="shared" si="10"/>
        <v>1.1784721777192919</v>
      </c>
      <c r="AW240" s="128" t="s">
        <v>94</v>
      </c>
      <c r="AX240" s="129">
        <v>10.667</v>
      </c>
      <c r="AZ240" s="100"/>
      <c r="BA240" s="98">
        <f t="shared" si="11"/>
        <v>2667.4443000000006</v>
      </c>
      <c r="BB240" s="154"/>
    </row>
    <row r="241" spans="1:54" x14ac:dyDescent="0.3">
      <c r="A241" s="120">
        <v>2010</v>
      </c>
      <c r="B241" s="121" t="s">
        <v>6</v>
      </c>
      <c r="C241" s="122">
        <v>5157.4928499999996</v>
      </c>
      <c r="D241" s="122">
        <v>2229.0543600000001</v>
      </c>
      <c r="E241" s="122">
        <v>1151.3019999999999</v>
      </c>
      <c r="F241" s="123" t="s">
        <v>94</v>
      </c>
      <c r="G241" s="123" t="s">
        <v>94</v>
      </c>
      <c r="H241" s="122">
        <v>8537.8492100000003</v>
      </c>
      <c r="I241" s="122">
        <v>311.95835</v>
      </c>
      <c r="J241" s="122">
        <v>8849.8075600000011</v>
      </c>
      <c r="K241" s="124">
        <v>2220.6686598764018</v>
      </c>
      <c r="L241" s="125">
        <v>1341.4482329012253</v>
      </c>
      <c r="M241" s="125">
        <v>579.77027195738572</v>
      </c>
      <c r="N241" s="125">
        <v>81.139419775692375</v>
      </c>
      <c r="O241" s="125">
        <v>2301.808079652094</v>
      </c>
      <c r="P241" s="125">
        <v>75.140937045300149</v>
      </c>
      <c r="Q241" s="125">
        <v>2179.0562999999997</v>
      </c>
      <c r="R241" s="125">
        <v>666.12990000000002</v>
      </c>
      <c r="S241" s="125">
        <v>82.617630000000005</v>
      </c>
      <c r="T241" s="126" t="s">
        <v>94</v>
      </c>
      <c r="U241" s="126" t="s">
        <v>94</v>
      </c>
      <c r="V241" s="127">
        <v>2927.8038299999998</v>
      </c>
      <c r="W241" s="125">
        <v>2764.5959104278891</v>
      </c>
      <c r="X241" s="125">
        <v>2466.0279755101114</v>
      </c>
      <c r="Y241" s="125">
        <v>2217.7716739912107</v>
      </c>
      <c r="Z241" s="125">
        <v>8219.0240748109827</v>
      </c>
      <c r="AA241" s="125">
        <v>11777.611390000002</v>
      </c>
      <c r="AB241" s="125">
        <v>2401.7536336949943</v>
      </c>
      <c r="AC241" s="126" t="s">
        <v>94</v>
      </c>
      <c r="AD241" s="125">
        <v>15.777404251385823</v>
      </c>
      <c r="AE241" s="125">
        <v>4.8971554238937651</v>
      </c>
      <c r="AF241" s="126" t="s">
        <v>94</v>
      </c>
      <c r="AG241" s="128" t="s">
        <v>94</v>
      </c>
      <c r="AH241" s="126">
        <v>114.63</v>
      </c>
      <c r="AI241" s="126" t="s">
        <v>94</v>
      </c>
      <c r="AJ241" s="126" t="s">
        <v>94</v>
      </c>
      <c r="AK241" s="126" t="s">
        <v>94</v>
      </c>
      <c r="AL241" s="126" t="s">
        <v>94</v>
      </c>
      <c r="AM241" s="126" t="s">
        <v>94</v>
      </c>
      <c r="AN241" s="128" t="s">
        <v>94</v>
      </c>
      <c r="AO241" s="125">
        <v>240499.03200000001</v>
      </c>
      <c r="AP241" s="125">
        <v>74648.600000000006</v>
      </c>
      <c r="AQ241" s="125">
        <v>96.474970242177776</v>
      </c>
      <c r="AR241" s="125">
        <v>3.5250297578222138</v>
      </c>
      <c r="AS241" s="125">
        <v>24.859062954699844</v>
      </c>
      <c r="AT241" s="126" t="s">
        <v>94</v>
      </c>
      <c r="AU241" s="128" t="s">
        <v>94</v>
      </c>
      <c r="AV241" s="125">
        <f t="shared" si="10"/>
        <v>11.843957056645626</v>
      </c>
      <c r="AW241" s="128" t="s">
        <v>94</v>
      </c>
      <c r="AX241" s="129">
        <v>11.118409999999999</v>
      </c>
      <c r="AZ241" s="100"/>
      <c r="BA241" s="98">
        <f t="shared" si="11"/>
        <v>11777.61139</v>
      </c>
      <c r="BB241" s="154"/>
    </row>
    <row r="242" spans="1:54" x14ac:dyDescent="0.3">
      <c r="A242" s="120">
        <v>2010</v>
      </c>
      <c r="B242" s="121" t="s">
        <v>7</v>
      </c>
      <c r="C242" s="122">
        <v>1771.7126699999999</v>
      </c>
      <c r="D242" s="122">
        <v>1393.2260000000001</v>
      </c>
      <c r="E242" s="122">
        <v>307.04540000000003</v>
      </c>
      <c r="F242" s="123" t="s">
        <v>94</v>
      </c>
      <c r="G242" s="123" t="s">
        <v>94</v>
      </c>
      <c r="H242" s="122">
        <v>3471.98407</v>
      </c>
      <c r="I242" s="122">
        <v>1365.6679999999999</v>
      </c>
      <c r="J242" s="122">
        <v>4837.6520700000001</v>
      </c>
      <c r="K242" s="124">
        <v>2401.1137498279722</v>
      </c>
      <c r="L242" s="125">
        <v>1225.2601299180008</v>
      </c>
      <c r="M242" s="125">
        <v>963.5107874264603</v>
      </c>
      <c r="N242" s="125">
        <v>944.452551160486</v>
      </c>
      <c r="O242" s="125">
        <v>3345.5663009884584</v>
      </c>
      <c r="P242" s="125">
        <v>38.113199861964823</v>
      </c>
      <c r="Q242" s="125">
        <v>7039.7862000000005</v>
      </c>
      <c r="R242" s="125">
        <v>717.33910000000003</v>
      </c>
      <c r="S242" s="125">
        <v>98.074679999999987</v>
      </c>
      <c r="T242" s="126" t="s">
        <v>94</v>
      </c>
      <c r="U242" s="126" t="s">
        <v>94</v>
      </c>
      <c r="V242" s="127">
        <v>7855.1999800000003</v>
      </c>
      <c r="W242" s="125">
        <v>3777.8389003137618</v>
      </c>
      <c r="X242" s="125">
        <v>3417.9543213431029</v>
      </c>
      <c r="Y242" s="125">
        <v>2345.5485073406794</v>
      </c>
      <c r="Z242" s="125">
        <v>20076.700102354145</v>
      </c>
      <c r="AA242" s="125">
        <v>12692.852050000001</v>
      </c>
      <c r="AB242" s="125">
        <v>3600.5302426223443</v>
      </c>
      <c r="AC242" s="126" t="s">
        <v>94</v>
      </c>
      <c r="AD242" s="125">
        <v>24.416374050206791</v>
      </c>
      <c r="AE242" s="125">
        <v>3.3208662823856585</v>
      </c>
      <c r="AF242" s="126" t="s">
        <v>94</v>
      </c>
      <c r="AG242" s="128" t="s">
        <v>94</v>
      </c>
      <c r="AH242" s="126">
        <v>1059.75</v>
      </c>
      <c r="AI242" s="126" t="s">
        <v>94</v>
      </c>
      <c r="AJ242" s="126" t="s">
        <v>94</v>
      </c>
      <c r="AK242" s="126" t="s">
        <v>94</v>
      </c>
      <c r="AL242" s="126" t="s">
        <v>94</v>
      </c>
      <c r="AM242" s="126" t="s">
        <v>94</v>
      </c>
      <c r="AN242" s="128" t="s">
        <v>94</v>
      </c>
      <c r="AO242" s="125">
        <v>382215.09</v>
      </c>
      <c r="AP242" s="125">
        <v>51985</v>
      </c>
      <c r="AQ242" s="125">
        <v>71.770024378789188</v>
      </c>
      <c r="AR242" s="125">
        <v>28.229975621210805</v>
      </c>
      <c r="AS242" s="125">
        <v>61.88680013803517</v>
      </c>
      <c r="AT242" s="126" t="s">
        <v>94</v>
      </c>
      <c r="AU242" s="128" t="s">
        <v>94</v>
      </c>
      <c r="AV242" s="125">
        <f t="shared" si="10"/>
        <v>8.0646753429851401</v>
      </c>
      <c r="AW242" s="128" t="s">
        <v>94</v>
      </c>
      <c r="AX242" s="129">
        <v>45.734999999999999</v>
      </c>
      <c r="AZ242" s="100"/>
      <c r="BA242" s="98">
        <f t="shared" si="11"/>
        <v>12692.85205</v>
      </c>
      <c r="BB242" s="154"/>
    </row>
    <row r="243" spans="1:54" x14ac:dyDescent="0.3">
      <c r="A243" s="120">
        <v>2010</v>
      </c>
      <c r="B243" s="121" t="s">
        <v>272</v>
      </c>
      <c r="C243" s="122">
        <v>13508.57756</v>
      </c>
      <c r="D243" s="122">
        <v>2639.38</v>
      </c>
      <c r="E243" s="122">
        <v>703.82460000000003</v>
      </c>
      <c r="F243" s="123" t="s">
        <v>94</v>
      </c>
      <c r="G243" s="123" t="s">
        <v>94</v>
      </c>
      <c r="H243" s="122">
        <v>16851.782159999999</v>
      </c>
      <c r="I243" s="122">
        <v>4690.4292000000005</v>
      </c>
      <c r="J243" s="122">
        <v>21542.211360000001</v>
      </c>
      <c r="K243" s="124">
        <v>4256.629197135604</v>
      </c>
      <c r="L243" s="125">
        <v>3412.1616994405085</v>
      </c>
      <c r="M243" s="125">
        <v>666.68687404488571</v>
      </c>
      <c r="N243" s="125">
        <v>1184.7659606713903</v>
      </c>
      <c r="O243" s="125">
        <v>5441.3951578069937</v>
      </c>
      <c r="P243" s="125">
        <v>25.666388898387133</v>
      </c>
      <c r="Q243" s="125">
        <v>41272.773200000003</v>
      </c>
      <c r="R243" s="125">
        <v>18966.512600000002</v>
      </c>
      <c r="S243" s="125">
        <v>2150.1047699999999</v>
      </c>
      <c r="T243" s="126" t="s">
        <v>94</v>
      </c>
      <c r="U243" s="126" t="s">
        <v>94</v>
      </c>
      <c r="V243" s="127">
        <v>62389.390570000003</v>
      </c>
      <c r="W243" s="125">
        <v>12513.795209008898</v>
      </c>
      <c r="X243" s="125">
        <v>5288.2468762424533</v>
      </c>
      <c r="Y243" s="125">
        <v>5839.3518451526779</v>
      </c>
      <c r="Z243" s="125">
        <v>29679.952100271938</v>
      </c>
      <c r="AA243" s="125">
        <v>83931.601930000004</v>
      </c>
      <c r="AB243" s="125">
        <v>9383.4952164988063</v>
      </c>
      <c r="AC243" s="126" t="s">
        <v>94</v>
      </c>
      <c r="AD243" s="125">
        <v>10.494973928746578</v>
      </c>
      <c r="AE243" s="125">
        <v>3.7650983969969549</v>
      </c>
      <c r="AF243" s="126" t="s">
        <v>94</v>
      </c>
      <c r="AG243" s="128" t="s">
        <v>94</v>
      </c>
      <c r="AH243" s="126">
        <v>14080.54</v>
      </c>
      <c r="AI243" s="126" t="s">
        <v>94</v>
      </c>
      <c r="AJ243" s="126" t="s">
        <v>94</v>
      </c>
      <c r="AK243" s="126" t="s">
        <v>94</v>
      </c>
      <c r="AL243" s="126" t="s">
        <v>94</v>
      </c>
      <c r="AM243" s="126" t="s">
        <v>94</v>
      </c>
      <c r="AN243" s="128" t="s">
        <v>94</v>
      </c>
      <c r="AO243" s="125">
        <v>2229200.7560000001</v>
      </c>
      <c r="AP243" s="125">
        <v>799731.4</v>
      </c>
      <c r="AQ243" s="125">
        <v>78.226797975303114</v>
      </c>
      <c r="AR243" s="125">
        <v>21.773202024696875</v>
      </c>
      <c r="AS243" s="125">
        <v>74.333611101612874</v>
      </c>
      <c r="AT243" s="126" t="s">
        <v>94</v>
      </c>
      <c r="AU243" s="128" t="s">
        <v>94</v>
      </c>
      <c r="AV243" s="125">
        <f t="shared" si="10"/>
        <v>10.704925199470283</v>
      </c>
      <c r="AW243" s="128" t="s">
        <v>94</v>
      </c>
      <c r="AX243" s="129">
        <v>9.2614999999999998</v>
      </c>
      <c r="AZ243" s="100"/>
      <c r="BA243" s="98">
        <f t="shared" si="11"/>
        <v>83931.601930000019</v>
      </c>
      <c r="BB243" s="154"/>
    </row>
    <row r="244" spans="1:54" x14ac:dyDescent="0.3">
      <c r="A244" s="120">
        <v>2010</v>
      </c>
      <c r="B244" s="121" t="s">
        <v>8</v>
      </c>
      <c r="C244" s="122">
        <v>923.99827000000005</v>
      </c>
      <c r="D244" s="122">
        <v>1238.90446</v>
      </c>
      <c r="E244" s="122">
        <v>268.07403999999997</v>
      </c>
      <c r="F244" s="123" t="s">
        <v>94</v>
      </c>
      <c r="G244" s="123" t="s">
        <v>94</v>
      </c>
      <c r="H244" s="122">
        <v>2430.9767699999998</v>
      </c>
      <c r="I244" s="122">
        <v>145.72117</v>
      </c>
      <c r="J244" s="122">
        <v>2576.6979399999996</v>
      </c>
      <c r="K244" s="124">
        <v>3113.5113981733721</v>
      </c>
      <c r="L244" s="125">
        <v>1183.4251898414796</v>
      </c>
      <c r="M244" s="125">
        <v>1586.746202209833</v>
      </c>
      <c r="N244" s="125">
        <v>186.6346603345616</v>
      </c>
      <c r="O244" s="125">
        <v>3300.1460585079335</v>
      </c>
      <c r="P244" s="125">
        <v>44.513564014356824</v>
      </c>
      <c r="Q244" s="125">
        <v>2477.5897999999997</v>
      </c>
      <c r="R244" s="125">
        <v>646.12649999999996</v>
      </c>
      <c r="S244" s="125">
        <v>88.153800000000004</v>
      </c>
      <c r="T244" s="126" t="s">
        <v>94</v>
      </c>
      <c r="U244" s="126" t="s">
        <v>94</v>
      </c>
      <c r="V244" s="127">
        <v>3211.8700999999996</v>
      </c>
      <c r="W244" s="125">
        <v>3612.7722061748054</v>
      </c>
      <c r="X244" s="125">
        <v>3241.8959464357445</v>
      </c>
      <c r="Y244" s="125">
        <v>1992.9381754922765</v>
      </c>
      <c r="Z244" s="125">
        <v>51672.801875732708</v>
      </c>
      <c r="AA244" s="125">
        <v>5788.5680399999992</v>
      </c>
      <c r="AB244" s="125">
        <v>3466.5924308980329</v>
      </c>
      <c r="AC244" s="126" t="s">
        <v>94</v>
      </c>
      <c r="AD244" s="125">
        <v>15.481759740676548</v>
      </c>
      <c r="AE244" s="125">
        <v>3.9439657256952669</v>
      </c>
      <c r="AF244" s="126" t="s">
        <v>94</v>
      </c>
      <c r="AG244" s="128" t="s">
        <v>94</v>
      </c>
      <c r="AH244" s="126">
        <v>99.84</v>
      </c>
      <c r="AI244" s="126" t="s">
        <v>94</v>
      </c>
      <c r="AJ244" s="126" t="s">
        <v>94</v>
      </c>
      <c r="AK244" s="126" t="s">
        <v>94</v>
      </c>
      <c r="AL244" s="126" t="s">
        <v>94</v>
      </c>
      <c r="AM244" s="126" t="s">
        <v>94</v>
      </c>
      <c r="AN244" s="128" t="s">
        <v>94</v>
      </c>
      <c r="AO244" s="125">
        <v>146770.242</v>
      </c>
      <c r="AP244" s="125">
        <v>37389.599999999999</v>
      </c>
      <c r="AQ244" s="125">
        <v>94.344654538746596</v>
      </c>
      <c r="AR244" s="125">
        <v>5.6553454612534066</v>
      </c>
      <c r="AS244" s="125">
        <v>55.486435985643176</v>
      </c>
      <c r="AT244" s="126" t="s">
        <v>94</v>
      </c>
      <c r="AU244" s="128" t="s">
        <v>94</v>
      </c>
      <c r="AV244" s="125">
        <f t="shared" si="10"/>
        <v>11.014007167951224</v>
      </c>
      <c r="AW244" s="128" t="s">
        <v>94</v>
      </c>
      <c r="AX244" s="129">
        <v>48.7211</v>
      </c>
      <c r="AZ244" s="100"/>
      <c r="BA244" s="98">
        <f t="shared" si="11"/>
        <v>5788.5680400000001</v>
      </c>
      <c r="BB244" s="154"/>
    </row>
    <row r="245" spans="1:54" x14ac:dyDescent="0.3">
      <c r="A245" s="120">
        <v>2010</v>
      </c>
      <c r="B245" s="121" t="s">
        <v>9</v>
      </c>
      <c r="C245" s="122">
        <v>5462.7051200000005</v>
      </c>
      <c r="D245" s="122">
        <v>1683.325</v>
      </c>
      <c r="E245" s="123">
        <v>0</v>
      </c>
      <c r="F245" s="123" t="s">
        <v>94</v>
      </c>
      <c r="G245" s="123" t="s">
        <v>94</v>
      </c>
      <c r="H245" s="122">
        <v>7146.0301200000004</v>
      </c>
      <c r="I245" s="122">
        <v>921.66769999999997</v>
      </c>
      <c r="J245" s="122">
        <v>8067.6978200000003</v>
      </c>
      <c r="K245" s="124">
        <v>2135.2722176737402</v>
      </c>
      <c r="L245" s="125">
        <v>1632.2856579395577</v>
      </c>
      <c r="M245" s="125">
        <v>502.98655973418272</v>
      </c>
      <c r="N245" s="125">
        <v>275.39926374355326</v>
      </c>
      <c r="O245" s="125">
        <v>2410.6714814172938</v>
      </c>
      <c r="P245" s="125">
        <v>53.56012284945637</v>
      </c>
      <c r="Q245" s="125">
        <v>5762.71</v>
      </c>
      <c r="R245" s="125">
        <v>839.68909999999994</v>
      </c>
      <c r="S245" s="125">
        <v>392.78454999999997</v>
      </c>
      <c r="T245" s="126" t="s">
        <v>94</v>
      </c>
      <c r="U245" s="126" t="s">
        <v>94</v>
      </c>
      <c r="V245" s="127">
        <v>6995.1836499999999</v>
      </c>
      <c r="W245" s="125">
        <v>3162.6054889996662</v>
      </c>
      <c r="X245" s="125">
        <v>2251.1843435004375</v>
      </c>
      <c r="Y245" s="125">
        <v>2047.7125410303806</v>
      </c>
      <c r="Z245" s="125">
        <v>11673.687104348084</v>
      </c>
      <c r="AA245" s="125">
        <v>15062.88147</v>
      </c>
      <c r="AB245" s="125">
        <v>2709.8814518731842</v>
      </c>
      <c r="AC245" s="126" t="s">
        <v>94</v>
      </c>
      <c r="AD245" s="125">
        <v>27.970989771929627</v>
      </c>
      <c r="AE245" s="125">
        <v>3.2754795197427735</v>
      </c>
      <c r="AF245" s="126" t="s">
        <v>94</v>
      </c>
      <c r="AG245" s="128" t="s">
        <v>94</v>
      </c>
      <c r="AH245" s="126">
        <v>589.13</v>
      </c>
      <c r="AI245" s="126" t="s">
        <v>94</v>
      </c>
      <c r="AJ245" s="126" t="s">
        <v>94</v>
      </c>
      <c r="AK245" s="126" t="s">
        <v>94</v>
      </c>
      <c r="AL245" s="126" t="s">
        <v>94</v>
      </c>
      <c r="AM245" s="126" t="s">
        <v>94</v>
      </c>
      <c r="AN245" s="128" t="s">
        <v>94</v>
      </c>
      <c r="AO245" s="125">
        <v>459867.97899999999</v>
      </c>
      <c r="AP245" s="125">
        <v>53851.8</v>
      </c>
      <c r="AQ245" s="125">
        <v>88.575827695043742</v>
      </c>
      <c r="AR245" s="125">
        <v>11.42417230495626</v>
      </c>
      <c r="AS245" s="125">
        <v>46.439877150543623</v>
      </c>
      <c r="AT245" s="126" t="s">
        <v>94</v>
      </c>
      <c r="AU245" s="128" t="s">
        <v>94</v>
      </c>
      <c r="AV245" s="125">
        <f t="shared" si="10"/>
        <v>6.9464402304380224</v>
      </c>
      <c r="AW245" s="128" t="s">
        <v>94</v>
      </c>
      <c r="AX245" s="129">
        <v>61.934660000000001</v>
      </c>
      <c r="AZ245" s="100"/>
      <c r="BA245" s="98">
        <f t="shared" si="11"/>
        <v>15062.88147</v>
      </c>
      <c r="BB245" s="154"/>
    </row>
    <row r="246" spans="1:54" x14ac:dyDescent="0.3">
      <c r="A246" s="120">
        <v>2010</v>
      </c>
      <c r="B246" s="121" t="s">
        <v>10</v>
      </c>
      <c r="C246" s="122">
        <v>2961.0985299999998</v>
      </c>
      <c r="D246" s="122">
        <v>2678.9877799999999</v>
      </c>
      <c r="E246" s="122">
        <v>32.628540000000001</v>
      </c>
      <c r="F246" s="123" t="s">
        <v>94</v>
      </c>
      <c r="G246" s="123" t="s">
        <v>94</v>
      </c>
      <c r="H246" s="122">
        <v>5672.7148499999994</v>
      </c>
      <c r="I246" s="122">
        <v>196.28570999999999</v>
      </c>
      <c r="J246" s="122">
        <v>5869.0005599999995</v>
      </c>
      <c r="K246" s="124">
        <v>2128.3476731071837</v>
      </c>
      <c r="L246" s="125">
        <v>1110.9754910678439</v>
      </c>
      <c r="M246" s="125">
        <v>1005.1302698293709</v>
      </c>
      <c r="N246" s="125">
        <v>73.644497421316956</v>
      </c>
      <c r="O246" s="125">
        <v>2201.9921705285005</v>
      </c>
      <c r="P246" s="125">
        <v>64.035003779515989</v>
      </c>
      <c r="Q246" s="125">
        <v>2458.0507000000002</v>
      </c>
      <c r="R246" s="125">
        <v>838.24930000000006</v>
      </c>
      <c r="S246" s="126">
        <v>0</v>
      </c>
      <c r="T246" s="126" t="s">
        <v>94</v>
      </c>
      <c r="U246" s="126" t="s">
        <v>94</v>
      </c>
      <c r="V246" s="127">
        <v>3296.3</v>
      </c>
      <c r="W246" s="125">
        <v>4231.7221901277362</v>
      </c>
      <c r="X246" s="125">
        <v>3263.2644716421796</v>
      </c>
      <c r="Y246" s="125">
        <v>1667.6467311510503</v>
      </c>
      <c r="Z246" s="125">
        <v>0</v>
      </c>
      <c r="AA246" s="125">
        <v>9165.3005599999997</v>
      </c>
      <c r="AB246" s="125">
        <v>2661.033114767044</v>
      </c>
      <c r="AC246" s="126" t="s">
        <v>94</v>
      </c>
      <c r="AD246" s="125">
        <v>19.08821226478949</v>
      </c>
      <c r="AE246" s="125">
        <v>4.9177882021810548</v>
      </c>
      <c r="AF246" s="126" t="s">
        <v>94</v>
      </c>
      <c r="AG246" s="128" t="s">
        <v>94</v>
      </c>
      <c r="AH246" s="126">
        <v>78.33</v>
      </c>
      <c r="AI246" s="126" t="s">
        <v>94</v>
      </c>
      <c r="AJ246" s="126" t="s">
        <v>94</v>
      </c>
      <c r="AK246" s="126" t="s">
        <v>94</v>
      </c>
      <c r="AL246" s="126" t="s">
        <v>94</v>
      </c>
      <c r="AM246" s="126" t="s">
        <v>94</v>
      </c>
      <c r="AN246" s="128" t="s">
        <v>94</v>
      </c>
      <c r="AO246" s="125">
        <v>186370.38</v>
      </c>
      <c r="AP246" s="125">
        <v>48015.5</v>
      </c>
      <c r="AQ246" s="125">
        <v>96.6555513499559</v>
      </c>
      <c r="AR246" s="125">
        <v>3.3444486500440886</v>
      </c>
      <c r="AS246" s="125">
        <v>35.964996220484011</v>
      </c>
      <c r="AT246" s="126" t="s">
        <v>94</v>
      </c>
      <c r="AU246" s="128" t="s">
        <v>94</v>
      </c>
      <c r="AV246" s="125">
        <f t="shared" si="10"/>
        <v>12.921660710781357</v>
      </c>
      <c r="AW246" s="128" t="s">
        <v>94</v>
      </c>
      <c r="AX246" s="129">
        <v>151.80261999999999</v>
      </c>
      <c r="AZ246" s="100"/>
      <c r="BA246" s="98">
        <f t="shared" si="11"/>
        <v>9165.3005599999997</v>
      </c>
      <c r="BB246" s="154"/>
    </row>
    <row r="247" spans="1:54" x14ac:dyDescent="0.3">
      <c r="A247" s="120">
        <v>2010</v>
      </c>
      <c r="B247" s="121" t="s">
        <v>11</v>
      </c>
      <c r="C247" s="122">
        <v>2108.6854500000004</v>
      </c>
      <c r="D247" s="122">
        <v>1739.1949999999999</v>
      </c>
      <c r="E247" s="122">
        <v>431.81910999999997</v>
      </c>
      <c r="F247" s="123" t="s">
        <v>94</v>
      </c>
      <c r="G247" s="123" t="s">
        <v>94</v>
      </c>
      <c r="H247" s="122">
        <v>4279.6995600000009</v>
      </c>
      <c r="I247" s="122">
        <v>177.26900000000001</v>
      </c>
      <c r="J247" s="122">
        <v>4456.9685600000012</v>
      </c>
      <c r="K247" s="124">
        <v>2371.3570711019329</v>
      </c>
      <c r="L247" s="125">
        <v>1168.4105583774347</v>
      </c>
      <c r="M247" s="125">
        <v>963.67801137777212</v>
      </c>
      <c r="N247" s="125">
        <v>98.223739948037036</v>
      </c>
      <c r="O247" s="125">
        <v>2469.5808110499702</v>
      </c>
      <c r="P247" s="125">
        <v>61.813897357508822</v>
      </c>
      <c r="Q247" s="125">
        <v>2038.4533000000001</v>
      </c>
      <c r="R247" s="125">
        <v>438.30340000000001</v>
      </c>
      <c r="S247" s="125">
        <v>276.57655</v>
      </c>
      <c r="T247" s="126" t="s">
        <v>94</v>
      </c>
      <c r="U247" s="126" t="s">
        <v>94</v>
      </c>
      <c r="V247" s="127">
        <v>2753.3332499999997</v>
      </c>
      <c r="W247" s="125">
        <v>3109.9197595497317</v>
      </c>
      <c r="X247" s="125">
        <v>2593.1518106682306</v>
      </c>
      <c r="Y247" s="125">
        <v>1726.0728308083692</v>
      </c>
      <c r="Z247" s="125">
        <v>13903.209671743829</v>
      </c>
      <c r="AA247" s="125">
        <v>7210.3018100000008</v>
      </c>
      <c r="AB247" s="125">
        <v>2680.3239041428419</v>
      </c>
      <c r="AC247" s="126" t="s">
        <v>94</v>
      </c>
      <c r="AD247" s="125">
        <v>13.412344067099838</v>
      </c>
      <c r="AE247" s="125">
        <v>3.9086549523886669</v>
      </c>
      <c r="AF247" s="126" t="s">
        <v>94</v>
      </c>
      <c r="AG247" s="128" t="s">
        <v>94</v>
      </c>
      <c r="AH247" s="126">
        <v>109.68</v>
      </c>
      <c r="AI247" s="126" t="s">
        <v>94</v>
      </c>
      <c r="AJ247" s="126" t="s">
        <v>94</v>
      </c>
      <c r="AK247" s="126" t="s">
        <v>94</v>
      </c>
      <c r="AL247" s="126" t="s">
        <v>94</v>
      </c>
      <c r="AM247" s="126" t="s">
        <v>94</v>
      </c>
      <c r="AN247" s="128" t="s">
        <v>94</v>
      </c>
      <c r="AO247" s="125">
        <v>184470.15400000001</v>
      </c>
      <c r="AP247" s="125">
        <v>53758.7</v>
      </c>
      <c r="AQ247" s="125">
        <v>96.022655362863944</v>
      </c>
      <c r="AR247" s="125">
        <v>3.9773446371360528</v>
      </c>
      <c r="AS247" s="125">
        <v>38.186102642491178</v>
      </c>
      <c r="AT247" s="126" t="s">
        <v>94</v>
      </c>
      <c r="AU247" s="128" t="s">
        <v>94</v>
      </c>
      <c r="AV247" s="125">
        <f t="shared" si="10"/>
        <v>11.35261827547971</v>
      </c>
      <c r="AW247" s="128" t="s">
        <v>94</v>
      </c>
      <c r="AX247" s="129">
        <v>246.30720000000002</v>
      </c>
      <c r="AZ247" s="100"/>
      <c r="BA247" s="98">
        <f t="shared" si="11"/>
        <v>7210.3018100000008</v>
      </c>
      <c r="BB247" s="154"/>
    </row>
    <row r="248" spans="1:54" x14ac:dyDescent="0.3">
      <c r="A248" s="120">
        <v>2010</v>
      </c>
      <c r="B248" s="121" t="s">
        <v>12</v>
      </c>
      <c r="C248" s="122">
        <v>3780.8379</v>
      </c>
      <c r="D248" s="122">
        <v>3020.4085399999999</v>
      </c>
      <c r="E248" s="123">
        <v>0</v>
      </c>
      <c r="F248" s="123" t="s">
        <v>94</v>
      </c>
      <c r="G248" s="123" t="s">
        <v>94</v>
      </c>
      <c r="H248" s="122">
        <v>6801.2464399999999</v>
      </c>
      <c r="I248" s="122">
        <v>2125.4781400000002</v>
      </c>
      <c r="J248" s="122">
        <v>8926.7245800000001</v>
      </c>
      <c r="K248" s="124">
        <v>1848.2516813969785</v>
      </c>
      <c r="L248" s="125">
        <v>1027.4499045743182</v>
      </c>
      <c r="M248" s="125">
        <v>820.80177682266037</v>
      </c>
      <c r="N248" s="125">
        <v>577.60273512858089</v>
      </c>
      <c r="O248" s="125">
        <v>2425.8544165255594</v>
      </c>
      <c r="P248" s="125">
        <v>38.928394108405101</v>
      </c>
      <c r="Q248" s="125">
        <v>12864.802699999998</v>
      </c>
      <c r="R248" s="125">
        <v>1010.9183</v>
      </c>
      <c r="S248" s="125">
        <v>128.69449</v>
      </c>
      <c r="T248" s="126" t="s">
        <v>94</v>
      </c>
      <c r="U248" s="126" t="s">
        <v>94</v>
      </c>
      <c r="V248" s="127">
        <v>14004.415489999998</v>
      </c>
      <c r="W248" s="125">
        <v>3721.8090075523587</v>
      </c>
      <c r="X248" s="125">
        <v>2989.7057958886207</v>
      </c>
      <c r="Y248" s="125">
        <v>2625.0049985588571</v>
      </c>
      <c r="Z248" s="125">
        <v>25179.904128350619</v>
      </c>
      <c r="AA248" s="125">
        <v>22931.140069999998</v>
      </c>
      <c r="AB248" s="125">
        <v>3081.055416603685</v>
      </c>
      <c r="AC248" s="126" t="s">
        <v>94</v>
      </c>
      <c r="AD248" s="125">
        <v>28.024921838431467</v>
      </c>
      <c r="AE248" s="125">
        <v>2.792088612458774</v>
      </c>
      <c r="AF248" s="126" t="s">
        <v>94</v>
      </c>
      <c r="AG248" s="128" t="s">
        <v>94</v>
      </c>
      <c r="AH248" s="126">
        <v>2362.3200000000002</v>
      </c>
      <c r="AI248" s="126" t="s">
        <v>94</v>
      </c>
      <c r="AJ248" s="126" t="s">
        <v>94</v>
      </c>
      <c r="AK248" s="126" t="s">
        <v>94</v>
      </c>
      <c r="AL248" s="126" t="s">
        <v>94</v>
      </c>
      <c r="AM248" s="126" t="s">
        <v>94</v>
      </c>
      <c r="AN248" s="128" t="s">
        <v>94</v>
      </c>
      <c r="AO248" s="125">
        <v>821289.83900000004</v>
      </c>
      <c r="AP248" s="125">
        <v>81824.100000000006</v>
      </c>
      <c r="AQ248" s="125">
        <v>76.189719746007896</v>
      </c>
      <c r="AR248" s="125">
        <v>23.810280253992111</v>
      </c>
      <c r="AS248" s="125">
        <v>61.071605891594906</v>
      </c>
      <c r="AT248" s="126" t="s">
        <v>94</v>
      </c>
      <c r="AU248" s="128" t="s">
        <v>94</v>
      </c>
      <c r="AV248" s="125">
        <f t="shared" si="10"/>
        <v>5.0157541514135984</v>
      </c>
      <c r="AW248" s="128" t="s">
        <v>94</v>
      </c>
      <c r="AX248" s="129">
        <v>34.71895</v>
      </c>
      <c r="AZ248" s="100"/>
      <c r="BA248" s="98">
        <f t="shared" si="11"/>
        <v>22931.140070000001</v>
      </c>
      <c r="BB248" s="154"/>
    </row>
    <row r="249" spans="1:54" x14ac:dyDescent="0.3">
      <c r="A249" s="120">
        <v>2010</v>
      </c>
      <c r="B249" s="121" t="s">
        <v>13</v>
      </c>
      <c r="C249" s="122">
        <v>12322.58214</v>
      </c>
      <c r="D249" s="122">
        <v>6021.1140300000006</v>
      </c>
      <c r="E249" s="122">
        <v>47.106519999999996</v>
      </c>
      <c r="F249" s="123" t="s">
        <v>94</v>
      </c>
      <c r="G249" s="123" t="s">
        <v>94</v>
      </c>
      <c r="H249" s="122">
        <v>18390.802690000004</v>
      </c>
      <c r="I249" s="122">
        <v>11860.167140000001</v>
      </c>
      <c r="J249" s="122">
        <v>30250.969830000005</v>
      </c>
      <c r="K249" s="124">
        <v>2101.8583880146957</v>
      </c>
      <c r="L249" s="125">
        <v>1408.330189255001</v>
      </c>
      <c r="M249" s="125">
        <v>688.14446234203319</v>
      </c>
      <c r="N249" s="125">
        <v>1355.4814439948332</v>
      </c>
      <c r="O249" s="125">
        <v>3457.3398320095289</v>
      </c>
      <c r="P249" s="125">
        <v>67.357311334850678</v>
      </c>
      <c r="Q249" s="125">
        <v>13709.033599999999</v>
      </c>
      <c r="R249" s="125">
        <v>898.63209999999992</v>
      </c>
      <c r="S249" s="125">
        <v>52.554110000000001</v>
      </c>
      <c r="T249" s="126" t="s">
        <v>94</v>
      </c>
      <c r="U249" s="126" t="s">
        <v>94</v>
      </c>
      <c r="V249" s="127">
        <v>14660.219809999999</v>
      </c>
      <c r="W249" s="125">
        <v>2148.9945993028041</v>
      </c>
      <c r="X249" s="125">
        <v>2937.5063291546094</v>
      </c>
      <c r="Y249" s="125">
        <v>899.85320079347673</v>
      </c>
      <c r="Z249" s="125">
        <v>2705.7668743242548</v>
      </c>
      <c r="AA249" s="125">
        <v>44911.189640000004</v>
      </c>
      <c r="AB249" s="125">
        <v>2884.1584545892579</v>
      </c>
      <c r="AC249" s="126" t="s">
        <v>94</v>
      </c>
      <c r="AD249" s="125">
        <v>41.214912630554025</v>
      </c>
      <c r="AE249" s="125">
        <v>4.136519346641081</v>
      </c>
      <c r="AF249" s="126" t="s">
        <v>94</v>
      </c>
      <c r="AG249" s="128" t="s">
        <v>94</v>
      </c>
      <c r="AH249" s="126">
        <v>2069.02</v>
      </c>
      <c r="AI249" s="126" t="s">
        <v>94</v>
      </c>
      <c r="AJ249" s="126" t="s">
        <v>94</v>
      </c>
      <c r="AK249" s="126" t="s">
        <v>94</v>
      </c>
      <c r="AL249" s="126" t="s">
        <v>94</v>
      </c>
      <c r="AM249" s="126" t="s">
        <v>94</v>
      </c>
      <c r="AN249" s="128" t="s">
        <v>94</v>
      </c>
      <c r="AO249" s="125">
        <v>1085724.1529999999</v>
      </c>
      <c r="AP249" s="125">
        <v>108968.3</v>
      </c>
      <c r="AQ249" s="125">
        <v>60.794092861650249</v>
      </c>
      <c r="AR249" s="125">
        <v>39.205907138349751</v>
      </c>
      <c r="AS249" s="125">
        <v>32.642688665149322</v>
      </c>
      <c r="AT249" s="126" t="s">
        <v>94</v>
      </c>
      <c r="AU249" s="128" t="s">
        <v>94</v>
      </c>
      <c r="AV249" s="125">
        <f t="shared" si="10"/>
        <v>22.785482844217331</v>
      </c>
      <c r="AW249" s="128" t="s">
        <v>94</v>
      </c>
      <c r="AX249" s="129">
        <v>214.95045999999999</v>
      </c>
      <c r="AZ249" s="100"/>
      <c r="BA249" s="98">
        <f t="shared" si="11"/>
        <v>44911.189640000004</v>
      </c>
      <c r="BB249" s="154"/>
    </row>
    <row r="250" spans="1:54" x14ac:dyDescent="0.3">
      <c r="A250" s="120">
        <v>2010</v>
      </c>
      <c r="B250" s="121" t="s">
        <v>14</v>
      </c>
      <c r="C250" s="122">
        <v>2933.8807999999999</v>
      </c>
      <c r="D250" s="122">
        <v>1694.2339999999999</v>
      </c>
      <c r="E250" s="122">
        <v>605.81290999999999</v>
      </c>
      <c r="F250" s="123" t="s">
        <v>94</v>
      </c>
      <c r="G250" s="123" t="s">
        <v>94</v>
      </c>
      <c r="H250" s="122">
        <v>5233.927709999999</v>
      </c>
      <c r="I250" s="122">
        <v>224.4683</v>
      </c>
      <c r="J250" s="122">
        <v>5458.3960099999986</v>
      </c>
      <c r="K250" s="124">
        <v>1742.9484241317439</v>
      </c>
      <c r="L250" s="125">
        <v>977.01061235146108</v>
      </c>
      <c r="M250" s="125">
        <v>564.19626789427343</v>
      </c>
      <c r="N250" s="125">
        <v>74.750109560174181</v>
      </c>
      <c r="O250" s="125">
        <v>1817.6985336919181</v>
      </c>
      <c r="P250" s="125">
        <v>54.094574651409452</v>
      </c>
      <c r="Q250" s="125">
        <v>3493.4497999999999</v>
      </c>
      <c r="R250" s="125">
        <v>1050.6669999999999</v>
      </c>
      <c r="S250" s="125">
        <v>87.955679999999987</v>
      </c>
      <c r="T250" s="126" t="s">
        <v>94</v>
      </c>
      <c r="U250" s="126" t="s">
        <v>94</v>
      </c>
      <c r="V250" s="127">
        <v>4632.0724799999998</v>
      </c>
      <c r="W250" s="125">
        <v>3268.1103040522662</v>
      </c>
      <c r="X250" s="125">
        <v>2380.6650556825352</v>
      </c>
      <c r="Y250" s="125">
        <v>2555.3539593786409</v>
      </c>
      <c r="Z250" s="125">
        <v>29192.061068702285</v>
      </c>
      <c r="AA250" s="125">
        <v>10090.468489999999</v>
      </c>
      <c r="AB250" s="125">
        <v>2282.7714612972823</v>
      </c>
      <c r="AC250" s="126" t="s">
        <v>94</v>
      </c>
      <c r="AD250" s="125">
        <v>21.807280332648237</v>
      </c>
      <c r="AE250" s="125">
        <v>3.4772670060572111</v>
      </c>
      <c r="AF250" s="126" t="s">
        <v>94</v>
      </c>
      <c r="AG250" s="128" t="s">
        <v>94</v>
      </c>
      <c r="AH250" s="126">
        <v>215.47</v>
      </c>
      <c r="AI250" s="126" t="s">
        <v>94</v>
      </c>
      <c r="AJ250" s="126" t="s">
        <v>94</v>
      </c>
      <c r="AK250" s="126" t="s">
        <v>94</v>
      </c>
      <c r="AL250" s="126" t="s">
        <v>94</v>
      </c>
      <c r="AM250" s="126" t="s">
        <v>94</v>
      </c>
      <c r="AN250" s="128" t="s">
        <v>94</v>
      </c>
      <c r="AO250" s="125">
        <v>290183.88500000001</v>
      </c>
      <c r="AP250" s="125">
        <v>46271.1</v>
      </c>
      <c r="AQ250" s="125">
        <v>95.887650885191107</v>
      </c>
      <c r="AR250" s="125">
        <v>4.1123491148089135</v>
      </c>
      <c r="AS250" s="125">
        <v>45.905425348590526</v>
      </c>
      <c r="AT250" s="126" t="s">
        <v>94</v>
      </c>
      <c r="AU250" s="128" t="s">
        <v>94</v>
      </c>
      <c r="AV250" s="125">
        <f t="shared" si="10"/>
        <v>-1.929777639147201</v>
      </c>
      <c r="AW250" s="128" t="s">
        <v>94</v>
      </c>
      <c r="AX250" s="129">
        <v>121.01939999999999</v>
      </c>
      <c r="AZ250" s="100"/>
      <c r="BA250" s="98">
        <f t="shared" si="11"/>
        <v>10090.468489999999</v>
      </c>
      <c r="BB250" s="154"/>
    </row>
    <row r="251" spans="1:54" x14ac:dyDescent="0.3">
      <c r="A251" s="120">
        <v>2010</v>
      </c>
      <c r="B251" s="121" t="s">
        <v>15</v>
      </c>
      <c r="C251" s="122">
        <v>1463.98822</v>
      </c>
      <c r="D251" s="122">
        <v>830.36014</v>
      </c>
      <c r="E251" s="123">
        <v>0</v>
      </c>
      <c r="F251" s="123" t="s">
        <v>94</v>
      </c>
      <c r="G251" s="123" t="s">
        <v>94</v>
      </c>
      <c r="H251" s="122">
        <v>2294.34836</v>
      </c>
      <c r="I251" s="122">
        <v>202.33459999999999</v>
      </c>
      <c r="J251" s="122">
        <v>2496.6829600000001</v>
      </c>
      <c r="K251" s="124">
        <v>2138.5566468347365</v>
      </c>
      <c r="L251" s="125">
        <v>1364.5799362258808</v>
      </c>
      <c r="M251" s="125">
        <v>773.97671060885557</v>
      </c>
      <c r="N251" s="125">
        <v>188.59559919429483</v>
      </c>
      <c r="O251" s="125">
        <v>2327.1522460290312</v>
      </c>
      <c r="P251" s="125">
        <v>44.737332012160742</v>
      </c>
      <c r="Q251" s="125">
        <v>2380.7217999999998</v>
      </c>
      <c r="R251" s="125">
        <v>638.59960000000001</v>
      </c>
      <c r="S251" s="125">
        <v>64.755260000000007</v>
      </c>
      <c r="T251" s="126" t="s">
        <v>94</v>
      </c>
      <c r="U251" s="126" t="s">
        <v>94</v>
      </c>
      <c r="V251" s="127">
        <v>3084.0766599999997</v>
      </c>
      <c r="W251" s="125">
        <v>4221.9228710552206</v>
      </c>
      <c r="X251" s="125">
        <v>3621.9824189332689</v>
      </c>
      <c r="Y251" s="125">
        <v>3086.289539182756</v>
      </c>
      <c r="Z251" s="125">
        <v>41036.286438529787</v>
      </c>
      <c r="AA251" s="125">
        <v>5580.7596199999998</v>
      </c>
      <c r="AB251" s="125">
        <v>3094.6796610733413</v>
      </c>
      <c r="AC251" s="126" t="s">
        <v>94</v>
      </c>
      <c r="AD251" s="125">
        <v>22.9585306072075</v>
      </c>
      <c r="AE251" s="125">
        <v>3.5713281782916577</v>
      </c>
      <c r="AF251" s="126" t="s">
        <v>94</v>
      </c>
      <c r="AG251" s="128" t="s">
        <v>94</v>
      </c>
      <c r="AH251" s="126">
        <v>246.03</v>
      </c>
      <c r="AI251" s="126" t="s">
        <v>94</v>
      </c>
      <c r="AJ251" s="126" t="s">
        <v>94</v>
      </c>
      <c r="AK251" s="126" t="s">
        <v>94</v>
      </c>
      <c r="AL251" s="126" t="s">
        <v>94</v>
      </c>
      <c r="AM251" s="126" t="s">
        <v>94</v>
      </c>
      <c r="AN251" s="128" t="s">
        <v>94</v>
      </c>
      <c r="AO251" s="125">
        <v>156265.66200000001</v>
      </c>
      <c r="AP251" s="125">
        <v>24308</v>
      </c>
      <c r="AQ251" s="125">
        <v>91.895863301762574</v>
      </c>
      <c r="AR251" s="125">
        <v>8.1041366982374079</v>
      </c>
      <c r="AS251" s="125">
        <v>55.262667987839251</v>
      </c>
      <c r="AT251" s="126" t="s">
        <v>94</v>
      </c>
      <c r="AU251" s="128" t="s">
        <v>94</v>
      </c>
      <c r="AV251" s="125">
        <f t="shared" si="10"/>
        <v>4.663931722779302</v>
      </c>
      <c r="AW251" s="128" t="s">
        <v>94</v>
      </c>
      <c r="AX251" s="129">
        <v>31.949200000000001</v>
      </c>
      <c r="AZ251" s="100"/>
      <c r="BA251" s="98">
        <f t="shared" si="11"/>
        <v>5580.7596199999989</v>
      </c>
      <c r="BB251" s="154"/>
    </row>
    <row r="252" spans="1:54" x14ac:dyDescent="0.3">
      <c r="A252" s="120">
        <v>2010</v>
      </c>
      <c r="B252" s="121" t="s">
        <v>16</v>
      </c>
      <c r="C252" s="122">
        <v>708.97393999999997</v>
      </c>
      <c r="D252" s="122">
        <v>835.26109999999994</v>
      </c>
      <c r="E252" s="122">
        <v>122.43257000000001</v>
      </c>
      <c r="F252" s="123" t="s">
        <v>94</v>
      </c>
      <c r="G252" s="123" t="s">
        <v>94</v>
      </c>
      <c r="H252" s="122">
        <v>1666.66761</v>
      </c>
      <c r="I252" s="122">
        <v>198.53360000000001</v>
      </c>
      <c r="J252" s="122">
        <v>1865.2012099999999</v>
      </c>
      <c r="K252" s="124">
        <v>2794.7012661666395</v>
      </c>
      <c r="L252" s="125">
        <v>1188.8215478052944</v>
      </c>
      <c r="M252" s="125">
        <v>1400.5823595202282</v>
      </c>
      <c r="N252" s="125">
        <v>332.90507355370102</v>
      </c>
      <c r="O252" s="125">
        <v>3127.6063397203402</v>
      </c>
      <c r="P252" s="125">
        <v>50.015103602243251</v>
      </c>
      <c r="Q252" s="125">
        <v>1522.2768000000001</v>
      </c>
      <c r="R252" s="125">
        <v>341.79790000000003</v>
      </c>
      <c r="S252" s="126">
        <v>0</v>
      </c>
      <c r="T252" s="126" t="s">
        <v>94</v>
      </c>
      <c r="U252" s="126" t="s">
        <v>94</v>
      </c>
      <c r="V252" s="127">
        <v>1864.0747000000001</v>
      </c>
      <c r="W252" s="125">
        <v>3637.2686065956027</v>
      </c>
      <c r="X252" s="125">
        <v>3357.0847631061279</v>
      </c>
      <c r="Y252" s="125">
        <v>2079.2650136266302</v>
      </c>
      <c r="Z252" s="125">
        <v>0</v>
      </c>
      <c r="AA252" s="125">
        <v>3729.2759100000003</v>
      </c>
      <c r="AB252" s="125">
        <v>3363.16208538499</v>
      </c>
      <c r="AC252" s="126" t="s">
        <v>94</v>
      </c>
      <c r="AD252" s="125">
        <v>14.480769105318542</v>
      </c>
      <c r="AE252" s="125">
        <v>4.2371340518665921</v>
      </c>
      <c r="AF252" s="126" t="s">
        <v>94</v>
      </c>
      <c r="AG252" s="128" t="s">
        <v>94</v>
      </c>
      <c r="AH252" s="126">
        <v>48.68</v>
      </c>
      <c r="AI252" s="126" t="s">
        <v>94</v>
      </c>
      <c r="AJ252" s="126" t="s">
        <v>94</v>
      </c>
      <c r="AK252" s="126" t="s">
        <v>94</v>
      </c>
      <c r="AL252" s="126" t="s">
        <v>94</v>
      </c>
      <c r="AM252" s="126" t="s">
        <v>94</v>
      </c>
      <c r="AN252" s="128" t="s">
        <v>94</v>
      </c>
      <c r="AO252" s="125">
        <v>88014.111999999994</v>
      </c>
      <c r="AP252" s="125">
        <v>25753.3</v>
      </c>
      <c r="AQ252" s="125">
        <v>89.355915118669699</v>
      </c>
      <c r="AR252" s="125">
        <v>10.644084881330311</v>
      </c>
      <c r="AS252" s="125">
        <v>49.984896397756742</v>
      </c>
      <c r="AT252" s="126" t="s">
        <v>94</v>
      </c>
      <c r="AU252" s="128" t="s">
        <v>94</v>
      </c>
      <c r="AV252" s="125">
        <f t="shared" si="10"/>
        <v>6.4985021618410466</v>
      </c>
      <c r="AW252" s="128" t="s">
        <v>94</v>
      </c>
      <c r="AX252" s="129">
        <v>30.014400000000002</v>
      </c>
      <c r="AZ252" s="100"/>
      <c r="BA252" s="98">
        <f t="shared" si="11"/>
        <v>3729.2759099999998</v>
      </c>
      <c r="BB252" s="154"/>
    </row>
    <row r="253" spans="1:54" x14ac:dyDescent="0.3">
      <c r="A253" s="120">
        <v>2010</v>
      </c>
      <c r="B253" s="121" t="s">
        <v>17</v>
      </c>
      <c r="C253" s="122">
        <v>1569.27898</v>
      </c>
      <c r="D253" s="122">
        <v>1513.48567</v>
      </c>
      <c r="E253" s="123">
        <v>0</v>
      </c>
      <c r="F253" s="123" t="s">
        <v>94</v>
      </c>
      <c r="G253" s="123" t="s">
        <v>94</v>
      </c>
      <c r="H253" s="122">
        <v>3082.7646500000001</v>
      </c>
      <c r="I253" s="122">
        <v>391.98539</v>
      </c>
      <c r="J253" s="122">
        <v>3474.7500399999999</v>
      </c>
      <c r="K253" s="124">
        <v>2072.4301047655413</v>
      </c>
      <c r="L253" s="125">
        <v>1054.968954872297</v>
      </c>
      <c r="M253" s="125">
        <v>1017.4611498932444</v>
      </c>
      <c r="N253" s="125">
        <v>263.51746406079411</v>
      </c>
      <c r="O253" s="125">
        <v>2335.9475688263356</v>
      </c>
      <c r="P253" s="125">
        <v>21.261475698192907</v>
      </c>
      <c r="Q253" s="125">
        <v>11601.2618</v>
      </c>
      <c r="R253" s="125">
        <v>893.51930000000004</v>
      </c>
      <c r="S253" s="125">
        <v>373.40803000000005</v>
      </c>
      <c r="T253" s="126" t="s">
        <v>94</v>
      </c>
      <c r="U253" s="126" t="s">
        <v>94</v>
      </c>
      <c r="V253" s="127">
        <v>12868.189130000001</v>
      </c>
      <c r="W253" s="125">
        <v>3976.8663785736958</v>
      </c>
      <c r="X253" s="125">
        <v>3230.7564076893668</v>
      </c>
      <c r="Y253" s="125">
        <v>3720.2533964534491</v>
      </c>
      <c r="Z253" s="125">
        <v>14910.079460150137</v>
      </c>
      <c r="AA253" s="125">
        <v>16342.939170000001</v>
      </c>
      <c r="AB253" s="125">
        <v>3460.0877759977034</v>
      </c>
      <c r="AC253" s="126" t="s">
        <v>94</v>
      </c>
      <c r="AD253" s="125">
        <v>27.17062238463291</v>
      </c>
      <c r="AE253" s="125">
        <v>1.7323921615097282</v>
      </c>
      <c r="AF253" s="126" t="s">
        <v>94</v>
      </c>
      <c r="AG253" s="128" t="s">
        <v>94</v>
      </c>
      <c r="AH253" s="126">
        <v>4857.0200000000004</v>
      </c>
      <c r="AI253" s="126" t="s">
        <v>94</v>
      </c>
      <c r="AJ253" s="126" t="s">
        <v>94</v>
      </c>
      <c r="AK253" s="126" t="s">
        <v>94</v>
      </c>
      <c r="AL253" s="126" t="s">
        <v>94</v>
      </c>
      <c r="AM253" s="126" t="s">
        <v>94</v>
      </c>
      <c r="AN253" s="128" t="s">
        <v>94</v>
      </c>
      <c r="AO253" s="125">
        <v>943374.11199999996</v>
      </c>
      <c r="AP253" s="125">
        <v>60149.3</v>
      </c>
      <c r="AQ253" s="125">
        <v>88.719033441611245</v>
      </c>
      <c r="AR253" s="125">
        <v>11.280966558388759</v>
      </c>
      <c r="AS253" s="125">
        <v>78.73852430180709</v>
      </c>
      <c r="AT253" s="126" t="s">
        <v>94</v>
      </c>
      <c r="AU253" s="128" t="s">
        <v>94</v>
      </c>
      <c r="AV253" s="125">
        <f t="shared" si="10"/>
        <v>14.148232798682425</v>
      </c>
      <c r="AW253" s="128" t="s">
        <v>94</v>
      </c>
      <c r="AX253" s="129">
        <v>56.317769999999996</v>
      </c>
      <c r="AZ253" s="100"/>
      <c r="BA253" s="98">
        <f t="shared" si="11"/>
        <v>16342.93917</v>
      </c>
      <c r="BB253" s="154"/>
    </row>
    <row r="254" spans="1:54" x14ac:dyDescent="0.3">
      <c r="A254" s="120">
        <v>2010</v>
      </c>
      <c r="B254" s="121" t="s">
        <v>18</v>
      </c>
      <c r="C254" s="122">
        <v>3787.4555099999998</v>
      </c>
      <c r="D254" s="122">
        <v>2186.73614</v>
      </c>
      <c r="E254" s="122">
        <v>994.68988000000002</v>
      </c>
      <c r="F254" s="123" t="s">
        <v>94</v>
      </c>
      <c r="G254" s="123" t="s">
        <v>94</v>
      </c>
      <c r="H254" s="122">
        <v>6968.8815299999997</v>
      </c>
      <c r="I254" s="122">
        <v>545.16074000000003</v>
      </c>
      <c r="J254" s="122">
        <v>7514.0422699999999</v>
      </c>
      <c r="K254" s="124">
        <v>2444.7652332968023</v>
      </c>
      <c r="L254" s="125">
        <v>1328.6837369305099</v>
      </c>
      <c r="M254" s="125">
        <v>767.13264050359726</v>
      </c>
      <c r="N254" s="125">
        <v>191.24877040496298</v>
      </c>
      <c r="O254" s="125">
        <v>2636.0140037017654</v>
      </c>
      <c r="P254" s="125">
        <v>73.332653479503037</v>
      </c>
      <c r="Q254" s="125">
        <v>1711.7049</v>
      </c>
      <c r="R254" s="125">
        <v>731.38159999999993</v>
      </c>
      <c r="S254" s="125">
        <v>289.38749999999999</v>
      </c>
      <c r="T254" s="126" t="s">
        <v>94</v>
      </c>
      <c r="U254" s="126" t="s">
        <v>94</v>
      </c>
      <c r="V254" s="127">
        <v>2732.4739999999997</v>
      </c>
      <c r="W254" s="125">
        <v>2685.2749226839837</v>
      </c>
      <c r="X254" s="125">
        <v>2164.4547150128028</v>
      </c>
      <c r="Y254" s="125">
        <v>1921.8663120996011</v>
      </c>
      <c r="Z254" s="125">
        <v>10381.986797732654</v>
      </c>
      <c r="AA254" s="125">
        <v>10246.51627</v>
      </c>
      <c r="AB254" s="125">
        <v>2648.9729917124878</v>
      </c>
      <c r="AC254" s="126" t="s">
        <v>94</v>
      </c>
      <c r="AD254" s="125">
        <v>17.443194619881446</v>
      </c>
      <c r="AE254" s="125">
        <v>4.9074824853107071</v>
      </c>
      <c r="AF254" s="126" t="s">
        <v>94</v>
      </c>
      <c r="AG254" s="128" t="s">
        <v>94</v>
      </c>
      <c r="AH254" s="126">
        <v>53.06</v>
      </c>
      <c r="AI254" s="126" t="s">
        <v>94</v>
      </c>
      <c r="AJ254" s="126" t="s">
        <v>94</v>
      </c>
      <c r="AK254" s="126" t="s">
        <v>94</v>
      </c>
      <c r="AL254" s="126" t="s">
        <v>94</v>
      </c>
      <c r="AM254" s="126" t="s">
        <v>94</v>
      </c>
      <c r="AN254" s="128" t="s">
        <v>94</v>
      </c>
      <c r="AO254" s="125">
        <v>208793.74100000001</v>
      </c>
      <c r="AP254" s="125">
        <v>58742.2</v>
      </c>
      <c r="AQ254" s="125">
        <v>92.744774112110491</v>
      </c>
      <c r="AR254" s="125">
        <v>7.2552258878895017</v>
      </c>
      <c r="AS254" s="125">
        <v>26.66734652049696</v>
      </c>
      <c r="AT254" s="126" t="s">
        <v>94</v>
      </c>
      <c r="AU254" s="128" t="s">
        <v>94</v>
      </c>
      <c r="AV254" s="125">
        <f t="shared" si="10"/>
        <v>8.9908349378542631</v>
      </c>
      <c r="AW254" s="128" t="s">
        <v>94</v>
      </c>
      <c r="AX254" s="129">
        <v>47.590890000000002</v>
      </c>
      <c r="AZ254" s="100"/>
      <c r="BA254" s="98">
        <f t="shared" si="11"/>
        <v>10246.516270000002</v>
      </c>
      <c r="BB254" s="154"/>
    </row>
    <row r="255" spans="1:54" x14ac:dyDescent="0.3">
      <c r="A255" s="120">
        <v>2010</v>
      </c>
      <c r="B255" s="121" t="s">
        <v>19</v>
      </c>
      <c r="C255" s="122">
        <v>4402.4458600000007</v>
      </c>
      <c r="D255" s="122">
        <v>1707.395</v>
      </c>
      <c r="E255" s="122">
        <v>646.55908999999997</v>
      </c>
      <c r="F255" s="123" t="s">
        <v>94</v>
      </c>
      <c r="G255" s="123" t="s">
        <v>94</v>
      </c>
      <c r="H255" s="122">
        <v>6756.39995</v>
      </c>
      <c r="I255" s="122">
        <v>471.76242999999999</v>
      </c>
      <c r="J255" s="122">
        <v>7228.1623799999998</v>
      </c>
      <c r="K255" s="124">
        <v>1617.8080405759401</v>
      </c>
      <c r="L255" s="125">
        <v>1054.1578892925454</v>
      </c>
      <c r="M255" s="125">
        <v>408.83271858989895</v>
      </c>
      <c r="N255" s="125">
        <v>112.9626810348378</v>
      </c>
      <c r="O255" s="125">
        <v>1730.7707216107776</v>
      </c>
      <c r="P255" s="125">
        <v>53.053038272272879</v>
      </c>
      <c r="Q255" s="125">
        <v>5466.3159000000005</v>
      </c>
      <c r="R255" s="125">
        <v>750.52049999999997</v>
      </c>
      <c r="S255" s="125">
        <v>179.4092</v>
      </c>
      <c r="T255" s="126" t="s">
        <v>94</v>
      </c>
      <c r="U255" s="126" t="s">
        <v>94</v>
      </c>
      <c r="V255" s="127">
        <v>6396.2456000000002</v>
      </c>
      <c r="W255" s="125">
        <v>3790.2442290769786</v>
      </c>
      <c r="X255" s="125">
        <v>3197.3659228219426</v>
      </c>
      <c r="Y255" s="125">
        <v>2213.0695807814677</v>
      </c>
      <c r="Z255" s="125">
        <v>11792.375443670304</v>
      </c>
      <c r="AA255" s="125">
        <v>13624.40798</v>
      </c>
      <c r="AB255" s="125">
        <v>2323.468491460264</v>
      </c>
      <c r="AC255" s="126" t="s">
        <v>94</v>
      </c>
      <c r="AD255" s="125">
        <v>25.128011766875691</v>
      </c>
      <c r="AE255" s="125">
        <v>3.271783393753771</v>
      </c>
      <c r="AF255" s="126" t="s">
        <v>94</v>
      </c>
      <c r="AG255" s="128" t="s">
        <v>94</v>
      </c>
      <c r="AH255" s="126">
        <v>580</v>
      </c>
      <c r="AI255" s="126" t="s">
        <v>94</v>
      </c>
      <c r="AJ255" s="126" t="s">
        <v>94</v>
      </c>
      <c r="AK255" s="126" t="s">
        <v>94</v>
      </c>
      <c r="AL255" s="126" t="s">
        <v>94</v>
      </c>
      <c r="AM255" s="126" t="s">
        <v>94</v>
      </c>
      <c r="AN255" s="128" t="s">
        <v>94</v>
      </c>
      <c r="AO255" s="125">
        <v>416421.45400000003</v>
      </c>
      <c r="AP255" s="125">
        <v>54220</v>
      </c>
      <c r="AQ255" s="125">
        <v>93.473272939947421</v>
      </c>
      <c r="AR255" s="125">
        <v>6.5267270600525711</v>
      </c>
      <c r="AS255" s="125">
        <v>46.946961727727128</v>
      </c>
      <c r="AT255" s="126" t="s">
        <v>94</v>
      </c>
      <c r="AU255" s="128" t="s">
        <v>94</v>
      </c>
      <c r="AV255" s="125">
        <f t="shared" si="10"/>
        <v>11.066051180151049</v>
      </c>
      <c r="AW255" s="128" t="s">
        <v>94</v>
      </c>
      <c r="AX255" s="129">
        <v>96.909170000000003</v>
      </c>
      <c r="AZ255" s="100"/>
      <c r="BA255" s="98">
        <f t="shared" si="11"/>
        <v>13624.407980000002</v>
      </c>
      <c r="BB255" s="154"/>
    </row>
    <row r="256" spans="1:54" x14ac:dyDescent="0.3">
      <c r="A256" s="120">
        <v>2010</v>
      </c>
      <c r="B256" s="121" t="s">
        <v>20</v>
      </c>
      <c r="C256" s="122">
        <v>1144.4274399999999</v>
      </c>
      <c r="D256" s="122">
        <v>1034.9874499999999</v>
      </c>
      <c r="E256" s="123">
        <v>0</v>
      </c>
      <c r="F256" s="123" t="s">
        <v>94</v>
      </c>
      <c r="G256" s="123" t="s">
        <v>94</v>
      </c>
      <c r="H256" s="122">
        <v>2179.41489</v>
      </c>
      <c r="I256" s="122">
        <v>191.99554000000001</v>
      </c>
      <c r="J256" s="122">
        <v>2371.4104299999999</v>
      </c>
      <c r="K256" s="124">
        <v>2419.6874323443626</v>
      </c>
      <c r="L256" s="125">
        <v>1270.5963910332064</v>
      </c>
      <c r="M256" s="125">
        <v>1149.0910413111567</v>
      </c>
      <c r="N256" s="125">
        <v>213.16234799339625</v>
      </c>
      <c r="O256" s="125">
        <v>2632.8497803377586</v>
      </c>
      <c r="P256" s="125">
        <v>45.394754477145163</v>
      </c>
      <c r="Q256" s="125">
        <v>2291.0590000000002</v>
      </c>
      <c r="R256" s="125">
        <v>466.24859999999995</v>
      </c>
      <c r="S256" s="125">
        <v>95.256539999999987</v>
      </c>
      <c r="T256" s="126" t="s">
        <v>94</v>
      </c>
      <c r="U256" s="126" t="s">
        <v>94</v>
      </c>
      <c r="V256" s="127">
        <v>2852.56414</v>
      </c>
      <c r="W256" s="125">
        <v>3010.6535583489008</v>
      </c>
      <c r="X256" s="125">
        <v>1929.3924549307719</v>
      </c>
      <c r="Y256" s="125">
        <v>3676.6624872844263</v>
      </c>
      <c r="Z256" s="125">
        <v>28918.196721311473</v>
      </c>
      <c r="AA256" s="125">
        <v>5223.9745700000003</v>
      </c>
      <c r="AB256" s="125">
        <v>2826.5339296641964</v>
      </c>
      <c r="AC256" s="126" t="s">
        <v>94</v>
      </c>
      <c r="AD256" s="125">
        <v>21.636471423897152</v>
      </c>
      <c r="AE256" s="125">
        <v>2.0396280457780347</v>
      </c>
      <c r="AF256" s="126" t="s">
        <v>94</v>
      </c>
      <c r="AG256" s="128" t="s">
        <v>94</v>
      </c>
      <c r="AH256" s="126">
        <v>598.89</v>
      </c>
      <c r="AI256" s="126" t="s">
        <v>94</v>
      </c>
      <c r="AJ256" s="126" t="s">
        <v>94</v>
      </c>
      <c r="AK256" s="126" t="s">
        <v>94</v>
      </c>
      <c r="AL256" s="126" t="s">
        <v>94</v>
      </c>
      <c r="AM256" s="126" t="s">
        <v>94</v>
      </c>
      <c r="AN256" s="128" t="s">
        <v>94</v>
      </c>
      <c r="AO256" s="125">
        <v>256123.88399999999</v>
      </c>
      <c r="AP256" s="125">
        <v>24144.3</v>
      </c>
      <c r="AQ256" s="125">
        <v>91.903740593736032</v>
      </c>
      <c r="AR256" s="125">
        <v>8.096259406263977</v>
      </c>
      <c r="AS256" s="125">
        <v>54.60524552285483</v>
      </c>
      <c r="AT256" s="126" t="s">
        <v>94</v>
      </c>
      <c r="AU256" s="128" t="s">
        <v>94</v>
      </c>
      <c r="AV256" s="125">
        <f t="shared" si="10"/>
        <v>9.3140138510904524</v>
      </c>
      <c r="AW256" s="128" t="s">
        <v>94</v>
      </c>
      <c r="AX256" s="129">
        <v>39.923910000000006</v>
      </c>
      <c r="AZ256" s="100"/>
      <c r="BA256" s="98">
        <f t="shared" si="11"/>
        <v>5223.9745700000003</v>
      </c>
      <c r="BB256" s="154"/>
    </row>
    <row r="257" spans="1:54" x14ac:dyDescent="0.3">
      <c r="A257" s="120">
        <v>2010</v>
      </c>
      <c r="B257" s="121" t="s">
        <v>21</v>
      </c>
      <c r="C257" s="122">
        <v>649.84011999999996</v>
      </c>
      <c r="D257" s="122">
        <v>897.92180000000008</v>
      </c>
      <c r="E257" s="123">
        <v>0</v>
      </c>
      <c r="F257" s="123" t="s">
        <v>94</v>
      </c>
      <c r="G257" s="123" t="s">
        <v>94</v>
      </c>
      <c r="H257" s="122">
        <v>1547.7619199999999</v>
      </c>
      <c r="I257" s="122">
        <v>344.81270000000001</v>
      </c>
      <c r="J257" s="122">
        <v>1892.5746199999999</v>
      </c>
      <c r="K257" s="124">
        <v>2665.8845535765035</v>
      </c>
      <c r="L257" s="125">
        <v>1119.292777407459</v>
      </c>
      <c r="M257" s="125">
        <v>1546.5917761690446</v>
      </c>
      <c r="N257" s="125">
        <v>593.9097214686667</v>
      </c>
      <c r="O257" s="125">
        <v>3259.7942750451703</v>
      </c>
      <c r="P257" s="125">
        <v>38.259212254937317</v>
      </c>
      <c r="Q257" s="125">
        <v>2765.0671000000002</v>
      </c>
      <c r="R257" s="125">
        <v>289.07440000000003</v>
      </c>
      <c r="S257" s="126">
        <v>0</v>
      </c>
      <c r="T257" s="126" t="s">
        <v>94</v>
      </c>
      <c r="U257" s="126" t="s">
        <v>94</v>
      </c>
      <c r="V257" s="127">
        <v>3054.1415000000002</v>
      </c>
      <c r="W257" s="125">
        <v>3964.5433846856808</v>
      </c>
      <c r="X257" s="125">
        <v>3671.9605801689727</v>
      </c>
      <c r="Y257" s="125">
        <v>2269.9385154182605</v>
      </c>
      <c r="Z257" s="125">
        <v>0</v>
      </c>
      <c r="AA257" s="125">
        <v>4946.71612</v>
      </c>
      <c r="AB257" s="125">
        <v>3661.6709932676758</v>
      </c>
      <c r="AC257" s="126" t="s">
        <v>94</v>
      </c>
      <c r="AD257" s="125">
        <v>27.503300474260396</v>
      </c>
      <c r="AE257" s="125">
        <v>2.736354237473043</v>
      </c>
      <c r="AF257" s="126" t="s">
        <v>94</v>
      </c>
      <c r="AG257" s="128" t="s">
        <v>94</v>
      </c>
      <c r="AH257" s="126">
        <v>242.21</v>
      </c>
      <c r="AI257" s="126" t="s">
        <v>94</v>
      </c>
      <c r="AJ257" s="126" t="s">
        <v>94</v>
      </c>
      <c r="AK257" s="126" t="s">
        <v>94</v>
      </c>
      <c r="AL257" s="126" t="s">
        <v>94</v>
      </c>
      <c r="AM257" s="126" t="s">
        <v>94</v>
      </c>
      <c r="AN257" s="128" t="s">
        <v>94</v>
      </c>
      <c r="AO257" s="125">
        <v>180777.622</v>
      </c>
      <c r="AP257" s="125">
        <v>17985.900000000001</v>
      </c>
      <c r="AQ257" s="125">
        <v>81.780760644460088</v>
      </c>
      <c r="AR257" s="125">
        <v>18.219239355539919</v>
      </c>
      <c r="AS257" s="125">
        <v>61.74078774506269</v>
      </c>
      <c r="AT257" s="126" t="s">
        <v>94</v>
      </c>
      <c r="AU257" s="128" t="s">
        <v>94</v>
      </c>
      <c r="AV257" s="125">
        <f t="shared" si="10"/>
        <v>21.757985925130853</v>
      </c>
      <c r="AW257" s="128" t="s">
        <v>94</v>
      </c>
      <c r="AX257" s="129">
        <v>29.633410000000001</v>
      </c>
      <c r="AZ257" s="100"/>
      <c r="BA257" s="98">
        <f t="shared" si="11"/>
        <v>4946.71612</v>
      </c>
      <c r="BB257" s="154"/>
    </row>
    <row r="258" spans="1:54" x14ac:dyDescent="0.3">
      <c r="A258" s="120">
        <v>2010</v>
      </c>
      <c r="B258" s="121" t="s">
        <v>22</v>
      </c>
      <c r="C258" s="122">
        <v>1818.8755800000001</v>
      </c>
      <c r="D258" s="122">
        <v>1139.8021999999999</v>
      </c>
      <c r="E258" s="122">
        <v>397.44090999999997</v>
      </c>
      <c r="F258" s="123" t="s">
        <v>94</v>
      </c>
      <c r="G258" s="123" t="s">
        <v>94</v>
      </c>
      <c r="H258" s="122">
        <v>3356.1186899999998</v>
      </c>
      <c r="I258" s="122">
        <v>313.08699999999999</v>
      </c>
      <c r="J258" s="122">
        <v>3669.2056899999998</v>
      </c>
      <c r="K258" s="124">
        <v>2299.645465589791</v>
      </c>
      <c r="L258" s="125">
        <v>1246.3113990819559</v>
      </c>
      <c r="M258" s="125">
        <v>781.00365422394157</v>
      </c>
      <c r="N258" s="125">
        <v>214.53028524599375</v>
      </c>
      <c r="O258" s="125">
        <v>2514.175750835785</v>
      </c>
      <c r="P258" s="125">
        <v>50.562680025141013</v>
      </c>
      <c r="Q258" s="125">
        <v>2897.1464999999998</v>
      </c>
      <c r="R258" s="125">
        <v>604.57849999999996</v>
      </c>
      <c r="S258" s="125">
        <v>85.816159999999996</v>
      </c>
      <c r="T258" s="126" t="s">
        <v>94</v>
      </c>
      <c r="U258" s="126" t="s">
        <v>94</v>
      </c>
      <c r="V258" s="127">
        <v>3587.5411599999998</v>
      </c>
      <c r="W258" s="125">
        <v>3100.5876658957422</v>
      </c>
      <c r="X258" s="125">
        <v>2418.8119283059318</v>
      </c>
      <c r="Y258" s="125">
        <v>2135.7613203614601</v>
      </c>
      <c r="Z258" s="125">
        <v>15100.503255322894</v>
      </c>
      <c r="AA258" s="125">
        <v>7256.7468499999995</v>
      </c>
      <c r="AB258" s="125">
        <v>2773.4991643285834</v>
      </c>
      <c r="AC258" s="126" t="s">
        <v>94</v>
      </c>
      <c r="AD258" s="125">
        <v>17.509257646241302</v>
      </c>
      <c r="AE258" s="125">
        <v>2.9645227956756082</v>
      </c>
      <c r="AF258" s="126" t="s">
        <v>94</v>
      </c>
      <c r="AG258" s="128" t="s">
        <v>94</v>
      </c>
      <c r="AH258" s="126">
        <v>404.12</v>
      </c>
      <c r="AI258" s="126" t="s">
        <v>94</v>
      </c>
      <c r="AJ258" s="126" t="s">
        <v>94</v>
      </c>
      <c r="AK258" s="126" t="s">
        <v>94</v>
      </c>
      <c r="AL258" s="126" t="s">
        <v>94</v>
      </c>
      <c r="AM258" s="126" t="s">
        <v>94</v>
      </c>
      <c r="AN258" s="128" t="s">
        <v>94</v>
      </c>
      <c r="AO258" s="125">
        <v>244786.34</v>
      </c>
      <c r="AP258" s="125">
        <v>41445.199999999997</v>
      </c>
      <c r="AQ258" s="125">
        <v>91.467172285999581</v>
      </c>
      <c r="AR258" s="125">
        <v>8.5328277140004118</v>
      </c>
      <c r="AS258" s="125">
        <v>49.437319974858987</v>
      </c>
      <c r="AT258" s="126" t="s">
        <v>94</v>
      </c>
      <c r="AU258" s="128" t="s">
        <v>94</v>
      </c>
      <c r="AV258" s="125">
        <f t="shared" si="10"/>
        <v>12.979242551051918</v>
      </c>
      <c r="AW258" s="128" t="s">
        <v>94</v>
      </c>
      <c r="AX258" s="129">
        <v>108.4452</v>
      </c>
      <c r="AZ258" s="100"/>
      <c r="BA258" s="98">
        <f t="shared" si="11"/>
        <v>7256.7468500000004</v>
      </c>
      <c r="BB258" s="154"/>
    </row>
    <row r="259" spans="1:54" x14ac:dyDescent="0.3">
      <c r="A259" s="120">
        <v>2010</v>
      </c>
      <c r="B259" s="121" t="s">
        <v>23</v>
      </c>
      <c r="C259" s="122">
        <v>1311.6731200000002</v>
      </c>
      <c r="D259" s="122">
        <v>1546.4936</v>
      </c>
      <c r="E259" s="122">
        <v>207.09959000000001</v>
      </c>
      <c r="F259" s="123" t="s">
        <v>94</v>
      </c>
      <c r="G259" s="123" t="s">
        <v>94</v>
      </c>
      <c r="H259" s="122">
        <v>3065.26631</v>
      </c>
      <c r="I259" s="122">
        <v>693.8306</v>
      </c>
      <c r="J259" s="122">
        <v>3759.0969100000002</v>
      </c>
      <c r="K259" s="124">
        <v>2365.1508974061217</v>
      </c>
      <c r="L259" s="125">
        <v>1012.0833047199374</v>
      </c>
      <c r="M259" s="125">
        <v>1193.2701292348149</v>
      </c>
      <c r="N259" s="125">
        <v>535.35774718309153</v>
      </c>
      <c r="O259" s="125">
        <v>2900.5086445892134</v>
      </c>
      <c r="P259" s="125">
        <v>40.117434031656757</v>
      </c>
      <c r="Q259" s="125">
        <v>4581.6887000000006</v>
      </c>
      <c r="R259" s="125">
        <v>935.22299999999996</v>
      </c>
      <c r="S259" s="125">
        <v>94.224059999999994</v>
      </c>
      <c r="T259" s="126" t="s">
        <v>94</v>
      </c>
      <c r="U259" s="126" t="s">
        <v>94</v>
      </c>
      <c r="V259" s="127">
        <v>5611.1357600000001</v>
      </c>
      <c r="W259" s="125">
        <v>3607.7026928846199</v>
      </c>
      <c r="X259" s="125">
        <v>2965.7649662525837</v>
      </c>
      <c r="Y259" s="125">
        <v>2629.8084493734955</v>
      </c>
      <c r="Z259" s="125">
        <v>22097.575046904316</v>
      </c>
      <c r="AA259" s="125">
        <v>9370.2326700000012</v>
      </c>
      <c r="AB259" s="125">
        <v>3286.2627352670715</v>
      </c>
      <c r="AC259" s="126" t="s">
        <v>94</v>
      </c>
      <c r="AD259" s="125">
        <v>21.008830821454037</v>
      </c>
      <c r="AE259" s="125">
        <v>3.3814765093414909</v>
      </c>
      <c r="AF259" s="126" t="s">
        <v>94</v>
      </c>
      <c r="AG259" s="128" t="s">
        <v>94</v>
      </c>
      <c r="AH259" s="126">
        <v>325.62</v>
      </c>
      <c r="AI259" s="126" t="s">
        <v>94</v>
      </c>
      <c r="AJ259" s="126" t="s">
        <v>94</v>
      </c>
      <c r="AK259" s="126" t="s">
        <v>94</v>
      </c>
      <c r="AL259" s="126" t="s">
        <v>94</v>
      </c>
      <c r="AM259" s="126" t="s">
        <v>94</v>
      </c>
      <c r="AN259" s="128" t="s">
        <v>94</v>
      </c>
      <c r="AO259" s="125">
        <v>277104.76899999997</v>
      </c>
      <c r="AP259" s="125">
        <v>44601.4</v>
      </c>
      <c r="AQ259" s="125">
        <v>81.542625353598552</v>
      </c>
      <c r="AR259" s="125">
        <v>18.457374646401441</v>
      </c>
      <c r="AS259" s="125">
        <v>59.882565968343229</v>
      </c>
      <c r="AT259" s="126" t="s">
        <v>94</v>
      </c>
      <c r="AU259" s="128" t="s">
        <v>94</v>
      </c>
      <c r="AV259" s="125">
        <f t="shared" si="10"/>
        <v>5.1897785344154013</v>
      </c>
      <c r="AW259" s="128" t="s">
        <v>94</v>
      </c>
      <c r="AX259" s="129">
        <v>158.32148000000001</v>
      </c>
      <c r="AZ259" s="100"/>
      <c r="BA259" s="98">
        <f t="shared" si="11"/>
        <v>9370.2326700000012</v>
      </c>
      <c r="BB259" s="154"/>
    </row>
    <row r="260" spans="1:54" x14ac:dyDescent="0.3">
      <c r="A260" s="120">
        <v>2010</v>
      </c>
      <c r="B260" s="121" t="s">
        <v>24</v>
      </c>
      <c r="C260" s="122">
        <v>985.47871999999995</v>
      </c>
      <c r="D260" s="122">
        <v>1416.9629600000001</v>
      </c>
      <c r="E260" s="123">
        <v>0</v>
      </c>
      <c r="F260" s="123" t="s">
        <v>94</v>
      </c>
      <c r="G260" s="123" t="s">
        <v>94</v>
      </c>
      <c r="H260" s="122">
        <v>2402.4416799999999</v>
      </c>
      <c r="I260" s="122">
        <v>768.19216000000006</v>
      </c>
      <c r="J260" s="122">
        <v>3170.63384</v>
      </c>
      <c r="K260" s="124">
        <v>2191.7728565720108</v>
      </c>
      <c r="L260" s="125">
        <v>899.06261917056372</v>
      </c>
      <c r="M260" s="125">
        <v>1292.7102374014476</v>
      </c>
      <c r="N260" s="125">
        <v>700.82980117104182</v>
      </c>
      <c r="O260" s="125">
        <v>2892.602657743053</v>
      </c>
      <c r="P260" s="125">
        <v>33.593132390195038</v>
      </c>
      <c r="Q260" s="125">
        <v>5524.5346</v>
      </c>
      <c r="R260" s="125">
        <v>637.37880000000007</v>
      </c>
      <c r="S260" s="125">
        <v>105.79213</v>
      </c>
      <c r="T260" s="126" t="s">
        <v>94</v>
      </c>
      <c r="U260" s="126" t="s">
        <v>94</v>
      </c>
      <c r="V260" s="127">
        <v>6267.7055300000002</v>
      </c>
      <c r="W260" s="125">
        <v>3843.0631719391699</v>
      </c>
      <c r="X260" s="125">
        <v>3729.5101677374582</v>
      </c>
      <c r="Y260" s="125">
        <v>2557.032876657373</v>
      </c>
      <c r="Z260" s="125">
        <v>21350.581231079719</v>
      </c>
      <c r="AA260" s="125">
        <v>9438.3393699999997</v>
      </c>
      <c r="AB260" s="125">
        <v>3461.029929241754</v>
      </c>
      <c r="AC260" s="126" t="s">
        <v>94</v>
      </c>
      <c r="AD260" s="125">
        <v>19.241968265553261</v>
      </c>
      <c r="AE260" s="125">
        <v>2.4467450264884065</v>
      </c>
      <c r="AF260" s="126" t="s">
        <v>94</v>
      </c>
      <c r="AG260" s="128" t="s">
        <v>94</v>
      </c>
      <c r="AH260" s="126">
        <v>639.75</v>
      </c>
      <c r="AI260" s="126" t="s">
        <v>94</v>
      </c>
      <c r="AJ260" s="126" t="s">
        <v>94</v>
      </c>
      <c r="AK260" s="126" t="s">
        <v>94</v>
      </c>
      <c r="AL260" s="126" t="s">
        <v>94</v>
      </c>
      <c r="AM260" s="126" t="s">
        <v>94</v>
      </c>
      <c r="AN260" s="128" t="s">
        <v>94</v>
      </c>
      <c r="AO260" s="125">
        <v>385750.83500000002</v>
      </c>
      <c r="AP260" s="125">
        <v>49050.8</v>
      </c>
      <c r="AQ260" s="125">
        <v>75.771653279269856</v>
      </c>
      <c r="AR260" s="125">
        <v>24.228346720730137</v>
      </c>
      <c r="AS260" s="125">
        <v>66.406867609804962</v>
      </c>
      <c r="AT260" s="126" t="s">
        <v>94</v>
      </c>
      <c r="AU260" s="128" t="s">
        <v>94</v>
      </c>
      <c r="AV260" s="125">
        <f t="shared" si="10"/>
        <v>8.716130936492462</v>
      </c>
      <c r="AW260" s="128" t="s">
        <v>94</v>
      </c>
      <c r="AX260" s="129">
        <v>114.09643</v>
      </c>
      <c r="AZ260" s="100"/>
      <c r="BA260" s="98">
        <f t="shared" si="11"/>
        <v>9438.3393699999997</v>
      </c>
      <c r="BB260" s="154"/>
    </row>
    <row r="261" spans="1:54" x14ac:dyDescent="0.3">
      <c r="A261" s="120">
        <v>2010</v>
      </c>
      <c r="B261" s="121" t="s">
        <v>25</v>
      </c>
      <c r="C261" s="122">
        <v>2395.8916400000003</v>
      </c>
      <c r="D261" s="122">
        <v>1339.00289</v>
      </c>
      <c r="E261" s="123">
        <v>0</v>
      </c>
      <c r="F261" s="123" t="s">
        <v>94</v>
      </c>
      <c r="G261" s="123" t="s">
        <v>94</v>
      </c>
      <c r="H261" s="122">
        <v>3734.8945300000005</v>
      </c>
      <c r="I261" s="122">
        <v>2104.8957099999998</v>
      </c>
      <c r="J261" s="122">
        <v>5839.7902400000003</v>
      </c>
      <c r="K261" s="124">
        <v>2573.4802980222576</v>
      </c>
      <c r="L261" s="125">
        <v>1650.8578440998801</v>
      </c>
      <c r="M261" s="125">
        <v>922.62245392237719</v>
      </c>
      <c r="N261" s="125">
        <v>1450.3508989520437</v>
      </c>
      <c r="O261" s="125">
        <v>4023.8311969743013</v>
      </c>
      <c r="P261" s="125">
        <v>62.531331329990238</v>
      </c>
      <c r="Q261" s="125">
        <v>1804.2037</v>
      </c>
      <c r="R261" s="125">
        <v>353.41409999999996</v>
      </c>
      <c r="S261" s="125">
        <v>1341.5746999999999</v>
      </c>
      <c r="T261" s="126" t="s">
        <v>94</v>
      </c>
      <c r="U261" s="126" t="s">
        <v>94</v>
      </c>
      <c r="V261" s="127">
        <v>3499.1925000000001</v>
      </c>
      <c r="W261" s="125">
        <v>4366.6764419597175</v>
      </c>
      <c r="X261" s="125">
        <v>2502.7239712801847</v>
      </c>
      <c r="Y261" s="125">
        <v>2071.4856777778427</v>
      </c>
      <c r="Z261" s="125">
        <v>11812.756009509552</v>
      </c>
      <c r="AA261" s="125">
        <v>9338.9827399999995</v>
      </c>
      <c r="AB261" s="125">
        <v>4145.7927561471188</v>
      </c>
      <c r="AC261" s="126" t="s">
        <v>94</v>
      </c>
      <c r="AD261" s="125">
        <v>10.79217001714917</v>
      </c>
      <c r="AE261" s="125">
        <v>2.0780301473178349</v>
      </c>
      <c r="AF261" s="126" t="s">
        <v>94</v>
      </c>
      <c r="AG261" s="128" t="s">
        <v>94</v>
      </c>
      <c r="AH261" s="126">
        <v>157.88</v>
      </c>
      <c r="AI261" s="126" t="s">
        <v>94</v>
      </c>
      <c r="AJ261" s="126" t="s">
        <v>94</v>
      </c>
      <c r="AK261" s="126" t="s">
        <v>94</v>
      </c>
      <c r="AL261" s="126" t="s">
        <v>94</v>
      </c>
      <c r="AM261" s="126" t="s">
        <v>94</v>
      </c>
      <c r="AN261" s="128" t="s">
        <v>94</v>
      </c>
      <c r="AO261" s="125">
        <v>449415.17099999997</v>
      </c>
      <c r="AP261" s="125">
        <v>86534.8</v>
      </c>
      <c r="AQ261" s="125">
        <v>63.955970617191213</v>
      </c>
      <c r="AR261" s="125">
        <v>36.044029382808787</v>
      </c>
      <c r="AS261" s="125">
        <v>37.468668670009777</v>
      </c>
      <c r="AT261" s="126" t="s">
        <v>94</v>
      </c>
      <c r="AU261" s="128" t="s">
        <v>94</v>
      </c>
      <c r="AV261" s="125">
        <f t="shared" si="10"/>
        <v>4.6864192440480235</v>
      </c>
      <c r="AW261" s="128" t="s">
        <v>94</v>
      </c>
      <c r="AX261" s="129">
        <v>98.528750000000002</v>
      </c>
      <c r="AZ261" s="100"/>
      <c r="BA261" s="98">
        <f t="shared" si="11"/>
        <v>9338.9827399999995</v>
      </c>
      <c r="BB261" s="154"/>
    </row>
    <row r="262" spans="1:54" x14ac:dyDescent="0.3">
      <c r="A262" s="120">
        <v>2010</v>
      </c>
      <c r="B262" s="121" t="s">
        <v>26</v>
      </c>
      <c r="C262" s="122">
        <v>2174.02331</v>
      </c>
      <c r="D262" s="122">
        <v>1800.1220000000001</v>
      </c>
      <c r="E262" s="122">
        <v>188.17567000000003</v>
      </c>
      <c r="F262" s="123" t="s">
        <v>94</v>
      </c>
      <c r="G262" s="123" t="s">
        <v>94</v>
      </c>
      <c r="H262" s="122">
        <v>4162.3209799999995</v>
      </c>
      <c r="I262" s="122">
        <v>744.90499999999997</v>
      </c>
      <c r="J262" s="122">
        <v>4907.2259799999993</v>
      </c>
      <c r="K262" s="124">
        <v>2798.9215232705451</v>
      </c>
      <c r="L262" s="125">
        <v>1461.9056684212935</v>
      </c>
      <c r="M262" s="125">
        <v>1210.4785369803028</v>
      </c>
      <c r="N262" s="125">
        <v>500.90578004674825</v>
      </c>
      <c r="O262" s="125">
        <v>3299.8273033172936</v>
      </c>
      <c r="P262" s="125">
        <v>41.392999105816578</v>
      </c>
      <c r="Q262" s="125">
        <v>4682.4829</v>
      </c>
      <c r="R262" s="125">
        <v>845.92750000000001</v>
      </c>
      <c r="S262" s="125">
        <v>1419.57123</v>
      </c>
      <c r="T262" s="126" t="s">
        <v>94</v>
      </c>
      <c r="U262" s="126" t="s">
        <v>94</v>
      </c>
      <c r="V262" s="127">
        <v>6947.9816300000002</v>
      </c>
      <c r="W262" s="125">
        <v>3760.6501319586832</v>
      </c>
      <c r="X262" s="125">
        <v>2539.7674524561389</v>
      </c>
      <c r="Y262" s="125">
        <v>2187.6624400992032</v>
      </c>
      <c r="Z262" s="125">
        <v>14140.000697252823</v>
      </c>
      <c r="AA262" s="125">
        <v>11855.207609999999</v>
      </c>
      <c r="AB262" s="125">
        <v>3555.1430698865015</v>
      </c>
      <c r="AC262" s="126" t="s">
        <v>94</v>
      </c>
      <c r="AD262" s="125">
        <v>11.18508669587664</v>
      </c>
      <c r="AE262" s="125">
        <v>2.9135675117042505</v>
      </c>
      <c r="AF262" s="126" t="s">
        <v>94</v>
      </c>
      <c r="AG262" s="128" t="s">
        <v>94</v>
      </c>
      <c r="AH262" s="126">
        <v>859.81</v>
      </c>
      <c r="AI262" s="126" t="s">
        <v>94</v>
      </c>
      <c r="AJ262" s="126" t="s">
        <v>94</v>
      </c>
      <c r="AK262" s="126" t="s">
        <v>94</v>
      </c>
      <c r="AL262" s="126" t="s">
        <v>94</v>
      </c>
      <c r="AM262" s="126" t="s">
        <v>94</v>
      </c>
      <c r="AN262" s="128" t="s">
        <v>94</v>
      </c>
      <c r="AO262" s="125">
        <v>406896.61599999998</v>
      </c>
      <c r="AP262" s="125">
        <v>105991.2</v>
      </c>
      <c r="AQ262" s="125">
        <v>84.820242576234477</v>
      </c>
      <c r="AR262" s="125">
        <v>15.179757423765516</v>
      </c>
      <c r="AS262" s="125">
        <v>58.607000894183415</v>
      </c>
      <c r="AT262" s="126" t="s">
        <v>94</v>
      </c>
      <c r="AU262" s="128" t="s">
        <v>94</v>
      </c>
      <c r="AV262" s="125">
        <f t="shared" si="10"/>
        <v>9.8607371024472137</v>
      </c>
      <c r="AW262" s="128" t="s">
        <v>94</v>
      </c>
      <c r="AX262" s="129">
        <v>537.66730000000007</v>
      </c>
      <c r="AZ262" s="100"/>
      <c r="BA262" s="98">
        <f t="shared" si="11"/>
        <v>11855.207609999999</v>
      </c>
      <c r="BB262" s="154"/>
    </row>
    <row r="263" spans="1:54" x14ac:dyDescent="0.3">
      <c r="A263" s="120">
        <v>2010</v>
      </c>
      <c r="B263" s="121" t="s">
        <v>27</v>
      </c>
      <c r="C263" s="122">
        <v>1252.75389</v>
      </c>
      <c r="D263" s="122">
        <v>725.80799999999999</v>
      </c>
      <c r="E263" s="123">
        <v>0</v>
      </c>
      <c r="F263" s="123" t="s">
        <v>94</v>
      </c>
      <c r="G263" s="123" t="s">
        <v>94</v>
      </c>
      <c r="H263" s="122">
        <v>1978.5618899999999</v>
      </c>
      <c r="I263" s="122">
        <v>124.983</v>
      </c>
      <c r="J263" s="122">
        <v>2103.5448900000001</v>
      </c>
      <c r="K263" s="124">
        <v>2393.3917237324854</v>
      </c>
      <c r="L263" s="125">
        <v>1515.4091501275589</v>
      </c>
      <c r="M263" s="125">
        <v>877.98257360492676</v>
      </c>
      <c r="N263" s="125">
        <v>151.18722306293753</v>
      </c>
      <c r="O263" s="125">
        <v>2544.5789467954223</v>
      </c>
      <c r="P263" s="125">
        <v>60.344701199540708</v>
      </c>
      <c r="Q263" s="125">
        <v>1145.5385000000001</v>
      </c>
      <c r="R263" s="125">
        <v>236.79829999999998</v>
      </c>
      <c r="S263" s="126">
        <v>0</v>
      </c>
      <c r="T263" s="126" t="s">
        <v>94</v>
      </c>
      <c r="U263" s="126" t="s">
        <v>94</v>
      </c>
      <c r="V263" s="127">
        <v>1382.3368</v>
      </c>
      <c r="W263" s="125">
        <v>3845.528645268259</v>
      </c>
      <c r="X263" s="125">
        <v>3617.5090395212605</v>
      </c>
      <c r="Y263" s="125">
        <v>1995.1158068565746</v>
      </c>
      <c r="Z263" s="125">
        <v>0</v>
      </c>
      <c r="AA263" s="125">
        <v>3485.8816900000002</v>
      </c>
      <c r="AB263" s="125">
        <v>2938.8376359342842</v>
      </c>
      <c r="AC263" s="126" t="s">
        <v>94</v>
      </c>
      <c r="AD263" s="125">
        <v>22.638094400031168</v>
      </c>
      <c r="AE263" s="125">
        <v>4.4431682414701985</v>
      </c>
      <c r="AF263" s="126" t="s">
        <v>94</v>
      </c>
      <c r="AG263" s="128" t="s">
        <v>94</v>
      </c>
      <c r="AH263" s="126">
        <v>22.18</v>
      </c>
      <c r="AI263" s="126" t="s">
        <v>94</v>
      </c>
      <c r="AJ263" s="126" t="s">
        <v>94</v>
      </c>
      <c r="AK263" s="126" t="s">
        <v>94</v>
      </c>
      <c r="AL263" s="126" t="s">
        <v>94</v>
      </c>
      <c r="AM263" s="126" t="s">
        <v>94</v>
      </c>
      <c r="AN263" s="128" t="s">
        <v>94</v>
      </c>
      <c r="AO263" s="125">
        <v>78454.865999999995</v>
      </c>
      <c r="AP263" s="125">
        <v>15398.3</v>
      </c>
      <c r="AQ263" s="125">
        <v>94.05845814871104</v>
      </c>
      <c r="AR263" s="125">
        <v>5.9415418512889451</v>
      </c>
      <c r="AS263" s="125">
        <v>39.655298800459285</v>
      </c>
      <c r="AT263" s="126" t="s">
        <v>94</v>
      </c>
      <c r="AU263" s="128" t="s">
        <v>94</v>
      </c>
      <c r="AV263" s="125">
        <f t="shared" si="10"/>
        <v>7.9966718174917073</v>
      </c>
      <c r="AW263" s="128" t="s">
        <v>94</v>
      </c>
      <c r="AX263" s="129">
        <v>24.709240000000001</v>
      </c>
      <c r="AZ263" s="100"/>
      <c r="BA263" s="98">
        <f t="shared" si="11"/>
        <v>3485.8816900000002</v>
      </c>
      <c r="BB263" s="154"/>
    </row>
    <row r="264" spans="1:54" x14ac:dyDescent="0.3">
      <c r="A264" s="120">
        <v>2010</v>
      </c>
      <c r="B264" s="121" t="s">
        <v>28</v>
      </c>
      <c r="C264" s="122">
        <v>5642.6536799999994</v>
      </c>
      <c r="D264" s="122">
        <v>3199.03568</v>
      </c>
      <c r="E264" s="122">
        <v>866.11199999999997</v>
      </c>
      <c r="F264" s="123" t="s">
        <v>94</v>
      </c>
      <c r="G264" s="123" t="s">
        <v>94</v>
      </c>
      <c r="H264" s="122">
        <v>9707.8013599999995</v>
      </c>
      <c r="I264" s="122">
        <v>1523.46272</v>
      </c>
      <c r="J264" s="122">
        <v>11231.264079999999</v>
      </c>
      <c r="K264" s="124">
        <v>1934.3663634941649</v>
      </c>
      <c r="L264" s="125">
        <v>1124.3492810238722</v>
      </c>
      <c r="M264" s="125">
        <v>637.43650962072059</v>
      </c>
      <c r="N264" s="125">
        <v>303.56359100505222</v>
      </c>
      <c r="O264" s="125">
        <v>2237.9299544992173</v>
      </c>
      <c r="P264" s="125">
        <v>48.073743386678636</v>
      </c>
      <c r="Q264" s="125">
        <v>8067.9597999999996</v>
      </c>
      <c r="R264" s="125">
        <v>1680.4094</v>
      </c>
      <c r="S264" s="125">
        <v>2382.9411500000001</v>
      </c>
      <c r="T264" s="126" t="s">
        <v>94</v>
      </c>
      <c r="U264" s="126" t="s">
        <v>94</v>
      </c>
      <c r="V264" s="127">
        <v>12131.31035</v>
      </c>
      <c r="W264" s="125">
        <v>4503.6665278217079</v>
      </c>
      <c r="X264" s="125">
        <v>2981.9385580104149</v>
      </c>
      <c r="Y264" s="125">
        <v>3400.7985882029134</v>
      </c>
      <c r="Z264" s="125">
        <v>10480.224958768555</v>
      </c>
      <c r="AA264" s="125">
        <v>23362.574430000001</v>
      </c>
      <c r="AB264" s="125">
        <v>3029.2824425877438</v>
      </c>
      <c r="AC264" s="126" t="s">
        <v>94</v>
      </c>
      <c r="AD264" s="125">
        <v>11.308715914828033</v>
      </c>
      <c r="AE264" s="125">
        <v>3.6547509457585359</v>
      </c>
      <c r="AF264" s="126" t="s">
        <v>94</v>
      </c>
      <c r="AG264" s="128" t="s">
        <v>94</v>
      </c>
      <c r="AH264" s="126">
        <v>388.05</v>
      </c>
      <c r="AI264" s="126" t="s">
        <v>94</v>
      </c>
      <c r="AJ264" s="126" t="s">
        <v>94</v>
      </c>
      <c r="AK264" s="126" t="s">
        <v>94</v>
      </c>
      <c r="AL264" s="126" t="s">
        <v>94</v>
      </c>
      <c r="AM264" s="126" t="s">
        <v>94</v>
      </c>
      <c r="AN264" s="128" t="s">
        <v>94</v>
      </c>
      <c r="AO264" s="125">
        <v>639238.48100000003</v>
      </c>
      <c r="AP264" s="125">
        <v>206589.1</v>
      </c>
      <c r="AQ264" s="125">
        <v>86.43551866336314</v>
      </c>
      <c r="AR264" s="125">
        <v>13.564481336636867</v>
      </c>
      <c r="AS264" s="125">
        <v>51.926256613321357</v>
      </c>
      <c r="AT264" s="126" t="s">
        <v>94</v>
      </c>
      <c r="AU264" s="128" t="s">
        <v>94</v>
      </c>
      <c r="AV264" s="125">
        <f t="shared" si="10"/>
        <v>5.2159040293283665</v>
      </c>
      <c r="AW264" s="128" t="s">
        <v>94</v>
      </c>
      <c r="AX264" s="129">
        <v>248.89335999999997</v>
      </c>
      <c r="AZ264" s="100"/>
      <c r="BA264" s="98">
        <f t="shared" si="11"/>
        <v>23362.574430000001</v>
      </c>
      <c r="BB264" s="154"/>
    </row>
    <row r="265" spans="1:54" x14ac:dyDescent="0.3">
      <c r="A265" s="120">
        <v>2010</v>
      </c>
      <c r="B265" s="121" t="s">
        <v>29</v>
      </c>
      <c r="C265" s="122">
        <v>1333.37366</v>
      </c>
      <c r="D265" s="122">
        <v>1177.1710399999999</v>
      </c>
      <c r="E265" s="122">
        <v>286.80727000000002</v>
      </c>
      <c r="F265" s="123" t="s">
        <v>94</v>
      </c>
      <c r="G265" s="123" t="s">
        <v>94</v>
      </c>
      <c r="H265" s="122">
        <v>2797.3519699999997</v>
      </c>
      <c r="I265" s="122">
        <v>267.815</v>
      </c>
      <c r="J265" s="122">
        <v>3065.1669699999998</v>
      </c>
      <c r="K265" s="124">
        <v>2814.8632341798329</v>
      </c>
      <c r="L265" s="125">
        <v>1341.7205032507227</v>
      </c>
      <c r="M265" s="125">
        <v>1184.5400637365049</v>
      </c>
      <c r="N265" s="125">
        <v>269.4915066629502</v>
      </c>
      <c r="O265" s="125">
        <v>3084.354740842783</v>
      </c>
      <c r="P265" s="125">
        <v>40.358200107737225</v>
      </c>
      <c r="Q265" s="125">
        <v>3759.0657000000001</v>
      </c>
      <c r="R265" s="125">
        <v>619.60609999999997</v>
      </c>
      <c r="S265" s="125">
        <v>151.06626</v>
      </c>
      <c r="T265" s="126" t="s">
        <v>94</v>
      </c>
      <c r="U265" s="126" t="s">
        <v>94</v>
      </c>
      <c r="V265" s="127">
        <v>4529.7380599999997</v>
      </c>
      <c r="W265" s="125">
        <v>4589.8141372423643</v>
      </c>
      <c r="X265" s="125">
        <v>4082.1649756583856</v>
      </c>
      <c r="Y265" s="125">
        <v>3746.8545719520821</v>
      </c>
      <c r="Z265" s="125">
        <v>31077.198107385313</v>
      </c>
      <c r="AA265" s="125">
        <v>7594.9050299999999</v>
      </c>
      <c r="AB265" s="125">
        <v>3834.4743649940169</v>
      </c>
      <c r="AC265" s="126" t="s">
        <v>94</v>
      </c>
      <c r="AD265" s="125">
        <v>20.446311353161612</v>
      </c>
      <c r="AE265" s="125">
        <v>4.3208475851024186</v>
      </c>
      <c r="AF265" s="126" t="s">
        <v>94</v>
      </c>
      <c r="AG265" s="128" t="s">
        <v>94</v>
      </c>
      <c r="AH265" s="126">
        <v>362.02</v>
      </c>
      <c r="AI265" s="126" t="s">
        <v>94</v>
      </c>
      <c r="AJ265" s="126" t="s">
        <v>94</v>
      </c>
      <c r="AK265" s="126" t="s">
        <v>94</v>
      </c>
      <c r="AL265" s="126" t="s">
        <v>94</v>
      </c>
      <c r="AM265" s="126" t="s">
        <v>94</v>
      </c>
      <c r="AN265" s="128" t="s">
        <v>94</v>
      </c>
      <c r="AO265" s="125">
        <v>175773.5</v>
      </c>
      <c r="AP265" s="125">
        <v>37145.599999999999</v>
      </c>
      <c r="AQ265" s="125">
        <v>91.262629324235476</v>
      </c>
      <c r="AR265" s="125">
        <v>8.7373706757645255</v>
      </c>
      <c r="AS265" s="125">
        <v>59.641799892262767</v>
      </c>
      <c r="AT265" s="126" t="s">
        <v>94</v>
      </c>
      <c r="AU265" s="128" t="s">
        <v>94</v>
      </c>
      <c r="AV265" s="125">
        <f t="shared" si="10"/>
        <v>9.4622732981129545</v>
      </c>
      <c r="AW265" s="128" t="s">
        <v>94</v>
      </c>
      <c r="AX265" s="129">
        <v>18.826650000000001</v>
      </c>
      <c r="AZ265" s="100"/>
      <c r="BA265" s="98">
        <f t="shared" si="11"/>
        <v>7594.9050299999999</v>
      </c>
      <c r="BB265" s="154"/>
    </row>
    <row r="266" spans="1:54" ht="15" thickBot="1" x14ac:dyDescent="0.35">
      <c r="A266" s="134">
        <v>2010</v>
      </c>
      <c r="B266" s="135" t="s">
        <v>30</v>
      </c>
      <c r="C266" s="137">
        <v>938.3343000000001</v>
      </c>
      <c r="D266" s="137">
        <v>1068.8976399999999</v>
      </c>
      <c r="E266" s="137">
        <v>340.48907000000003</v>
      </c>
      <c r="F266" s="138" t="s">
        <v>94</v>
      </c>
      <c r="G266" s="138" t="s">
        <v>94</v>
      </c>
      <c r="H266" s="137">
        <v>2347.7210100000002</v>
      </c>
      <c r="I266" s="137">
        <v>281.18979999999999</v>
      </c>
      <c r="J266" s="137">
        <v>2628.9108100000003</v>
      </c>
      <c r="K266" s="139">
        <v>2484.4844240930497</v>
      </c>
      <c r="L266" s="140">
        <v>992.99573629587928</v>
      </c>
      <c r="M266" s="140">
        <v>1131.1648727502848</v>
      </c>
      <c r="N266" s="140">
        <v>297.57014370026866</v>
      </c>
      <c r="O266" s="140">
        <v>2782.0545677933183</v>
      </c>
      <c r="P266" s="140">
        <v>58.562027871209352</v>
      </c>
      <c r="Q266" s="140">
        <v>1512.5822000000001</v>
      </c>
      <c r="R266" s="140">
        <v>347.61180000000002</v>
      </c>
      <c r="S266" s="142">
        <v>0</v>
      </c>
      <c r="T266" s="142" t="s">
        <v>94</v>
      </c>
      <c r="U266" s="142" t="s">
        <v>94</v>
      </c>
      <c r="V266" s="141">
        <v>1860.194</v>
      </c>
      <c r="W266" s="140">
        <v>3297.8303957338326</v>
      </c>
      <c r="X266" s="140">
        <v>2080.1715756047984</v>
      </c>
      <c r="Y266" s="140">
        <v>2205.280821179113</v>
      </c>
      <c r="Z266" s="140">
        <v>0</v>
      </c>
      <c r="AA266" s="140">
        <v>4489.1048100000007</v>
      </c>
      <c r="AB266" s="140">
        <v>2974.8497600096484</v>
      </c>
      <c r="AC266" s="142" t="s">
        <v>94</v>
      </c>
      <c r="AD266" s="140">
        <v>17.37861504692</v>
      </c>
      <c r="AE266" s="140">
        <v>3.4482894103161814</v>
      </c>
      <c r="AF266" s="142" t="s">
        <v>94</v>
      </c>
      <c r="AG266" s="143" t="s">
        <v>94</v>
      </c>
      <c r="AH266" s="126">
        <v>36.369999999999997</v>
      </c>
      <c r="AI266" s="142" t="s">
        <v>94</v>
      </c>
      <c r="AJ266" s="142" t="s">
        <v>94</v>
      </c>
      <c r="AK266" s="142" t="s">
        <v>94</v>
      </c>
      <c r="AL266" s="142" t="s">
        <v>94</v>
      </c>
      <c r="AM266" s="142" t="s">
        <v>94</v>
      </c>
      <c r="AN266" s="143" t="s">
        <v>94</v>
      </c>
      <c r="AO266" s="140">
        <v>130183.52800000001</v>
      </c>
      <c r="AP266" s="140">
        <v>25831.200000000001</v>
      </c>
      <c r="AQ266" s="140">
        <v>89.303942951187452</v>
      </c>
      <c r="AR266" s="140">
        <v>10.696057048812545</v>
      </c>
      <c r="AS266" s="140">
        <v>41.437972128790634</v>
      </c>
      <c r="AT266" s="142" t="s">
        <v>94</v>
      </c>
      <c r="AU266" s="143" t="s">
        <v>94</v>
      </c>
      <c r="AV266" s="140">
        <f t="shared" si="10"/>
        <v>9.3623773633964014</v>
      </c>
      <c r="AW266" s="143" t="s">
        <v>94</v>
      </c>
      <c r="AX266" s="129">
        <v>16.758490000000002</v>
      </c>
      <c r="AZ266" s="100"/>
      <c r="BA266" s="98">
        <f t="shared" si="11"/>
        <v>4489.1048099999998</v>
      </c>
      <c r="BB266" s="154"/>
    </row>
    <row r="267" spans="1:54" x14ac:dyDescent="0.3">
      <c r="A267" s="111">
        <v>2011</v>
      </c>
      <c r="B267" s="112" t="s">
        <v>206</v>
      </c>
      <c r="C267" s="113">
        <v>99806.461620000016</v>
      </c>
      <c r="D267" s="113">
        <v>58475.705159999998</v>
      </c>
      <c r="E267" s="113">
        <v>8704.0614299999997</v>
      </c>
      <c r="F267" s="114">
        <v>5592.8478339999992</v>
      </c>
      <c r="G267" s="114">
        <v>1684.0605119999996</v>
      </c>
      <c r="H267" s="113">
        <v>174263.13655600001</v>
      </c>
      <c r="I267" s="113">
        <v>26699.534430511798</v>
      </c>
      <c r="J267" s="113">
        <v>200962.6709865118</v>
      </c>
      <c r="K267" s="115">
        <v>2728.8918048638525</v>
      </c>
      <c r="L267" s="116">
        <v>1562.9297197104615</v>
      </c>
      <c r="M267" s="116">
        <v>915.70641830659133</v>
      </c>
      <c r="N267" s="116">
        <v>418.10415071442327</v>
      </c>
      <c r="O267" s="116">
        <v>3146.9959555782757</v>
      </c>
      <c r="P267" s="116">
        <v>45.032944664476432</v>
      </c>
      <c r="Q267" s="116">
        <v>183571.98558999994</v>
      </c>
      <c r="R267" s="116">
        <v>48089.066220999986</v>
      </c>
      <c r="S267" s="116">
        <v>11600.119979999999</v>
      </c>
      <c r="T267" s="117" t="s">
        <v>94</v>
      </c>
      <c r="U267" s="117">
        <v>2033.1641400000001</v>
      </c>
      <c r="V267" s="118">
        <v>245294.33593099992</v>
      </c>
      <c r="W267" s="116">
        <v>4733.1920672185115</v>
      </c>
      <c r="X267" s="116">
        <v>3343.3625035232681</v>
      </c>
      <c r="Y267" s="116">
        <v>3941.7895284564361</v>
      </c>
      <c r="Z267" s="116">
        <v>15508.243990283381</v>
      </c>
      <c r="AA267" s="116">
        <v>446257.0069175117</v>
      </c>
      <c r="AB267" s="116">
        <v>3857.5894467632079</v>
      </c>
      <c r="AC267" s="116">
        <v>53.974202981730123</v>
      </c>
      <c r="AD267" s="116">
        <v>15.468631941026207</v>
      </c>
      <c r="AE267" s="116">
        <v>3.0428875930620269</v>
      </c>
      <c r="AF267" s="117">
        <v>324421.93699999998</v>
      </c>
      <c r="AG267" s="117">
        <v>14655.264999999999</v>
      </c>
      <c r="AH267" s="117">
        <v>36194.433249999995</v>
      </c>
      <c r="AI267" s="117">
        <v>380539.83724999998</v>
      </c>
      <c r="AJ267" s="117">
        <v>3289.51</v>
      </c>
      <c r="AK267" s="117">
        <v>2.5947826734021615</v>
      </c>
      <c r="AL267" s="117">
        <v>826796.84416751168</v>
      </c>
      <c r="AM267" s="117">
        <v>7147.0985021489832</v>
      </c>
      <c r="AN267" s="117">
        <v>5.6376702664641885</v>
      </c>
      <c r="AO267" s="116">
        <v>14665576.471999999</v>
      </c>
      <c r="AP267" s="116">
        <v>2884915.8</v>
      </c>
      <c r="AQ267" s="116">
        <v>86.714182141665603</v>
      </c>
      <c r="AR267" s="116">
        <v>13.285817858334404</v>
      </c>
      <c r="AS267" s="116">
        <v>54.967055335523575</v>
      </c>
      <c r="AT267" s="117">
        <v>46.02579701826987</v>
      </c>
      <c r="AU267" s="117">
        <v>39.875592331133205</v>
      </c>
      <c r="AV267" s="116">
        <f t="shared" si="10"/>
        <v>8.1373990778895955</v>
      </c>
      <c r="AW267" s="116">
        <f>((AI267/AI234)-1)*100</f>
        <v>8.2778976876429766E-2</v>
      </c>
      <c r="AX267" s="119">
        <v>5268.2019869116602</v>
      </c>
      <c r="AZ267" s="100"/>
      <c r="BA267" s="98">
        <f>C267+D267+F267+I267+Q267+R267+S267+U267+E267+G267</f>
        <v>446257.00691751175</v>
      </c>
      <c r="BB267" s="154"/>
    </row>
    <row r="268" spans="1:54" x14ac:dyDescent="0.3">
      <c r="A268" s="120">
        <v>2011</v>
      </c>
      <c r="B268" s="121" t="s">
        <v>0</v>
      </c>
      <c r="C268" s="122">
        <v>741.88932999999997</v>
      </c>
      <c r="D268" s="122">
        <v>1014.1677400000001</v>
      </c>
      <c r="E268" s="123">
        <v>0</v>
      </c>
      <c r="F268" s="123" t="s">
        <v>94</v>
      </c>
      <c r="G268" s="123" t="s">
        <v>94</v>
      </c>
      <c r="H268" s="122">
        <v>1756.0570700000001</v>
      </c>
      <c r="I268" s="122">
        <v>186.22774000000001</v>
      </c>
      <c r="J268" s="122">
        <v>1942.2848100000001</v>
      </c>
      <c r="K268" s="124">
        <v>3134.5232056062582</v>
      </c>
      <c r="L268" s="125">
        <v>1324.2561193507679</v>
      </c>
      <c r="M268" s="125">
        <v>1810.267086255491</v>
      </c>
      <c r="N268" s="125">
        <v>332.41241559285368</v>
      </c>
      <c r="O268" s="125">
        <v>3466.9356211991121</v>
      </c>
      <c r="P268" s="125">
        <v>39.059165813646835</v>
      </c>
      <c r="Q268" s="125">
        <v>2501.5713700000006</v>
      </c>
      <c r="R268" s="125">
        <v>426.96529699999996</v>
      </c>
      <c r="S268" s="125">
        <v>101.85208000000002</v>
      </c>
      <c r="T268" s="126" t="s">
        <v>94</v>
      </c>
      <c r="U268" s="126" t="s">
        <v>94</v>
      </c>
      <c r="V268" s="127">
        <v>3030.3887470000004</v>
      </c>
      <c r="W268" s="125">
        <v>4627.5155872296964</v>
      </c>
      <c r="X268" s="125">
        <v>3302.8579105250101</v>
      </c>
      <c r="Y268" s="125">
        <v>3220.9696661084204</v>
      </c>
      <c r="Z268" s="125">
        <v>79200.684292379476</v>
      </c>
      <c r="AA268" s="125">
        <v>4972.6735570000001</v>
      </c>
      <c r="AB268" s="125">
        <v>4092.418822741286</v>
      </c>
      <c r="AC268" s="126" t="s">
        <v>94</v>
      </c>
      <c r="AD268" s="125">
        <v>9.7650261412752126</v>
      </c>
      <c r="AE268" s="125">
        <v>3.3058703973178476</v>
      </c>
      <c r="AF268" s="126" t="s">
        <v>94</v>
      </c>
      <c r="AG268" s="128" t="s">
        <v>94</v>
      </c>
      <c r="AH268" s="126">
        <v>244.12</v>
      </c>
      <c r="AI268" s="126" t="s">
        <v>94</v>
      </c>
      <c r="AJ268" s="126" t="s">
        <v>94</v>
      </c>
      <c r="AK268" s="126" t="s">
        <v>94</v>
      </c>
      <c r="AL268" s="126" t="s">
        <v>94</v>
      </c>
      <c r="AM268" s="126" t="s">
        <v>94</v>
      </c>
      <c r="AN268" s="128" t="s">
        <v>94</v>
      </c>
      <c r="AO268" s="125">
        <v>150419.495</v>
      </c>
      <c r="AP268" s="125">
        <v>50923.3</v>
      </c>
      <c r="AQ268" s="125">
        <v>90.41192419148868</v>
      </c>
      <c r="AR268" s="125">
        <v>9.5880758085113182</v>
      </c>
      <c r="AS268" s="125">
        <v>60.940834186353179</v>
      </c>
      <c r="AT268" s="126" t="s">
        <v>94</v>
      </c>
      <c r="AU268" s="128" t="s">
        <v>94</v>
      </c>
      <c r="AV268" s="125">
        <f t="shared" si="10"/>
        <v>14.626585895959332</v>
      </c>
      <c r="AW268" s="128" t="s">
        <v>94</v>
      </c>
      <c r="AX268" s="129">
        <v>22.170580000000001</v>
      </c>
      <c r="AZ268" s="100"/>
      <c r="BA268" s="98">
        <f>C268+D268+I268+Q268+R268+S268+E268</f>
        <v>4972.6735570000001</v>
      </c>
      <c r="BB268" s="154"/>
    </row>
    <row r="269" spans="1:54" x14ac:dyDescent="0.3">
      <c r="A269" s="120">
        <v>2011</v>
      </c>
      <c r="B269" s="121" t="s">
        <v>1</v>
      </c>
      <c r="C269" s="122">
        <v>1606.3821399999999</v>
      </c>
      <c r="D269" s="122">
        <v>1301.22325</v>
      </c>
      <c r="E269" s="122">
        <v>62.817620000000005</v>
      </c>
      <c r="F269" s="123" t="s">
        <v>94</v>
      </c>
      <c r="G269" s="123" t="s">
        <v>94</v>
      </c>
      <c r="H269" s="122">
        <v>2970.4230099999995</v>
      </c>
      <c r="I269" s="122">
        <v>1519.79862</v>
      </c>
      <c r="J269" s="122">
        <v>4490.22163</v>
      </c>
      <c r="K269" s="124">
        <v>2348.8066361338929</v>
      </c>
      <c r="L269" s="125">
        <v>1270.2167394666674</v>
      </c>
      <c r="M269" s="125">
        <v>1028.9180343683479</v>
      </c>
      <c r="N269" s="125">
        <v>1201.7524346618675</v>
      </c>
      <c r="O269" s="125">
        <v>3550.5590707957604</v>
      </c>
      <c r="P269" s="125">
        <v>35.325081558489693</v>
      </c>
      <c r="Q269" s="125">
        <v>7451.5590599999996</v>
      </c>
      <c r="R269" s="125">
        <v>732.43275500000004</v>
      </c>
      <c r="S269" s="125">
        <v>36.929550000000006</v>
      </c>
      <c r="T269" s="126" t="s">
        <v>94</v>
      </c>
      <c r="U269" s="126" t="s">
        <v>94</v>
      </c>
      <c r="V269" s="127">
        <v>8220.9213650000002</v>
      </c>
      <c r="W269" s="125">
        <v>4088.4912025232411</v>
      </c>
      <c r="X269" s="125">
        <v>3840.8553985973758</v>
      </c>
      <c r="Y269" s="125">
        <v>4479.57404972325</v>
      </c>
      <c r="Z269" s="125">
        <v>12939.576033637002</v>
      </c>
      <c r="AA269" s="125">
        <v>12711.142995</v>
      </c>
      <c r="AB269" s="125">
        <v>3880.7922317250509</v>
      </c>
      <c r="AC269" s="126" t="s">
        <v>94</v>
      </c>
      <c r="AD269" s="125">
        <v>26.916302263434176</v>
      </c>
      <c r="AE269" s="125">
        <v>3.0380794960306581</v>
      </c>
      <c r="AF269" s="126" t="s">
        <v>94</v>
      </c>
      <c r="AG269" s="128" t="s">
        <v>94</v>
      </c>
      <c r="AH269" s="126">
        <v>902.12</v>
      </c>
      <c r="AI269" s="126" t="s">
        <v>94</v>
      </c>
      <c r="AJ269" s="126" t="s">
        <v>94</v>
      </c>
      <c r="AK269" s="126" t="s">
        <v>94</v>
      </c>
      <c r="AL269" s="126" t="s">
        <v>94</v>
      </c>
      <c r="AM269" s="126" t="s">
        <v>94</v>
      </c>
      <c r="AN269" s="128" t="s">
        <v>94</v>
      </c>
      <c r="AO269" s="125">
        <v>418394.022</v>
      </c>
      <c r="AP269" s="125">
        <v>47224.7</v>
      </c>
      <c r="AQ269" s="125">
        <v>66.153149104134528</v>
      </c>
      <c r="AR269" s="125">
        <v>33.846850895865465</v>
      </c>
      <c r="AS269" s="125">
        <v>64.6749184415103</v>
      </c>
      <c r="AT269" s="126" t="s">
        <v>94</v>
      </c>
      <c r="AU269" s="128" t="s">
        <v>94</v>
      </c>
      <c r="AV269" s="125">
        <f t="shared" si="10"/>
        <v>13.872672423317756</v>
      </c>
      <c r="AW269" s="128" t="s">
        <v>94</v>
      </c>
      <c r="AX269" s="129">
        <v>16.418400000000002</v>
      </c>
      <c r="AZ269" s="100"/>
      <c r="BA269" s="98">
        <f t="shared" ref="BA269:BA299" si="12">C269+D269+I269+Q269+R269+S269+E269</f>
        <v>12711.142995</v>
      </c>
      <c r="BB269" s="154"/>
    </row>
    <row r="270" spans="1:54" x14ac:dyDescent="0.3">
      <c r="A270" s="120">
        <v>2011</v>
      </c>
      <c r="B270" s="121" t="s">
        <v>2</v>
      </c>
      <c r="C270" s="122">
        <v>376.58825999999999</v>
      </c>
      <c r="D270" s="122">
        <v>636.73301000000004</v>
      </c>
      <c r="E270" s="123">
        <v>0</v>
      </c>
      <c r="F270" s="123" t="s">
        <v>94</v>
      </c>
      <c r="G270" s="123" t="s">
        <v>94</v>
      </c>
      <c r="H270" s="122">
        <v>1013.32127</v>
      </c>
      <c r="I270" s="122">
        <v>326.29396000000003</v>
      </c>
      <c r="J270" s="122">
        <v>1339.6152300000001</v>
      </c>
      <c r="K270" s="124">
        <v>3785.5130302894459</v>
      </c>
      <c r="L270" s="125">
        <v>1406.8388846550411</v>
      </c>
      <c r="M270" s="125">
        <v>2378.6741456344048</v>
      </c>
      <c r="N270" s="125">
        <v>1218.9520479371199</v>
      </c>
      <c r="O270" s="125">
        <v>5004.4650782265653</v>
      </c>
      <c r="P270" s="125">
        <v>34.316681924855729</v>
      </c>
      <c r="Q270" s="125">
        <v>1989.9054199999998</v>
      </c>
      <c r="R270" s="125">
        <v>574.16453999999987</v>
      </c>
      <c r="S270" s="126">
        <v>0</v>
      </c>
      <c r="T270" s="126" t="s">
        <v>94</v>
      </c>
      <c r="U270" s="126" t="s">
        <v>94</v>
      </c>
      <c r="V270" s="127">
        <v>2564.0699599999998</v>
      </c>
      <c r="W270" s="125">
        <v>6331.0682521888994</v>
      </c>
      <c r="X270" s="125">
        <v>5749.0283102542699</v>
      </c>
      <c r="Y270" s="125">
        <v>4610.2081225610627</v>
      </c>
      <c r="Z270" s="125">
        <v>0</v>
      </c>
      <c r="AA270" s="125">
        <v>3903.6851900000001</v>
      </c>
      <c r="AB270" s="125">
        <v>5803.165819807873</v>
      </c>
      <c r="AC270" s="126" t="s">
        <v>94</v>
      </c>
      <c r="AD270" s="125">
        <v>19.710803391097105</v>
      </c>
      <c r="AE270" s="125">
        <v>3.5798846256132792</v>
      </c>
      <c r="AF270" s="126" t="s">
        <v>94</v>
      </c>
      <c r="AG270" s="128" t="s">
        <v>94</v>
      </c>
      <c r="AH270" s="126">
        <v>83.1</v>
      </c>
      <c r="AI270" s="126" t="s">
        <v>94</v>
      </c>
      <c r="AJ270" s="126" t="s">
        <v>94</v>
      </c>
      <c r="AK270" s="126" t="s">
        <v>94</v>
      </c>
      <c r="AL270" s="126" t="s">
        <v>94</v>
      </c>
      <c r="AM270" s="126" t="s">
        <v>94</v>
      </c>
      <c r="AN270" s="128" t="s">
        <v>94</v>
      </c>
      <c r="AO270" s="125">
        <v>109045</v>
      </c>
      <c r="AP270" s="125">
        <v>19804.8</v>
      </c>
      <c r="AQ270" s="125">
        <v>75.642710481874715</v>
      </c>
      <c r="AR270" s="125">
        <v>24.357289518125292</v>
      </c>
      <c r="AS270" s="125">
        <v>65.683318075144257</v>
      </c>
      <c r="AT270" s="126" t="s">
        <v>94</v>
      </c>
      <c r="AU270" s="128" t="s">
        <v>94</v>
      </c>
      <c r="AV270" s="125">
        <f t="shared" si="10"/>
        <v>19.401886377110689</v>
      </c>
      <c r="AW270" s="128" t="s">
        <v>94</v>
      </c>
      <c r="AX270" s="129">
        <v>24.970410000000001</v>
      </c>
      <c r="AZ270" s="100"/>
      <c r="BA270" s="98">
        <f t="shared" si="12"/>
        <v>3903.6851899999997</v>
      </c>
      <c r="BB270" s="154"/>
    </row>
    <row r="271" spans="1:54" x14ac:dyDescent="0.3">
      <c r="A271" s="120">
        <v>2011</v>
      </c>
      <c r="B271" s="121" t="s">
        <v>3</v>
      </c>
      <c r="C271" s="122">
        <v>653.83862999999997</v>
      </c>
      <c r="D271" s="122">
        <v>997.93499999999995</v>
      </c>
      <c r="E271" s="122">
        <v>134.63310000000001</v>
      </c>
      <c r="F271" s="123" t="s">
        <v>94</v>
      </c>
      <c r="G271" s="123" t="s">
        <v>94</v>
      </c>
      <c r="H271" s="122">
        <v>1786.4067299999999</v>
      </c>
      <c r="I271" s="122">
        <v>624.89099999999996</v>
      </c>
      <c r="J271" s="122">
        <v>2411.2977299999998</v>
      </c>
      <c r="K271" s="124">
        <v>3972.0170628885508</v>
      </c>
      <c r="L271" s="125">
        <v>1453.7888550921848</v>
      </c>
      <c r="M271" s="125">
        <v>2218.8759038394833</v>
      </c>
      <c r="N271" s="125">
        <v>1389.4247445235999</v>
      </c>
      <c r="O271" s="125">
        <v>5361.4418074121504</v>
      </c>
      <c r="P271" s="125">
        <v>53.047153168254667</v>
      </c>
      <c r="Q271" s="125">
        <v>1301.73558</v>
      </c>
      <c r="R271" s="125">
        <v>288.86033100000003</v>
      </c>
      <c r="S271" s="125">
        <v>543.68060000000003</v>
      </c>
      <c r="T271" s="126" t="s">
        <v>94</v>
      </c>
      <c r="U271" s="126" t="s">
        <v>94</v>
      </c>
      <c r="V271" s="127">
        <v>2134.276511</v>
      </c>
      <c r="W271" s="125">
        <v>5300.9041167339337</v>
      </c>
      <c r="X271" s="125">
        <v>2829.023549559261</v>
      </c>
      <c r="Y271" s="125">
        <v>2951.922037708855</v>
      </c>
      <c r="Z271" s="125">
        <v>19490.951459095148</v>
      </c>
      <c r="AA271" s="125">
        <v>4545.5742410000003</v>
      </c>
      <c r="AB271" s="125">
        <v>5332.8463489575579</v>
      </c>
      <c r="AC271" s="126" t="s">
        <v>94</v>
      </c>
      <c r="AD271" s="125">
        <v>4.0444578272838738</v>
      </c>
      <c r="AE271" s="125">
        <v>0.58220558531416511</v>
      </c>
      <c r="AF271" s="126" t="s">
        <v>94</v>
      </c>
      <c r="AG271" s="128" t="s">
        <v>94</v>
      </c>
      <c r="AH271" s="126">
        <v>65.459999999999994</v>
      </c>
      <c r="AI271" s="126" t="s">
        <v>94</v>
      </c>
      <c r="AJ271" s="126" t="s">
        <v>94</v>
      </c>
      <c r="AK271" s="126" t="s">
        <v>94</v>
      </c>
      <c r="AL271" s="126" t="s">
        <v>94</v>
      </c>
      <c r="AM271" s="126" t="s">
        <v>94</v>
      </c>
      <c r="AN271" s="128" t="s">
        <v>94</v>
      </c>
      <c r="AO271" s="125">
        <v>780750.71</v>
      </c>
      <c r="AP271" s="125">
        <v>112390.2</v>
      </c>
      <c r="AQ271" s="125">
        <v>74.084867570459664</v>
      </c>
      <c r="AR271" s="125">
        <v>25.915132429540339</v>
      </c>
      <c r="AS271" s="125">
        <v>46.952846831745319</v>
      </c>
      <c r="AT271" s="126" t="s">
        <v>94</v>
      </c>
      <c r="AU271" s="128" t="s">
        <v>94</v>
      </c>
      <c r="AV271" s="125">
        <f t="shared" si="10"/>
        <v>14.964934484613934</v>
      </c>
      <c r="AW271" s="128" t="s">
        <v>94</v>
      </c>
      <c r="AX271" s="129">
        <v>10.0869</v>
      </c>
      <c r="AZ271" s="100"/>
      <c r="BA271" s="98">
        <f t="shared" si="12"/>
        <v>4545.5742409999993</v>
      </c>
      <c r="BB271" s="154"/>
    </row>
    <row r="272" spans="1:54" x14ac:dyDescent="0.3">
      <c r="A272" s="120">
        <v>2011</v>
      </c>
      <c r="B272" s="121" t="s">
        <v>4</v>
      </c>
      <c r="C272" s="122">
        <v>1006.11338</v>
      </c>
      <c r="D272" s="122">
        <v>993.41213000000005</v>
      </c>
      <c r="E272" s="122">
        <v>211.88314000000003</v>
      </c>
      <c r="F272" s="123" t="s">
        <v>94</v>
      </c>
      <c r="G272" s="123" t="s">
        <v>94</v>
      </c>
      <c r="H272" s="122">
        <v>2211.4086499999999</v>
      </c>
      <c r="I272" s="122">
        <v>299.02</v>
      </c>
      <c r="J272" s="122">
        <v>2510.4286499999998</v>
      </c>
      <c r="K272" s="124">
        <v>2553.8226350902678</v>
      </c>
      <c r="L272" s="125">
        <v>1161.8997345023392</v>
      </c>
      <c r="M272" s="125">
        <v>1147.2318259979836</v>
      </c>
      <c r="N272" s="125">
        <v>345.32018509771677</v>
      </c>
      <c r="O272" s="125">
        <v>2899.1428201879844</v>
      </c>
      <c r="P272" s="125">
        <v>24.03111159938544</v>
      </c>
      <c r="Q272" s="125">
        <v>6764.2019200000004</v>
      </c>
      <c r="R272" s="125">
        <v>1130.0684229999999</v>
      </c>
      <c r="S272" s="125">
        <v>41.878309999999999</v>
      </c>
      <c r="T272" s="126" t="s">
        <v>94</v>
      </c>
      <c r="U272" s="126" t="s">
        <v>94</v>
      </c>
      <c r="V272" s="127">
        <v>7936.1486530000002</v>
      </c>
      <c r="W272" s="125">
        <v>4065.325045744295</v>
      </c>
      <c r="X272" s="125">
        <v>3251.9435455607058</v>
      </c>
      <c r="Y272" s="125">
        <v>3752.958756484255</v>
      </c>
      <c r="Z272" s="125">
        <v>22947.019178082192</v>
      </c>
      <c r="AA272" s="125">
        <v>10446.577303</v>
      </c>
      <c r="AB272" s="125">
        <v>3706.9878867752727</v>
      </c>
      <c r="AC272" s="126" t="s">
        <v>94</v>
      </c>
      <c r="AD272" s="125">
        <v>25.713259350878225</v>
      </c>
      <c r="AE272" s="125">
        <v>2.1172944094625432</v>
      </c>
      <c r="AF272" s="126" t="s">
        <v>94</v>
      </c>
      <c r="AG272" s="128" t="s">
        <v>94</v>
      </c>
      <c r="AH272" s="126">
        <v>1064.44</v>
      </c>
      <c r="AI272" s="126" t="s">
        <v>94</v>
      </c>
      <c r="AJ272" s="126" t="s">
        <v>94</v>
      </c>
      <c r="AK272" s="126" t="s">
        <v>94</v>
      </c>
      <c r="AL272" s="126" t="s">
        <v>94</v>
      </c>
      <c r="AM272" s="126" t="s">
        <v>94</v>
      </c>
      <c r="AN272" s="128" t="s">
        <v>94</v>
      </c>
      <c r="AO272" s="125">
        <v>493392.75900000002</v>
      </c>
      <c r="AP272" s="125">
        <v>40627.199999999997</v>
      </c>
      <c r="AQ272" s="125">
        <v>88.088886732550634</v>
      </c>
      <c r="AR272" s="125">
        <v>11.911113267449366</v>
      </c>
      <c r="AS272" s="125">
        <v>75.96888840061456</v>
      </c>
      <c r="AT272" s="126" t="s">
        <v>94</v>
      </c>
      <c r="AU272" s="128" t="s">
        <v>94</v>
      </c>
      <c r="AV272" s="125">
        <f t="shared" si="10"/>
        <v>9.2232995582761887</v>
      </c>
      <c r="AW272" s="128" t="s">
        <v>94</v>
      </c>
      <c r="AX272" s="129">
        <v>23.325490000000002</v>
      </c>
      <c r="AZ272" s="100"/>
      <c r="BA272" s="98">
        <f t="shared" si="12"/>
        <v>10446.577303</v>
      </c>
      <c r="BB272" s="154"/>
    </row>
    <row r="273" spans="1:54" x14ac:dyDescent="0.3">
      <c r="A273" s="120">
        <v>2011</v>
      </c>
      <c r="B273" s="121" t="s">
        <v>5</v>
      </c>
      <c r="C273" s="122">
        <v>509.18086999999997</v>
      </c>
      <c r="D273" s="122">
        <v>861.96359999999981</v>
      </c>
      <c r="E273" s="123">
        <v>0</v>
      </c>
      <c r="F273" s="123" t="s">
        <v>94</v>
      </c>
      <c r="G273" s="123" t="s">
        <v>94</v>
      </c>
      <c r="H273" s="122">
        <v>1371.1444699999997</v>
      </c>
      <c r="I273" s="122">
        <v>12.463400000000002</v>
      </c>
      <c r="J273" s="122">
        <v>1383.6078699999998</v>
      </c>
      <c r="K273" s="124">
        <v>4621.845678304895</v>
      </c>
      <c r="L273" s="125">
        <v>1716.3438681884677</v>
      </c>
      <c r="M273" s="125">
        <v>2905.5018101164269</v>
      </c>
      <c r="N273" s="125">
        <v>42.011555082146252</v>
      </c>
      <c r="O273" s="125">
        <v>4663.8572333870407</v>
      </c>
      <c r="P273" s="125">
        <v>44.691081024397633</v>
      </c>
      <c r="Q273" s="125">
        <v>1432.94973</v>
      </c>
      <c r="R273" s="125">
        <v>279.37975100000006</v>
      </c>
      <c r="S273" s="126">
        <v>0</v>
      </c>
      <c r="T273" s="126" t="s">
        <v>94</v>
      </c>
      <c r="U273" s="126" t="s">
        <v>94</v>
      </c>
      <c r="V273" s="127">
        <v>1712.3294810000002</v>
      </c>
      <c r="W273" s="125">
        <v>4558.954118376877</v>
      </c>
      <c r="X273" s="125">
        <v>3858.3422547726109</v>
      </c>
      <c r="Y273" s="125">
        <v>3515.3161497326209</v>
      </c>
      <c r="Z273" s="125">
        <v>0</v>
      </c>
      <c r="AA273" s="125">
        <v>3095.937351</v>
      </c>
      <c r="AB273" s="125">
        <v>4605.247278222957</v>
      </c>
      <c r="AC273" s="126" t="s">
        <v>94</v>
      </c>
      <c r="AD273" s="125">
        <v>12.294247283774123</v>
      </c>
      <c r="AE273" s="125">
        <v>3.7947053632957859</v>
      </c>
      <c r="AF273" s="126" t="s">
        <v>94</v>
      </c>
      <c r="AG273" s="128" t="s">
        <v>94</v>
      </c>
      <c r="AH273" s="126">
        <v>91.8</v>
      </c>
      <c r="AI273" s="126" t="s">
        <v>94</v>
      </c>
      <c r="AJ273" s="126" t="s">
        <v>94</v>
      </c>
      <c r="AK273" s="126" t="s">
        <v>94</v>
      </c>
      <c r="AL273" s="126" t="s">
        <v>94</v>
      </c>
      <c r="AM273" s="126" t="s">
        <v>94</v>
      </c>
      <c r="AN273" s="128" t="s">
        <v>94</v>
      </c>
      <c r="AO273" s="125">
        <v>81585.710999999996</v>
      </c>
      <c r="AP273" s="125">
        <v>25182</v>
      </c>
      <c r="AQ273" s="125">
        <v>99.099210096282548</v>
      </c>
      <c r="AR273" s="125">
        <v>0.90078990371744583</v>
      </c>
      <c r="AS273" s="125">
        <v>55.30891897560236</v>
      </c>
      <c r="AT273" s="126" t="s">
        <v>94</v>
      </c>
      <c r="AU273" s="128" t="s">
        <v>94</v>
      </c>
      <c r="AV273" s="125">
        <f t="shared" si="10"/>
        <v>16.063805006162646</v>
      </c>
      <c r="AW273" s="128" t="s">
        <v>94</v>
      </c>
      <c r="AX273" s="129">
        <v>5.1598999999999995</v>
      </c>
      <c r="AZ273" s="100"/>
      <c r="BA273" s="98">
        <f t="shared" si="12"/>
        <v>3095.937351</v>
      </c>
      <c r="BB273" s="154"/>
    </row>
    <row r="274" spans="1:54" x14ac:dyDescent="0.3">
      <c r="A274" s="120">
        <v>2011</v>
      </c>
      <c r="B274" s="121" t="s">
        <v>6</v>
      </c>
      <c r="C274" s="122">
        <v>5932.6653099999994</v>
      </c>
      <c r="D274" s="122">
        <v>2515.0993099999996</v>
      </c>
      <c r="E274" s="122">
        <v>1377.4256799999996</v>
      </c>
      <c r="F274" s="123" t="s">
        <v>94</v>
      </c>
      <c r="G274" s="123" t="s">
        <v>94</v>
      </c>
      <c r="H274" s="122">
        <v>9825.1902999999984</v>
      </c>
      <c r="I274" s="122">
        <v>644.70272</v>
      </c>
      <c r="J274" s="122">
        <v>10469.893019999998</v>
      </c>
      <c r="K274" s="124">
        <v>2517.9715101847087</v>
      </c>
      <c r="L274" s="125">
        <v>1520.4064017000399</v>
      </c>
      <c r="M274" s="125">
        <v>644.56241706231583</v>
      </c>
      <c r="N274" s="125">
        <v>165.22255874256092</v>
      </c>
      <c r="O274" s="125">
        <v>2683.1940689272701</v>
      </c>
      <c r="P274" s="125">
        <v>76.887586818514933</v>
      </c>
      <c r="Q274" s="125">
        <v>2349.7360600000002</v>
      </c>
      <c r="R274" s="125">
        <v>714.16057599999988</v>
      </c>
      <c r="S274" s="125">
        <v>83.353830000000002</v>
      </c>
      <c r="T274" s="126" t="s">
        <v>94</v>
      </c>
      <c r="U274" s="126" t="s">
        <v>94</v>
      </c>
      <c r="V274" s="127">
        <v>3147.250466</v>
      </c>
      <c r="W274" s="125">
        <v>2917.8843638136968</v>
      </c>
      <c r="X274" s="125">
        <v>2496.1078227245689</v>
      </c>
      <c r="Y274" s="125">
        <v>2325.2334510882833</v>
      </c>
      <c r="Z274" s="125">
        <v>8232.477037037037</v>
      </c>
      <c r="AA274" s="125">
        <v>13617.143485999997</v>
      </c>
      <c r="AB274" s="125">
        <v>2734.0186450196188</v>
      </c>
      <c r="AC274" s="126" t="s">
        <v>94</v>
      </c>
      <c r="AD274" s="125">
        <v>17.42336459960719</v>
      </c>
      <c r="AE274" s="125">
        <v>5.1988215555966253</v>
      </c>
      <c r="AF274" s="126" t="s">
        <v>94</v>
      </c>
      <c r="AG274" s="128" t="s">
        <v>94</v>
      </c>
      <c r="AH274" s="126">
        <v>139.1</v>
      </c>
      <c r="AI274" s="126" t="s">
        <v>94</v>
      </c>
      <c r="AJ274" s="126" t="s">
        <v>94</v>
      </c>
      <c r="AK274" s="126" t="s">
        <v>94</v>
      </c>
      <c r="AL274" s="126" t="s">
        <v>94</v>
      </c>
      <c r="AM274" s="126" t="s">
        <v>94</v>
      </c>
      <c r="AN274" s="128" t="s">
        <v>94</v>
      </c>
      <c r="AO274" s="125">
        <v>261927.503</v>
      </c>
      <c r="AP274" s="125">
        <v>78154.5</v>
      </c>
      <c r="AQ274" s="125">
        <v>93.842317980055171</v>
      </c>
      <c r="AR274" s="125">
        <v>6.1576820199448434</v>
      </c>
      <c r="AS274" s="125">
        <v>23.112413181485078</v>
      </c>
      <c r="AT274" s="126" t="s">
        <v>94</v>
      </c>
      <c r="AU274" s="128" t="s">
        <v>94</v>
      </c>
      <c r="AV274" s="125">
        <f t="shared" si="10"/>
        <v>15.618889391798785</v>
      </c>
      <c r="AW274" s="128" t="s">
        <v>94</v>
      </c>
      <c r="AX274" s="129">
        <v>11.650930000000001</v>
      </c>
      <c r="AZ274" s="100"/>
      <c r="BA274" s="98">
        <f t="shared" si="12"/>
        <v>13617.143485999999</v>
      </c>
      <c r="BB274" s="154"/>
    </row>
    <row r="275" spans="1:54" x14ac:dyDescent="0.3">
      <c r="A275" s="120">
        <v>2011</v>
      </c>
      <c r="B275" s="121" t="s">
        <v>7</v>
      </c>
      <c r="C275" s="122">
        <v>2038.00153</v>
      </c>
      <c r="D275" s="122">
        <v>1560.789</v>
      </c>
      <c r="E275" s="122">
        <v>338.41321000000005</v>
      </c>
      <c r="F275" s="123" t="s">
        <v>94</v>
      </c>
      <c r="G275" s="123" t="s">
        <v>94</v>
      </c>
      <c r="H275" s="122">
        <v>3937.2037400000004</v>
      </c>
      <c r="I275" s="122">
        <v>1388.923</v>
      </c>
      <c r="J275" s="122">
        <v>5326.1267400000006</v>
      </c>
      <c r="K275" s="124">
        <v>2702.8332904279896</v>
      </c>
      <c r="L275" s="125">
        <v>1399.0585057270052</v>
      </c>
      <c r="M275" s="125">
        <v>1071.4590219641036</v>
      </c>
      <c r="N275" s="125">
        <v>953.47550448103414</v>
      </c>
      <c r="O275" s="125">
        <v>3656.3087949090236</v>
      </c>
      <c r="P275" s="125">
        <v>39.226298853911892</v>
      </c>
      <c r="Q275" s="125">
        <v>7307.4422999999997</v>
      </c>
      <c r="R275" s="125">
        <v>864.44175199999995</v>
      </c>
      <c r="S275" s="125">
        <v>79.937919999999991</v>
      </c>
      <c r="T275" s="126" t="s">
        <v>94</v>
      </c>
      <c r="U275" s="126" t="s">
        <v>94</v>
      </c>
      <c r="V275" s="127">
        <v>8251.8219719999997</v>
      </c>
      <c r="W275" s="125">
        <v>3924.6677776969236</v>
      </c>
      <c r="X275" s="125">
        <v>3438.4743734586737</v>
      </c>
      <c r="Y275" s="125">
        <v>2784.883465150368</v>
      </c>
      <c r="Z275" s="125">
        <v>16237.643713183019</v>
      </c>
      <c r="AA275" s="125">
        <v>13577.948712000001</v>
      </c>
      <c r="AB275" s="125">
        <v>3814.8363676821627</v>
      </c>
      <c r="AC275" s="126" t="s">
        <v>94</v>
      </c>
      <c r="AD275" s="125">
        <v>25.378963888390455</v>
      </c>
      <c r="AE275" s="125">
        <v>3.3341965849240927</v>
      </c>
      <c r="AF275" s="126" t="s">
        <v>94</v>
      </c>
      <c r="AG275" s="128" t="s">
        <v>94</v>
      </c>
      <c r="AH275" s="126">
        <v>1124.28</v>
      </c>
      <c r="AI275" s="126" t="s">
        <v>94</v>
      </c>
      <c r="AJ275" s="126" t="s">
        <v>94</v>
      </c>
      <c r="AK275" s="126" t="s">
        <v>94</v>
      </c>
      <c r="AL275" s="126" t="s">
        <v>94</v>
      </c>
      <c r="AM275" s="126" t="s">
        <v>94</v>
      </c>
      <c r="AN275" s="128" t="s">
        <v>94</v>
      </c>
      <c r="AO275" s="125">
        <v>407232.99800000002</v>
      </c>
      <c r="AP275" s="125">
        <v>53500.800000000003</v>
      </c>
      <c r="AQ275" s="125">
        <v>73.922456828355536</v>
      </c>
      <c r="AR275" s="125">
        <v>26.077543171644464</v>
      </c>
      <c r="AS275" s="125">
        <v>60.773701146088101</v>
      </c>
      <c r="AT275" s="126" t="s">
        <v>94</v>
      </c>
      <c r="AU275" s="128" t="s">
        <v>94</v>
      </c>
      <c r="AV275" s="125">
        <f t="shared" si="10"/>
        <v>6.9731897804638843</v>
      </c>
      <c r="AW275" s="128" t="s">
        <v>94</v>
      </c>
      <c r="AX275" s="129">
        <v>40.533000000000001</v>
      </c>
      <c r="AZ275" s="100"/>
      <c r="BA275" s="98">
        <f t="shared" si="12"/>
        <v>13577.948712000001</v>
      </c>
      <c r="BB275" s="154"/>
    </row>
    <row r="276" spans="1:54" x14ac:dyDescent="0.3">
      <c r="A276" s="120">
        <v>2011</v>
      </c>
      <c r="B276" s="121" t="s">
        <v>272</v>
      </c>
      <c r="C276" s="122">
        <v>15538.92013</v>
      </c>
      <c r="D276" s="122">
        <v>3291.6134000000002</v>
      </c>
      <c r="E276" s="122">
        <v>226.12365000000003</v>
      </c>
      <c r="F276" s="123" t="s">
        <v>94</v>
      </c>
      <c r="G276" s="123" t="s">
        <v>94</v>
      </c>
      <c r="H276" s="122">
        <v>19056.657180000002</v>
      </c>
      <c r="I276" s="122">
        <v>4996.6098100000008</v>
      </c>
      <c r="J276" s="122">
        <v>24053.266990000004</v>
      </c>
      <c r="K276" s="124">
        <v>4832.0620143952747</v>
      </c>
      <c r="L276" s="125">
        <v>3940.0942670940726</v>
      </c>
      <c r="M276" s="125">
        <v>834.63116988361958</v>
      </c>
      <c r="N276" s="125">
        <v>1266.9550716898498</v>
      </c>
      <c r="O276" s="125">
        <v>6099.0170860851249</v>
      </c>
      <c r="P276" s="125">
        <v>28.370919165899121</v>
      </c>
      <c r="Q276" s="125">
        <v>34471.992059999997</v>
      </c>
      <c r="R276" s="125">
        <v>23532.753350999999</v>
      </c>
      <c r="S276" s="125">
        <v>2723.4035600000007</v>
      </c>
      <c r="T276" s="126" t="s">
        <v>94</v>
      </c>
      <c r="U276" s="126" t="s">
        <v>94</v>
      </c>
      <c r="V276" s="127">
        <v>60728.148970999995</v>
      </c>
      <c r="W276" s="125">
        <v>12183.139247114013</v>
      </c>
      <c r="X276" s="125">
        <v>4215.7843272140117</v>
      </c>
      <c r="Y276" s="125">
        <v>7269.8932043873756</v>
      </c>
      <c r="Z276" s="125">
        <v>37317.633291768871</v>
      </c>
      <c r="AA276" s="125">
        <v>84781.415960999992</v>
      </c>
      <c r="AB276" s="125">
        <v>9495.7009050893776</v>
      </c>
      <c r="AC276" s="126" t="s">
        <v>94</v>
      </c>
      <c r="AD276" s="125">
        <v>8.915590387833273</v>
      </c>
      <c r="AE276" s="125">
        <v>3.5369029061012194</v>
      </c>
      <c r="AF276" s="126" t="s">
        <v>94</v>
      </c>
      <c r="AG276" s="128" t="s">
        <v>94</v>
      </c>
      <c r="AH276" s="126">
        <v>14820.44</v>
      </c>
      <c r="AI276" s="126" t="s">
        <v>94</v>
      </c>
      <c r="AJ276" s="126" t="s">
        <v>94</v>
      </c>
      <c r="AK276" s="126" t="s">
        <v>94</v>
      </c>
      <c r="AL276" s="126" t="s">
        <v>94</v>
      </c>
      <c r="AM276" s="126" t="s">
        <v>94</v>
      </c>
      <c r="AN276" s="128" t="s">
        <v>94</v>
      </c>
      <c r="AO276" s="125">
        <v>2397052.3990000002</v>
      </c>
      <c r="AP276" s="125">
        <v>950934.4</v>
      </c>
      <c r="AQ276" s="125">
        <v>79.226897485163619</v>
      </c>
      <c r="AR276" s="125">
        <v>20.773102514836385</v>
      </c>
      <c r="AS276" s="125">
        <v>71.62908083410089</v>
      </c>
      <c r="AT276" s="126" t="s">
        <v>94</v>
      </c>
      <c r="AU276" s="128" t="s">
        <v>94</v>
      </c>
      <c r="AV276" s="125">
        <f t="shared" si="10"/>
        <v>1.0125078176260072</v>
      </c>
      <c r="AW276" s="128" t="s">
        <v>94</v>
      </c>
      <c r="AX276" s="129">
        <v>16.708189999999998</v>
      </c>
      <c r="AZ276" s="100"/>
      <c r="BA276" s="98">
        <f t="shared" si="12"/>
        <v>84781.415960999992</v>
      </c>
      <c r="BB276" s="154"/>
    </row>
    <row r="277" spans="1:54" x14ac:dyDescent="0.3">
      <c r="A277" s="120">
        <v>2011</v>
      </c>
      <c r="B277" s="121" t="s">
        <v>8</v>
      </c>
      <c r="C277" s="122">
        <v>1062.87544</v>
      </c>
      <c r="D277" s="122">
        <v>1415.93731</v>
      </c>
      <c r="E277" s="122">
        <v>312.33785</v>
      </c>
      <c r="F277" s="123" t="s">
        <v>94</v>
      </c>
      <c r="G277" s="123" t="s">
        <v>94</v>
      </c>
      <c r="H277" s="122">
        <v>2791.1505999999999</v>
      </c>
      <c r="I277" s="122">
        <v>115.18653</v>
      </c>
      <c r="J277" s="122">
        <v>2906.3371299999999</v>
      </c>
      <c r="K277" s="124">
        <v>3540.5641002873149</v>
      </c>
      <c r="L277" s="125">
        <v>1348.253521662745</v>
      </c>
      <c r="M277" s="125">
        <v>1796.1111836972862</v>
      </c>
      <c r="N277" s="125">
        <v>146.11368263492045</v>
      </c>
      <c r="O277" s="125">
        <v>3686.6777829222347</v>
      </c>
      <c r="P277" s="125">
        <v>43.207491870423887</v>
      </c>
      <c r="Q277" s="125">
        <v>2957.0861400000003</v>
      </c>
      <c r="R277" s="125">
        <v>790.98143200000015</v>
      </c>
      <c r="S277" s="125">
        <v>72.061019999999999</v>
      </c>
      <c r="T277" s="126" t="s">
        <v>94</v>
      </c>
      <c r="U277" s="126" t="s">
        <v>94</v>
      </c>
      <c r="V277" s="127">
        <v>3820.1285920000005</v>
      </c>
      <c r="W277" s="125">
        <v>4234.7862336392554</v>
      </c>
      <c r="X277" s="125">
        <v>3566.5873927160274</v>
      </c>
      <c r="Y277" s="125">
        <v>2396.6955488894955</v>
      </c>
      <c r="Z277" s="125">
        <v>41993.6013986014</v>
      </c>
      <c r="AA277" s="125">
        <v>6726.4657220000008</v>
      </c>
      <c r="AB277" s="125">
        <v>3979.1730341252874</v>
      </c>
      <c r="AC277" s="126" t="s">
        <v>94</v>
      </c>
      <c r="AD277" s="125">
        <v>17.34264360834019</v>
      </c>
      <c r="AE277" s="125">
        <v>4.0608112386103077</v>
      </c>
      <c r="AF277" s="126" t="s">
        <v>94</v>
      </c>
      <c r="AG277" s="128" t="s">
        <v>94</v>
      </c>
      <c r="AH277" s="126">
        <v>150.65</v>
      </c>
      <c r="AI277" s="126" t="s">
        <v>94</v>
      </c>
      <c r="AJ277" s="126" t="s">
        <v>94</v>
      </c>
      <c r="AK277" s="126" t="s">
        <v>94</v>
      </c>
      <c r="AL277" s="126" t="s">
        <v>94</v>
      </c>
      <c r="AM277" s="126" t="s">
        <v>94</v>
      </c>
      <c r="AN277" s="128" t="s">
        <v>94</v>
      </c>
      <c r="AO277" s="125">
        <v>165643.39799999999</v>
      </c>
      <c r="AP277" s="125">
        <v>38785.699999999997</v>
      </c>
      <c r="AQ277" s="125">
        <v>96.03671133637549</v>
      </c>
      <c r="AR277" s="125">
        <v>3.9632886636245126</v>
      </c>
      <c r="AS277" s="125">
        <v>56.792508129576106</v>
      </c>
      <c r="AT277" s="126" t="s">
        <v>94</v>
      </c>
      <c r="AU277" s="128" t="s">
        <v>94</v>
      </c>
      <c r="AV277" s="125">
        <f t="shared" si="10"/>
        <v>16.202585432510563</v>
      </c>
      <c r="AW277" s="128" t="s">
        <v>94</v>
      </c>
      <c r="AX277" s="129">
        <v>39.172359999999998</v>
      </c>
      <c r="AZ277" s="100"/>
      <c r="BA277" s="98">
        <f t="shared" si="12"/>
        <v>6726.4657220000008</v>
      </c>
      <c r="BB277" s="154"/>
    </row>
    <row r="278" spans="1:54" x14ac:dyDescent="0.3">
      <c r="A278" s="120">
        <v>2011</v>
      </c>
      <c r="B278" s="121" t="s">
        <v>9</v>
      </c>
      <c r="C278" s="122">
        <v>6283.7510499999999</v>
      </c>
      <c r="D278" s="122">
        <v>1882.3721200000002</v>
      </c>
      <c r="E278" s="123">
        <v>0</v>
      </c>
      <c r="F278" s="123" t="s">
        <v>94</v>
      </c>
      <c r="G278" s="123" t="s">
        <v>94</v>
      </c>
      <c r="H278" s="122">
        <v>8166.1231699999998</v>
      </c>
      <c r="I278" s="122">
        <v>909.7867</v>
      </c>
      <c r="J278" s="122">
        <v>9075.9098699999995</v>
      </c>
      <c r="K278" s="124">
        <v>2418.7485342148825</v>
      </c>
      <c r="L278" s="125">
        <v>1861.2030856202148</v>
      </c>
      <c r="M278" s="125">
        <v>557.54544859466796</v>
      </c>
      <c r="N278" s="125">
        <v>269.47245360654966</v>
      </c>
      <c r="O278" s="125">
        <v>2688.2209878214321</v>
      </c>
      <c r="P278" s="125">
        <v>54.026520688859868</v>
      </c>
      <c r="Q278" s="125">
        <v>6197.5214299999998</v>
      </c>
      <c r="R278" s="125">
        <v>1081.198365</v>
      </c>
      <c r="S278" s="125">
        <v>444.36045000000001</v>
      </c>
      <c r="T278" s="126" t="s">
        <v>94</v>
      </c>
      <c r="U278" s="126" t="s">
        <v>94</v>
      </c>
      <c r="V278" s="127">
        <v>7723.0802450000001</v>
      </c>
      <c r="W278" s="125">
        <v>3450.081678929972</v>
      </c>
      <c r="X278" s="125">
        <v>2264.237494401078</v>
      </c>
      <c r="Y278" s="125">
        <v>2587.8123833184936</v>
      </c>
      <c r="Z278" s="125">
        <v>13111.071934379795</v>
      </c>
      <c r="AA278" s="125">
        <v>16798.990115000001</v>
      </c>
      <c r="AB278" s="125">
        <v>2991.9668190524226</v>
      </c>
      <c r="AC278" s="126" t="s">
        <v>94</v>
      </c>
      <c r="AD278" s="125">
        <v>29.178084057039634</v>
      </c>
      <c r="AE278" s="125">
        <v>3.2611534722343003</v>
      </c>
      <c r="AF278" s="126" t="s">
        <v>94</v>
      </c>
      <c r="AG278" s="128" t="s">
        <v>94</v>
      </c>
      <c r="AH278" s="126">
        <v>686.61</v>
      </c>
      <c r="AI278" s="126" t="s">
        <v>94</v>
      </c>
      <c r="AJ278" s="126" t="s">
        <v>94</v>
      </c>
      <c r="AK278" s="126" t="s">
        <v>94</v>
      </c>
      <c r="AL278" s="126" t="s">
        <v>94</v>
      </c>
      <c r="AM278" s="126" t="s">
        <v>94</v>
      </c>
      <c r="AN278" s="128" t="s">
        <v>94</v>
      </c>
      <c r="AO278" s="125">
        <v>515124.18099999998</v>
      </c>
      <c r="AP278" s="125">
        <v>57574</v>
      </c>
      <c r="AQ278" s="125">
        <v>89.975807241021016</v>
      </c>
      <c r="AR278" s="125">
        <v>10.024192758978996</v>
      </c>
      <c r="AS278" s="125">
        <v>45.973479311140125</v>
      </c>
      <c r="AT278" s="126" t="s">
        <v>94</v>
      </c>
      <c r="AU278" s="128" t="s">
        <v>94</v>
      </c>
      <c r="AV278" s="125">
        <f t="shared" si="10"/>
        <v>11.525740599218825</v>
      </c>
      <c r="AW278" s="128" t="s">
        <v>94</v>
      </c>
      <c r="AX278" s="129">
        <v>52.060670000000002</v>
      </c>
      <c r="AZ278" s="100"/>
      <c r="BA278" s="98">
        <f t="shared" si="12"/>
        <v>16798.990115000001</v>
      </c>
      <c r="BB278" s="154"/>
    </row>
    <row r="279" spans="1:54" x14ac:dyDescent="0.3">
      <c r="A279" s="120">
        <v>2011</v>
      </c>
      <c r="B279" s="121" t="s">
        <v>10</v>
      </c>
      <c r="C279" s="122">
        <v>3406.15238</v>
      </c>
      <c r="D279" s="122">
        <v>2852.23893</v>
      </c>
      <c r="E279" s="122">
        <v>58.413200000000003</v>
      </c>
      <c r="F279" s="123" t="s">
        <v>94</v>
      </c>
      <c r="G279" s="123" t="s">
        <v>94</v>
      </c>
      <c r="H279" s="122">
        <v>6316.8045099999999</v>
      </c>
      <c r="I279" s="122">
        <v>262.89685051179697</v>
      </c>
      <c r="J279" s="122">
        <v>6579.7013605117972</v>
      </c>
      <c r="K279" s="124">
        <v>2352.819283956494</v>
      </c>
      <c r="L279" s="125">
        <v>1268.6890960566243</v>
      </c>
      <c r="M279" s="125">
        <v>1062.373031543355</v>
      </c>
      <c r="N279" s="125">
        <v>97.921152600528686</v>
      </c>
      <c r="O279" s="125">
        <v>2450.7404365570228</v>
      </c>
      <c r="P279" s="125">
        <v>64.264956761965379</v>
      </c>
      <c r="Q279" s="125">
        <v>2710.4940500000002</v>
      </c>
      <c r="R279" s="125">
        <v>948.20151999999973</v>
      </c>
      <c r="S279" s="126">
        <v>0</v>
      </c>
      <c r="T279" s="126" t="s">
        <v>94</v>
      </c>
      <c r="U279" s="126" t="s">
        <v>94</v>
      </c>
      <c r="V279" s="127">
        <v>3658.6955699999999</v>
      </c>
      <c r="W279" s="125">
        <v>4639.0527379534997</v>
      </c>
      <c r="X279" s="125">
        <v>3655.7455552348561</v>
      </c>
      <c r="Y279" s="125">
        <v>1850.8499217264678</v>
      </c>
      <c r="Z279" s="125">
        <v>0</v>
      </c>
      <c r="AA279" s="125">
        <v>10238.396930511797</v>
      </c>
      <c r="AB279" s="125">
        <v>2947.6126445065343</v>
      </c>
      <c r="AC279" s="126" t="s">
        <v>94</v>
      </c>
      <c r="AD279" s="125">
        <v>19.480002150959024</v>
      </c>
      <c r="AE279" s="125">
        <v>5.1672762764053122</v>
      </c>
      <c r="AF279" s="126" t="s">
        <v>94</v>
      </c>
      <c r="AG279" s="128" t="s">
        <v>94</v>
      </c>
      <c r="AH279" s="126">
        <v>102.21</v>
      </c>
      <c r="AI279" s="126" t="s">
        <v>94</v>
      </c>
      <c r="AJ279" s="126" t="s">
        <v>94</v>
      </c>
      <c r="AK279" s="126" t="s">
        <v>94</v>
      </c>
      <c r="AL279" s="126" t="s">
        <v>94</v>
      </c>
      <c r="AM279" s="126" t="s">
        <v>94</v>
      </c>
      <c r="AN279" s="128" t="s">
        <v>94</v>
      </c>
      <c r="AO279" s="125">
        <v>198139.14300000001</v>
      </c>
      <c r="AP279" s="125">
        <v>52558.5</v>
      </c>
      <c r="AQ279" s="125">
        <v>96.004425792185984</v>
      </c>
      <c r="AR279" s="125">
        <v>3.9955742078140113</v>
      </c>
      <c r="AS279" s="125">
        <v>35.735043238034621</v>
      </c>
      <c r="AT279" s="126" t="s">
        <v>94</v>
      </c>
      <c r="AU279" s="128" t="s">
        <v>94</v>
      </c>
      <c r="AV279" s="125">
        <f t="shared" si="10"/>
        <v>11.708250738607507</v>
      </c>
      <c r="AW279" s="128" t="s">
        <v>94</v>
      </c>
      <c r="AX279" s="129">
        <v>160.66282000000001</v>
      </c>
      <c r="AZ279" s="100"/>
      <c r="BA279" s="98">
        <f t="shared" si="12"/>
        <v>10238.396930511799</v>
      </c>
      <c r="BB279" s="154"/>
    </row>
    <row r="280" spans="1:54" x14ac:dyDescent="0.3">
      <c r="A280" s="120">
        <v>2011</v>
      </c>
      <c r="B280" s="121" t="s">
        <v>11</v>
      </c>
      <c r="C280" s="122">
        <v>2425.6214</v>
      </c>
      <c r="D280" s="122">
        <v>1891.9770000000001</v>
      </c>
      <c r="E280" s="122">
        <v>478.93090999999998</v>
      </c>
      <c r="F280" s="123" t="s">
        <v>94</v>
      </c>
      <c r="G280" s="123" t="s">
        <v>94</v>
      </c>
      <c r="H280" s="122">
        <v>4796.5293099999999</v>
      </c>
      <c r="I280" s="122">
        <v>105.032</v>
      </c>
      <c r="J280" s="122">
        <v>4901.56131</v>
      </c>
      <c r="K280" s="124">
        <v>2624.8710885062928</v>
      </c>
      <c r="L280" s="125">
        <v>1327.4063542670515</v>
      </c>
      <c r="M280" s="125">
        <v>1035.3727469287307</v>
      </c>
      <c r="N280" s="125">
        <v>57.478114350977023</v>
      </c>
      <c r="O280" s="125">
        <v>2682.34920285727</v>
      </c>
      <c r="P280" s="125">
        <v>61.545373764527703</v>
      </c>
      <c r="Q280" s="125">
        <v>2190.8849599999994</v>
      </c>
      <c r="R280" s="125">
        <v>576.80360699999983</v>
      </c>
      <c r="S280" s="125">
        <v>294.89269000000002</v>
      </c>
      <c r="T280" s="126" t="s">
        <v>94</v>
      </c>
      <c r="U280" s="126" t="s">
        <v>94</v>
      </c>
      <c r="V280" s="127">
        <v>3062.5812569999994</v>
      </c>
      <c r="W280" s="125">
        <v>3390.6955031437133</v>
      </c>
      <c r="X280" s="125">
        <v>2534.508561790421</v>
      </c>
      <c r="Y280" s="125">
        <v>2133.6465485671579</v>
      </c>
      <c r="Z280" s="125">
        <v>14717.407296501471</v>
      </c>
      <c r="AA280" s="125">
        <v>7964.142566999999</v>
      </c>
      <c r="AB280" s="125">
        <v>2916.6593667256288</v>
      </c>
      <c r="AC280" s="126" t="s">
        <v>94</v>
      </c>
      <c r="AD280" s="125">
        <v>13.002554370079638</v>
      </c>
      <c r="AE280" s="125">
        <v>3.9105951652837909</v>
      </c>
      <c r="AF280" s="126" t="s">
        <v>94</v>
      </c>
      <c r="AG280" s="128" t="s">
        <v>94</v>
      </c>
      <c r="AH280" s="126">
        <v>129.41999999999999</v>
      </c>
      <c r="AI280" s="126" t="s">
        <v>94</v>
      </c>
      <c r="AJ280" s="126" t="s">
        <v>94</v>
      </c>
      <c r="AK280" s="126" t="s">
        <v>94</v>
      </c>
      <c r="AL280" s="126" t="s">
        <v>94</v>
      </c>
      <c r="AM280" s="126" t="s">
        <v>94</v>
      </c>
      <c r="AN280" s="128" t="s">
        <v>94</v>
      </c>
      <c r="AO280" s="125">
        <v>203655.511</v>
      </c>
      <c r="AP280" s="125">
        <v>61250.6</v>
      </c>
      <c r="AQ280" s="125">
        <v>97.857172575078934</v>
      </c>
      <c r="AR280" s="125">
        <v>2.1428274249210606</v>
      </c>
      <c r="AS280" s="125">
        <v>38.454626235472311</v>
      </c>
      <c r="AT280" s="126" t="s">
        <v>94</v>
      </c>
      <c r="AU280" s="128" t="s">
        <v>94</v>
      </c>
      <c r="AV280" s="125">
        <f t="shared" si="10"/>
        <v>10.45505135380731</v>
      </c>
      <c r="AW280" s="128" t="s">
        <v>94</v>
      </c>
      <c r="AX280" s="129">
        <v>238.37200000000001</v>
      </c>
      <c r="AZ280" s="100"/>
      <c r="BA280" s="98">
        <f t="shared" si="12"/>
        <v>7964.142566999999</v>
      </c>
      <c r="BB280" s="154"/>
    </row>
    <row r="281" spans="1:54" x14ac:dyDescent="0.3">
      <c r="A281" s="120">
        <v>2011</v>
      </c>
      <c r="B281" s="121" t="s">
        <v>12</v>
      </c>
      <c r="C281" s="122">
        <v>4349.0987699999996</v>
      </c>
      <c r="D281" s="122">
        <v>3280.6542599999998</v>
      </c>
      <c r="E281" s="123">
        <v>0</v>
      </c>
      <c r="F281" s="123" t="s">
        <v>94</v>
      </c>
      <c r="G281" s="123" t="s">
        <v>94</v>
      </c>
      <c r="H281" s="122">
        <v>7629.7530299999999</v>
      </c>
      <c r="I281" s="122">
        <v>1976.8280400000001</v>
      </c>
      <c r="J281" s="122">
        <v>9606.5810700000002</v>
      </c>
      <c r="K281" s="124">
        <v>2048.7860563109484</v>
      </c>
      <c r="L281" s="125">
        <v>1167.8455229756103</v>
      </c>
      <c r="M281" s="125">
        <v>880.94053333533827</v>
      </c>
      <c r="N281" s="125">
        <v>530.82946566574537</v>
      </c>
      <c r="O281" s="125">
        <v>2579.6155219766943</v>
      </c>
      <c r="P281" s="125">
        <v>36.052706494687094</v>
      </c>
      <c r="Q281" s="125">
        <v>15445.41584</v>
      </c>
      <c r="R281" s="125">
        <v>1464.1446100000001</v>
      </c>
      <c r="S281" s="125">
        <v>129.7944</v>
      </c>
      <c r="T281" s="126" t="s">
        <v>94</v>
      </c>
      <c r="U281" s="126" t="s">
        <v>94</v>
      </c>
      <c r="V281" s="127">
        <v>17039.35485</v>
      </c>
      <c r="W281" s="125">
        <v>4461.501962323493</v>
      </c>
      <c r="X281" s="125">
        <v>3394.8707159456599</v>
      </c>
      <c r="Y281" s="125">
        <v>3726.355276954871</v>
      </c>
      <c r="Z281" s="125">
        <v>25207.69081375024</v>
      </c>
      <c r="AA281" s="125">
        <v>26645.93592</v>
      </c>
      <c r="AB281" s="125">
        <v>3532.4291215716125</v>
      </c>
      <c r="AC281" s="126" t="s">
        <v>94</v>
      </c>
      <c r="AD281" s="125">
        <v>29.677359481608367</v>
      </c>
      <c r="AE281" s="125">
        <v>3.0080146545281332</v>
      </c>
      <c r="AF281" s="126" t="s">
        <v>94</v>
      </c>
      <c r="AG281" s="128" t="s">
        <v>94</v>
      </c>
      <c r="AH281" s="126">
        <v>2650.27</v>
      </c>
      <c r="AI281" s="126" t="s">
        <v>94</v>
      </c>
      <c r="AJ281" s="126" t="s">
        <v>94</v>
      </c>
      <c r="AK281" s="126" t="s">
        <v>94</v>
      </c>
      <c r="AL281" s="126" t="s">
        <v>94</v>
      </c>
      <c r="AM281" s="126" t="s">
        <v>94</v>
      </c>
      <c r="AN281" s="128" t="s">
        <v>94</v>
      </c>
      <c r="AO281" s="125">
        <v>885831.32</v>
      </c>
      <c r="AP281" s="125">
        <v>89785.4</v>
      </c>
      <c r="AQ281" s="125">
        <v>79.422147946334874</v>
      </c>
      <c r="AR281" s="125">
        <v>20.577852053665126</v>
      </c>
      <c r="AS281" s="125">
        <v>63.947293505312906</v>
      </c>
      <c r="AT281" s="126" t="s">
        <v>94</v>
      </c>
      <c r="AU281" s="128" t="s">
        <v>94</v>
      </c>
      <c r="AV281" s="125">
        <f t="shared" si="10"/>
        <v>16.199787008670974</v>
      </c>
      <c r="AW281" s="128" t="s">
        <v>94</v>
      </c>
      <c r="AX281" s="129">
        <v>25.25807</v>
      </c>
      <c r="AZ281" s="100"/>
      <c r="BA281" s="98">
        <f t="shared" si="12"/>
        <v>26645.93592</v>
      </c>
      <c r="BB281" s="154"/>
    </row>
    <row r="282" spans="1:54" x14ac:dyDescent="0.3">
      <c r="A282" s="120">
        <v>2011</v>
      </c>
      <c r="B282" s="121" t="s">
        <v>13</v>
      </c>
      <c r="C282" s="122">
        <v>14174.669310000001</v>
      </c>
      <c r="D282" s="122">
        <v>6743.4724999999989</v>
      </c>
      <c r="E282" s="122">
        <v>199.12037000000001</v>
      </c>
      <c r="F282" s="123" t="s">
        <v>94</v>
      </c>
      <c r="G282" s="123" t="s">
        <v>94</v>
      </c>
      <c r="H282" s="122">
        <v>21117.262180000002</v>
      </c>
      <c r="I282" s="122">
        <v>3111.0157300000001</v>
      </c>
      <c r="J282" s="122">
        <v>24228.277910000001</v>
      </c>
      <c r="K282" s="124">
        <v>2373.0489822828704</v>
      </c>
      <c r="L282" s="125">
        <v>1592.8762115833963</v>
      </c>
      <c r="M282" s="125">
        <v>757.7966507577604</v>
      </c>
      <c r="N282" s="125">
        <v>349.59989836819369</v>
      </c>
      <c r="O282" s="125">
        <v>2722.6488806510642</v>
      </c>
      <c r="P282" s="125">
        <v>57.893666646692445</v>
      </c>
      <c r="Q282" s="125">
        <v>16409.172839999999</v>
      </c>
      <c r="R282" s="125">
        <v>1159.9931510000001</v>
      </c>
      <c r="S282" s="125">
        <v>52.173360000000002</v>
      </c>
      <c r="T282" s="126" t="s">
        <v>94</v>
      </c>
      <c r="U282" s="126" t="s">
        <v>94</v>
      </c>
      <c r="V282" s="127">
        <v>17621.339350999999</v>
      </c>
      <c r="W282" s="125">
        <v>2536.6237757438025</v>
      </c>
      <c r="X282" s="125">
        <v>3401.1693565102614</v>
      </c>
      <c r="Y282" s="125">
        <v>1101.3788689721703</v>
      </c>
      <c r="Z282" s="125">
        <v>2666.9406532740377</v>
      </c>
      <c r="AA282" s="125">
        <v>41849.617260999999</v>
      </c>
      <c r="AB282" s="125">
        <v>2641.0945743280231</v>
      </c>
      <c r="AC282" s="126" t="s">
        <v>94</v>
      </c>
      <c r="AD282" s="125">
        <v>36.420614744696557</v>
      </c>
      <c r="AE282" s="125">
        <v>3.5166721950351567</v>
      </c>
      <c r="AF282" s="126" t="s">
        <v>94</v>
      </c>
      <c r="AG282" s="128" t="s">
        <v>94</v>
      </c>
      <c r="AH282" s="126">
        <v>2616.16</v>
      </c>
      <c r="AI282" s="126" t="s">
        <v>94</v>
      </c>
      <c r="AJ282" s="126" t="s">
        <v>94</v>
      </c>
      <c r="AK282" s="126" t="s">
        <v>94</v>
      </c>
      <c r="AL282" s="126" t="s">
        <v>94</v>
      </c>
      <c r="AM282" s="126" t="s">
        <v>94</v>
      </c>
      <c r="AN282" s="128" t="s">
        <v>94</v>
      </c>
      <c r="AO282" s="125">
        <v>1190034.639</v>
      </c>
      <c r="AP282" s="125">
        <v>114906.4</v>
      </c>
      <c r="AQ282" s="125">
        <v>87.159567256259862</v>
      </c>
      <c r="AR282" s="125">
        <v>12.840432743740143</v>
      </c>
      <c r="AS282" s="125">
        <v>42.106333353307555</v>
      </c>
      <c r="AT282" s="126" t="s">
        <v>94</v>
      </c>
      <c r="AU282" s="128" t="s">
        <v>94</v>
      </c>
      <c r="AV282" s="125">
        <f t="shared" si="10"/>
        <v>-6.8169478554031109</v>
      </c>
      <c r="AW282" s="128" t="s">
        <v>94</v>
      </c>
      <c r="AX282" s="129">
        <v>187.34172000000001</v>
      </c>
      <c r="AZ282" s="100"/>
      <c r="BA282" s="98">
        <f t="shared" si="12"/>
        <v>41849.617260999999</v>
      </c>
      <c r="BB282" s="154"/>
    </row>
    <row r="283" spans="1:54" x14ac:dyDescent="0.3">
      <c r="A283" s="120">
        <v>2011</v>
      </c>
      <c r="B283" s="121" t="s">
        <v>14</v>
      </c>
      <c r="C283" s="122">
        <v>3374.8438200000001</v>
      </c>
      <c r="D283" s="122">
        <v>1944.2561800000001</v>
      </c>
      <c r="E283" s="122">
        <v>713.61514999999986</v>
      </c>
      <c r="F283" s="123" t="s">
        <v>94</v>
      </c>
      <c r="G283" s="123" t="s">
        <v>94</v>
      </c>
      <c r="H283" s="122">
        <v>6032.71515</v>
      </c>
      <c r="I283" s="122">
        <v>179.30548000000002</v>
      </c>
      <c r="J283" s="122">
        <v>6212.02063</v>
      </c>
      <c r="K283" s="124">
        <v>1993.7270973294098</v>
      </c>
      <c r="L283" s="125">
        <v>1115.3381861878058</v>
      </c>
      <c r="M283" s="125">
        <v>642.54918951645948</v>
      </c>
      <c r="N283" s="125">
        <v>59.257927034008318</v>
      </c>
      <c r="O283" s="125">
        <v>2052.9850243634182</v>
      </c>
      <c r="P283" s="125">
        <v>52.695551191210974</v>
      </c>
      <c r="Q283" s="125">
        <v>4170.0667600000006</v>
      </c>
      <c r="R283" s="125">
        <v>1332.454665</v>
      </c>
      <c r="S283" s="125">
        <v>73.968530000000001</v>
      </c>
      <c r="T283" s="126" t="s">
        <v>94</v>
      </c>
      <c r="U283" s="126" t="s">
        <v>94</v>
      </c>
      <c r="V283" s="127">
        <v>5576.4899550000009</v>
      </c>
      <c r="W283" s="125">
        <v>3893.5117563110412</v>
      </c>
      <c r="X283" s="125">
        <v>2696.7822535167552</v>
      </c>
      <c r="Y283" s="125">
        <v>3185.5110259487528</v>
      </c>
      <c r="Z283" s="125">
        <v>24363.810935441372</v>
      </c>
      <c r="AA283" s="125">
        <v>11788.510585</v>
      </c>
      <c r="AB283" s="125">
        <v>2644.2902996792359</v>
      </c>
      <c r="AC283" s="126" t="s">
        <v>94</v>
      </c>
      <c r="AD283" s="125">
        <v>25.000552637159885</v>
      </c>
      <c r="AE283" s="125">
        <v>3.591075421438604</v>
      </c>
      <c r="AF283" s="126" t="s">
        <v>94</v>
      </c>
      <c r="AG283" s="128" t="s">
        <v>94</v>
      </c>
      <c r="AH283" s="126">
        <v>263.47000000000003</v>
      </c>
      <c r="AI283" s="126" t="s">
        <v>94</v>
      </c>
      <c r="AJ283" s="126" t="s">
        <v>94</v>
      </c>
      <c r="AK283" s="126" t="s">
        <v>94</v>
      </c>
      <c r="AL283" s="126" t="s">
        <v>94</v>
      </c>
      <c r="AM283" s="126" t="s">
        <v>94</v>
      </c>
      <c r="AN283" s="128" t="s">
        <v>94</v>
      </c>
      <c r="AO283" s="125">
        <v>328272.43099999998</v>
      </c>
      <c r="AP283" s="125">
        <v>47153</v>
      </c>
      <c r="AQ283" s="125">
        <v>97.11357236751482</v>
      </c>
      <c r="AR283" s="125">
        <v>2.886427632485181</v>
      </c>
      <c r="AS283" s="125">
        <v>47.304448808789026</v>
      </c>
      <c r="AT283" s="126" t="s">
        <v>94</v>
      </c>
      <c r="AU283" s="128" t="s">
        <v>94</v>
      </c>
      <c r="AV283" s="125">
        <f t="shared" si="10"/>
        <v>16.828178956039743</v>
      </c>
      <c r="AW283" s="128" t="s">
        <v>94</v>
      </c>
      <c r="AX283" s="129">
        <v>96.443839999999994</v>
      </c>
      <c r="AZ283" s="100"/>
      <c r="BA283" s="98">
        <f t="shared" si="12"/>
        <v>11788.510585</v>
      </c>
      <c r="BB283" s="154"/>
    </row>
    <row r="284" spans="1:54" x14ac:dyDescent="0.3">
      <c r="A284" s="120">
        <v>2011</v>
      </c>
      <c r="B284" s="121" t="s">
        <v>15</v>
      </c>
      <c r="C284" s="122">
        <v>1684.02601</v>
      </c>
      <c r="D284" s="122">
        <v>848.01939999999991</v>
      </c>
      <c r="E284" s="123">
        <v>0</v>
      </c>
      <c r="F284" s="123" t="s">
        <v>94</v>
      </c>
      <c r="G284" s="123" t="s">
        <v>94</v>
      </c>
      <c r="H284" s="122">
        <v>2532.0454099999997</v>
      </c>
      <c r="I284" s="122">
        <v>220.54954000000001</v>
      </c>
      <c r="J284" s="122">
        <v>2752.5949499999997</v>
      </c>
      <c r="K284" s="124">
        <v>2330.4005142987576</v>
      </c>
      <c r="L284" s="125">
        <v>1549.9149676768568</v>
      </c>
      <c r="M284" s="125">
        <v>780.48554662190031</v>
      </c>
      <c r="N284" s="125">
        <v>202.98560184367085</v>
      </c>
      <c r="O284" s="125">
        <v>2533.3861161424284</v>
      </c>
      <c r="P284" s="125">
        <v>44.491045325139027</v>
      </c>
      <c r="Q284" s="125">
        <v>2570.8406700000005</v>
      </c>
      <c r="R284" s="125">
        <v>805.40096100000017</v>
      </c>
      <c r="S284" s="125">
        <v>58.015020000000007</v>
      </c>
      <c r="T284" s="126" t="s">
        <v>94</v>
      </c>
      <c r="U284" s="126" t="s">
        <v>94</v>
      </c>
      <c r="V284" s="127">
        <v>3434.2566510000006</v>
      </c>
      <c r="W284" s="125">
        <v>4636.7582517730834</v>
      </c>
      <c r="X284" s="125">
        <v>3728.6552368299685</v>
      </c>
      <c r="Y284" s="125">
        <v>3815.0772630382271</v>
      </c>
      <c r="Z284" s="125">
        <v>36464.50031426776</v>
      </c>
      <c r="AA284" s="125">
        <v>6186.8516010000003</v>
      </c>
      <c r="AB284" s="125">
        <v>3385.9980401568096</v>
      </c>
      <c r="AC284" s="126" t="s">
        <v>94</v>
      </c>
      <c r="AD284" s="125">
        <v>25.39185159754571</v>
      </c>
      <c r="AE284" s="125">
        <v>3.7826025121485167</v>
      </c>
      <c r="AF284" s="126" t="s">
        <v>94</v>
      </c>
      <c r="AG284" s="128" t="s">
        <v>94</v>
      </c>
      <c r="AH284" s="126">
        <v>279.02999999999997</v>
      </c>
      <c r="AI284" s="126" t="s">
        <v>94</v>
      </c>
      <c r="AJ284" s="126" t="s">
        <v>94</v>
      </c>
      <c r="AK284" s="126" t="s">
        <v>94</v>
      </c>
      <c r="AL284" s="126" t="s">
        <v>94</v>
      </c>
      <c r="AM284" s="126" t="s">
        <v>94</v>
      </c>
      <c r="AN284" s="128" t="s">
        <v>94</v>
      </c>
      <c r="AO284" s="125">
        <v>163560.712</v>
      </c>
      <c r="AP284" s="125">
        <v>24365.5</v>
      </c>
      <c r="AQ284" s="125">
        <v>91.987577394923292</v>
      </c>
      <c r="AR284" s="125">
        <v>8.0124226050767113</v>
      </c>
      <c r="AS284" s="125">
        <v>55.508954674860981</v>
      </c>
      <c r="AT284" s="126" t="s">
        <v>94</v>
      </c>
      <c r="AU284" s="128" t="s">
        <v>94</v>
      </c>
      <c r="AV284" s="125">
        <f t="shared" si="10"/>
        <v>10.860385006154427</v>
      </c>
      <c r="AW284" s="128" t="s">
        <v>94</v>
      </c>
      <c r="AX284" s="129">
        <v>19.87613</v>
      </c>
      <c r="AZ284" s="100"/>
      <c r="BA284" s="98">
        <f t="shared" si="12"/>
        <v>6186.8516010000003</v>
      </c>
      <c r="BB284" s="154"/>
    </row>
    <row r="285" spans="1:54" x14ac:dyDescent="0.3">
      <c r="A285" s="120">
        <v>2011</v>
      </c>
      <c r="B285" s="121" t="s">
        <v>16</v>
      </c>
      <c r="C285" s="122">
        <v>815.53290000000004</v>
      </c>
      <c r="D285" s="122">
        <v>982.75919999999996</v>
      </c>
      <c r="E285" s="122">
        <v>143.90520000000001</v>
      </c>
      <c r="F285" s="123" t="s">
        <v>94</v>
      </c>
      <c r="G285" s="123" t="s">
        <v>94</v>
      </c>
      <c r="H285" s="122">
        <v>1942.1973</v>
      </c>
      <c r="I285" s="122">
        <v>222.11619999999999</v>
      </c>
      <c r="J285" s="122">
        <v>2164.3135000000002</v>
      </c>
      <c r="K285" s="124">
        <v>3199.3708982367361</v>
      </c>
      <c r="L285" s="125">
        <v>1343.422847315569</v>
      </c>
      <c r="M285" s="125">
        <v>1618.893808808413</v>
      </c>
      <c r="N285" s="125">
        <v>365.89079096491923</v>
      </c>
      <c r="O285" s="125">
        <v>3565.2616892016554</v>
      </c>
      <c r="P285" s="125">
        <v>51.452633053886046</v>
      </c>
      <c r="Q285" s="125">
        <v>1652.2561799999999</v>
      </c>
      <c r="R285" s="125">
        <v>389.84964500000007</v>
      </c>
      <c r="S285" s="126">
        <v>0</v>
      </c>
      <c r="T285" s="126" t="s">
        <v>94</v>
      </c>
      <c r="U285" s="126" t="s">
        <v>94</v>
      </c>
      <c r="V285" s="127">
        <v>2042.1058249999999</v>
      </c>
      <c r="W285" s="125">
        <v>3888.5477160250512</v>
      </c>
      <c r="X285" s="125">
        <v>3461.802833544948</v>
      </c>
      <c r="Y285" s="125">
        <v>2322.3998153277935</v>
      </c>
      <c r="Z285" s="125">
        <v>0</v>
      </c>
      <c r="AA285" s="125">
        <v>4206.4193249999998</v>
      </c>
      <c r="AB285" s="125">
        <v>3715.2125038089057</v>
      </c>
      <c r="AC285" s="126" t="s">
        <v>94</v>
      </c>
      <c r="AD285" s="125">
        <v>15.080176975446069</v>
      </c>
      <c r="AE285" s="125">
        <v>4.4072110679581824</v>
      </c>
      <c r="AF285" s="126" t="s">
        <v>94</v>
      </c>
      <c r="AG285" s="128" t="s">
        <v>94</v>
      </c>
      <c r="AH285" s="126">
        <v>55.51</v>
      </c>
      <c r="AI285" s="126" t="s">
        <v>94</v>
      </c>
      <c r="AJ285" s="126" t="s">
        <v>94</v>
      </c>
      <c r="AK285" s="126" t="s">
        <v>94</v>
      </c>
      <c r="AL285" s="126" t="s">
        <v>94</v>
      </c>
      <c r="AM285" s="126" t="s">
        <v>94</v>
      </c>
      <c r="AN285" s="128" t="s">
        <v>94</v>
      </c>
      <c r="AO285" s="125">
        <v>95444.017999999996</v>
      </c>
      <c r="AP285" s="125">
        <v>27893.7</v>
      </c>
      <c r="AQ285" s="125">
        <v>89.73733703550802</v>
      </c>
      <c r="AR285" s="125">
        <v>10.262662964491973</v>
      </c>
      <c r="AS285" s="125">
        <v>48.547366946113961</v>
      </c>
      <c r="AT285" s="126" t="s">
        <v>94</v>
      </c>
      <c r="AU285" s="128" t="s">
        <v>94</v>
      </c>
      <c r="AV285" s="125">
        <f t="shared" si="10"/>
        <v>12.794532410984827</v>
      </c>
      <c r="AW285" s="128" t="s">
        <v>94</v>
      </c>
      <c r="AX285" s="129">
        <v>17.544160000000002</v>
      </c>
      <c r="AZ285" s="100"/>
      <c r="BA285" s="98">
        <f t="shared" si="12"/>
        <v>4206.4193249999998</v>
      </c>
      <c r="BB285" s="154"/>
    </row>
    <row r="286" spans="1:54" x14ac:dyDescent="0.3">
      <c r="A286" s="120">
        <v>2011</v>
      </c>
      <c r="B286" s="121" t="s">
        <v>17</v>
      </c>
      <c r="C286" s="122">
        <v>1805.1420000000001</v>
      </c>
      <c r="D286" s="122">
        <v>1633.1892900000003</v>
      </c>
      <c r="E286" s="123">
        <v>0</v>
      </c>
      <c r="F286" s="123" t="s">
        <v>94</v>
      </c>
      <c r="G286" s="123" t="s">
        <v>94</v>
      </c>
      <c r="H286" s="122">
        <v>3438.3312900000001</v>
      </c>
      <c r="I286" s="122">
        <v>310.60251</v>
      </c>
      <c r="J286" s="122">
        <v>3748.9338000000002</v>
      </c>
      <c r="K286" s="124">
        <v>2284.6115803630041</v>
      </c>
      <c r="L286" s="125">
        <v>1199.4330881942544</v>
      </c>
      <c r="M286" s="125">
        <v>1085.1784921687499</v>
      </c>
      <c r="N286" s="125">
        <v>206.38095383642215</v>
      </c>
      <c r="O286" s="125">
        <v>2490.9925341994262</v>
      </c>
      <c r="P286" s="125">
        <v>20.666707185557673</v>
      </c>
      <c r="Q286" s="125">
        <v>12981.099840000003</v>
      </c>
      <c r="R286" s="125">
        <v>1059.0571729999997</v>
      </c>
      <c r="S286" s="125">
        <v>350.87588</v>
      </c>
      <c r="T286" s="126" t="s">
        <v>94</v>
      </c>
      <c r="U286" s="126" t="s">
        <v>94</v>
      </c>
      <c r="V286" s="127">
        <v>14391.032893000001</v>
      </c>
      <c r="W286" s="125">
        <v>4371.1621718408633</v>
      </c>
      <c r="X286" s="125">
        <v>3472.6780747049415</v>
      </c>
      <c r="Y286" s="125">
        <v>4332.6385653563075</v>
      </c>
      <c r="Z286" s="125">
        <v>13910.398033618776</v>
      </c>
      <c r="AA286" s="125">
        <v>18139.966693000002</v>
      </c>
      <c r="AB286" s="125">
        <v>3781.3158655258221</v>
      </c>
      <c r="AC286" s="126" t="s">
        <v>94</v>
      </c>
      <c r="AD286" s="125">
        <v>30.117576133354369</v>
      </c>
      <c r="AE286" s="125">
        <v>1.7809472168364644</v>
      </c>
      <c r="AF286" s="126" t="s">
        <v>94</v>
      </c>
      <c r="AG286" s="128" t="s">
        <v>94</v>
      </c>
      <c r="AH286" s="126">
        <v>5477.47</v>
      </c>
      <c r="AI286" s="126" t="s">
        <v>94</v>
      </c>
      <c r="AJ286" s="126" t="s">
        <v>94</v>
      </c>
      <c r="AK286" s="126" t="s">
        <v>94</v>
      </c>
      <c r="AL286" s="126" t="s">
        <v>94</v>
      </c>
      <c r="AM286" s="126" t="s">
        <v>94</v>
      </c>
      <c r="AN286" s="128" t="s">
        <v>94</v>
      </c>
      <c r="AO286" s="125">
        <v>1018557.233</v>
      </c>
      <c r="AP286" s="125">
        <v>60230.5</v>
      </c>
      <c r="AQ286" s="125">
        <v>91.71491078343395</v>
      </c>
      <c r="AR286" s="125">
        <v>8.2850892165660532</v>
      </c>
      <c r="AS286" s="125">
        <v>79.333292814442331</v>
      </c>
      <c r="AT286" s="126" t="s">
        <v>94</v>
      </c>
      <c r="AU286" s="128" t="s">
        <v>94</v>
      </c>
      <c r="AV286" s="125">
        <f t="shared" si="10"/>
        <v>10.995742591386026</v>
      </c>
      <c r="AW286" s="128" t="s">
        <v>94</v>
      </c>
      <c r="AX286" s="129">
        <v>30.40165</v>
      </c>
      <c r="AZ286" s="100"/>
      <c r="BA286" s="98">
        <f t="shared" si="12"/>
        <v>18139.966693000002</v>
      </c>
      <c r="BB286" s="154"/>
    </row>
    <row r="287" spans="1:54" x14ac:dyDescent="0.3">
      <c r="A287" s="120">
        <v>2011</v>
      </c>
      <c r="B287" s="121" t="s">
        <v>18</v>
      </c>
      <c r="C287" s="122">
        <v>4356.71101</v>
      </c>
      <c r="D287" s="122">
        <v>2374.9653999999996</v>
      </c>
      <c r="E287" s="122">
        <v>1074.1725599999997</v>
      </c>
      <c r="F287" s="123" t="s">
        <v>94</v>
      </c>
      <c r="G287" s="123" t="s">
        <v>94</v>
      </c>
      <c r="H287" s="122">
        <v>7805.84897</v>
      </c>
      <c r="I287" s="122">
        <v>622.22050999999988</v>
      </c>
      <c r="J287" s="122">
        <v>8428.0694800000001</v>
      </c>
      <c r="K287" s="124">
        <v>2717.6140272818075</v>
      </c>
      <c r="L287" s="125">
        <v>1516.7932404396868</v>
      </c>
      <c r="M287" s="125">
        <v>826.84654931889474</v>
      </c>
      <c r="N287" s="125">
        <v>216.6266850072607</v>
      </c>
      <c r="O287" s="125">
        <v>2934.2407122890686</v>
      </c>
      <c r="P287" s="125">
        <v>73.236620225719577</v>
      </c>
      <c r="Q287" s="125">
        <v>1849.0083199999999</v>
      </c>
      <c r="R287" s="125">
        <v>905.78742099999999</v>
      </c>
      <c r="S287" s="125">
        <v>325.13372000000004</v>
      </c>
      <c r="T287" s="126" t="s">
        <v>94</v>
      </c>
      <c r="U287" s="126" t="s">
        <v>94</v>
      </c>
      <c r="V287" s="127">
        <v>3079.9294609999997</v>
      </c>
      <c r="W287" s="125">
        <v>2992.8320905022047</v>
      </c>
      <c r="X287" s="125">
        <v>2309.2023234292433</v>
      </c>
      <c r="Y287" s="125">
        <v>2332.5618647363149</v>
      </c>
      <c r="Z287" s="125">
        <v>11578.011537639772</v>
      </c>
      <c r="AA287" s="125">
        <v>11507.998941</v>
      </c>
      <c r="AB287" s="125">
        <v>2949.6957237866532</v>
      </c>
      <c r="AC287" s="126" t="s">
        <v>94</v>
      </c>
      <c r="AD287" s="125">
        <v>19.583983167779341</v>
      </c>
      <c r="AE287" s="125">
        <v>5.0807837588255387</v>
      </c>
      <c r="AF287" s="126" t="s">
        <v>94</v>
      </c>
      <c r="AG287" s="128" t="s">
        <v>94</v>
      </c>
      <c r="AH287" s="126">
        <v>73.739999999999995</v>
      </c>
      <c r="AI287" s="126" t="s">
        <v>94</v>
      </c>
      <c r="AJ287" s="126" t="s">
        <v>94</v>
      </c>
      <c r="AK287" s="126" t="s">
        <v>94</v>
      </c>
      <c r="AL287" s="126" t="s">
        <v>94</v>
      </c>
      <c r="AM287" s="126" t="s">
        <v>94</v>
      </c>
      <c r="AN287" s="128" t="s">
        <v>94</v>
      </c>
      <c r="AO287" s="125">
        <v>226500.467</v>
      </c>
      <c r="AP287" s="125">
        <v>58762.3</v>
      </c>
      <c r="AQ287" s="125">
        <v>92.617283098145506</v>
      </c>
      <c r="AR287" s="125">
        <v>7.38271690185449</v>
      </c>
      <c r="AS287" s="125">
        <v>26.763379774280427</v>
      </c>
      <c r="AT287" s="126" t="s">
        <v>94</v>
      </c>
      <c r="AU287" s="128" t="s">
        <v>94</v>
      </c>
      <c r="AV287" s="125">
        <f t="shared" si="10"/>
        <v>12.311332337346691</v>
      </c>
      <c r="AW287" s="128" t="s">
        <v>94</v>
      </c>
      <c r="AX287" s="129">
        <v>54.72289</v>
      </c>
      <c r="AZ287" s="100"/>
      <c r="BA287" s="98">
        <f t="shared" si="12"/>
        <v>11507.998941</v>
      </c>
      <c r="BB287" s="154"/>
    </row>
    <row r="288" spans="1:54" x14ac:dyDescent="0.3">
      <c r="A288" s="120">
        <v>2011</v>
      </c>
      <c r="B288" s="121" t="s">
        <v>19</v>
      </c>
      <c r="C288" s="122">
        <v>5064.1345700000002</v>
      </c>
      <c r="D288" s="122">
        <v>1996.8389999999999</v>
      </c>
      <c r="E288" s="122">
        <v>769.33836000000008</v>
      </c>
      <c r="F288" s="123" t="s">
        <v>94</v>
      </c>
      <c r="G288" s="123" t="s">
        <v>94</v>
      </c>
      <c r="H288" s="122">
        <v>7830.3119299999998</v>
      </c>
      <c r="I288" s="122">
        <v>361.05140999999998</v>
      </c>
      <c r="J288" s="122">
        <v>8191.3633399999999</v>
      </c>
      <c r="K288" s="124">
        <v>1853.6893529792906</v>
      </c>
      <c r="L288" s="125">
        <v>1198.8452590883385</v>
      </c>
      <c r="M288" s="125">
        <v>472.71669724066959</v>
      </c>
      <c r="N288" s="125">
        <v>85.472604486033603</v>
      </c>
      <c r="O288" s="125">
        <v>1939.1619574653243</v>
      </c>
      <c r="P288" s="125">
        <v>53.238991677761597</v>
      </c>
      <c r="Q288" s="125">
        <v>6143.7113499999996</v>
      </c>
      <c r="R288" s="125">
        <v>878.78951100000018</v>
      </c>
      <c r="S288" s="125">
        <v>172.15849</v>
      </c>
      <c r="T288" s="126" t="s">
        <v>94</v>
      </c>
      <c r="U288" s="126" t="s">
        <v>94</v>
      </c>
      <c r="V288" s="127">
        <v>7194.6593509999993</v>
      </c>
      <c r="W288" s="125">
        <v>4205.3447581505425</v>
      </c>
      <c r="X288" s="125">
        <v>3390.2118209394039</v>
      </c>
      <c r="Y288" s="125">
        <v>2547.1790582745184</v>
      </c>
      <c r="Z288" s="125">
        <v>11231.634264091857</v>
      </c>
      <c r="AA288" s="125">
        <v>15386.022690999998</v>
      </c>
      <c r="AB288" s="125">
        <v>2592.415568185686</v>
      </c>
      <c r="AC288" s="126" t="s">
        <v>94</v>
      </c>
      <c r="AD288" s="125">
        <v>25.935753546649227</v>
      </c>
      <c r="AE288" s="125">
        <v>3.3279191369272252</v>
      </c>
      <c r="AF288" s="126" t="s">
        <v>94</v>
      </c>
      <c r="AG288" s="128" t="s">
        <v>94</v>
      </c>
      <c r="AH288" s="126">
        <v>651.89</v>
      </c>
      <c r="AI288" s="126" t="s">
        <v>94</v>
      </c>
      <c r="AJ288" s="126" t="s">
        <v>94</v>
      </c>
      <c r="AK288" s="126" t="s">
        <v>94</v>
      </c>
      <c r="AL288" s="126" t="s">
        <v>94</v>
      </c>
      <c r="AM288" s="126" t="s">
        <v>94</v>
      </c>
      <c r="AN288" s="128" t="s">
        <v>94</v>
      </c>
      <c r="AO288" s="125">
        <v>462331.62699999998</v>
      </c>
      <c r="AP288" s="125">
        <v>59323.6</v>
      </c>
      <c r="AQ288" s="125">
        <v>95.592291600142843</v>
      </c>
      <c r="AR288" s="125">
        <v>4.4077083998571593</v>
      </c>
      <c r="AS288" s="125">
        <v>46.761008322238411</v>
      </c>
      <c r="AT288" s="126" t="s">
        <v>94</v>
      </c>
      <c r="AU288" s="128" t="s">
        <v>94</v>
      </c>
      <c r="AV288" s="125">
        <f t="shared" si="10"/>
        <v>12.929844097343302</v>
      </c>
      <c r="AW288" s="128" t="s">
        <v>94</v>
      </c>
      <c r="AX288" s="129">
        <v>35.210509999999999</v>
      </c>
      <c r="AZ288" s="100"/>
      <c r="BA288" s="98">
        <f t="shared" si="12"/>
        <v>15386.022691</v>
      </c>
      <c r="BB288" s="154"/>
    </row>
    <row r="289" spans="1:54" x14ac:dyDescent="0.3">
      <c r="A289" s="120">
        <v>2011</v>
      </c>
      <c r="B289" s="121" t="s">
        <v>20</v>
      </c>
      <c r="C289" s="122">
        <v>1316.43517</v>
      </c>
      <c r="D289" s="122">
        <v>1152.3382100000001</v>
      </c>
      <c r="E289" s="123">
        <v>0</v>
      </c>
      <c r="F289" s="123" t="s">
        <v>94</v>
      </c>
      <c r="G289" s="123" t="s">
        <v>94</v>
      </c>
      <c r="H289" s="122">
        <v>2468.7733800000001</v>
      </c>
      <c r="I289" s="122">
        <v>194.73945999999998</v>
      </c>
      <c r="J289" s="122">
        <v>2663.5128399999999</v>
      </c>
      <c r="K289" s="124">
        <v>2701.9429508275662</v>
      </c>
      <c r="L289" s="125">
        <v>1440.7692324529962</v>
      </c>
      <c r="M289" s="125">
        <v>1261.1737183745702</v>
      </c>
      <c r="N289" s="125">
        <v>213.13212280139169</v>
      </c>
      <c r="O289" s="125">
        <v>2915.0750736289579</v>
      </c>
      <c r="P289" s="125">
        <v>47.96768946303439</v>
      </c>
      <c r="Q289" s="125">
        <v>2448.3739700000001</v>
      </c>
      <c r="R289" s="125">
        <v>370.28421200000008</v>
      </c>
      <c r="S289" s="125">
        <v>70.551799999999986</v>
      </c>
      <c r="T289" s="126" t="s">
        <v>94</v>
      </c>
      <c r="U289" s="126" t="s">
        <v>94</v>
      </c>
      <c r="V289" s="127">
        <v>2889.2099820000003</v>
      </c>
      <c r="W289" s="125">
        <v>2986.5661121229855</v>
      </c>
      <c r="X289" s="125">
        <v>1902.7048553527939</v>
      </c>
      <c r="Y289" s="125">
        <v>2863.9375367385455</v>
      </c>
      <c r="Z289" s="125">
        <v>21244.143330322189</v>
      </c>
      <c r="AA289" s="125">
        <v>5552.7228219999997</v>
      </c>
      <c r="AB289" s="125">
        <v>2951.8409775105588</v>
      </c>
      <c r="AC289" s="126" t="s">
        <v>94</v>
      </c>
      <c r="AD289" s="125">
        <v>21.00678251428139</v>
      </c>
      <c r="AE289" s="125">
        <v>1.9266832570483547</v>
      </c>
      <c r="AF289" s="126" t="s">
        <v>94</v>
      </c>
      <c r="AG289" s="128" t="s">
        <v>94</v>
      </c>
      <c r="AH289" s="126">
        <v>713.55</v>
      </c>
      <c r="AI289" s="126" t="s">
        <v>94</v>
      </c>
      <c r="AJ289" s="126" t="s">
        <v>94</v>
      </c>
      <c r="AK289" s="126" t="s">
        <v>94</v>
      </c>
      <c r="AL289" s="126" t="s">
        <v>94</v>
      </c>
      <c r="AM289" s="126" t="s">
        <v>94</v>
      </c>
      <c r="AN289" s="128" t="s">
        <v>94</v>
      </c>
      <c r="AO289" s="125">
        <v>288201.125</v>
      </c>
      <c r="AP289" s="125">
        <v>26433</v>
      </c>
      <c r="AQ289" s="125">
        <v>92.688623194322588</v>
      </c>
      <c r="AR289" s="125">
        <v>7.3113768056774218</v>
      </c>
      <c r="AS289" s="125">
        <v>52.032310536965618</v>
      </c>
      <c r="AT289" s="126" t="s">
        <v>94</v>
      </c>
      <c r="AU289" s="128" t="s">
        <v>94</v>
      </c>
      <c r="AV289" s="125">
        <f t="shared" si="10"/>
        <v>6.2930676172874067</v>
      </c>
      <c r="AW289" s="128" t="s">
        <v>94</v>
      </c>
      <c r="AX289" s="129">
        <v>43.670160000000003</v>
      </c>
      <c r="AZ289" s="100"/>
      <c r="BA289" s="98">
        <f t="shared" si="12"/>
        <v>5552.7228220000006</v>
      </c>
      <c r="BB289" s="154"/>
    </row>
    <row r="290" spans="1:54" x14ac:dyDescent="0.3">
      <c r="A290" s="120">
        <v>2011</v>
      </c>
      <c r="B290" s="121" t="s">
        <v>21</v>
      </c>
      <c r="C290" s="122">
        <v>747.51125000000002</v>
      </c>
      <c r="D290" s="122">
        <v>992.33085000000005</v>
      </c>
      <c r="E290" s="123">
        <v>0</v>
      </c>
      <c r="F290" s="123" t="s">
        <v>94</v>
      </c>
      <c r="G290" s="123" t="s">
        <v>94</v>
      </c>
      <c r="H290" s="122">
        <v>1739.8421000000001</v>
      </c>
      <c r="I290" s="122">
        <v>518.51694000000009</v>
      </c>
      <c r="J290" s="122">
        <v>2258.3590400000003</v>
      </c>
      <c r="K290" s="124">
        <v>2909.9312926285088</v>
      </c>
      <c r="L290" s="125">
        <v>1250.2320629940225</v>
      </c>
      <c r="M290" s="125">
        <v>1659.6992296344861</v>
      </c>
      <c r="N290" s="125">
        <v>867.23310665029817</v>
      </c>
      <c r="O290" s="125">
        <v>3777.1643992788067</v>
      </c>
      <c r="P290" s="125">
        <v>41.495943800730053</v>
      </c>
      <c r="Q290" s="125">
        <v>2875.5129400000005</v>
      </c>
      <c r="R290" s="125">
        <v>308.48896699999995</v>
      </c>
      <c r="S290" s="126">
        <v>0</v>
      </c>
      <c r="T290" s="126" t="s">
        <v>94</v>
      </c>
      <c r="U290" s="126" t="s">
        <v>94</v>
      </c>
      <c r="V290" s="127">
        <v>3184.0019070000003</v>
      </c>
      <c r="W290" s="125">
        <v>3992.6842132322795</v>
      </c>
      <c r="X290" s="125">
        <v>3706.9432390970856</v>
      </c>
      <c r="Y290" s="125">
        <v>2286.0686882609689</v>
      </c>
      <c r="Z290" s="125">
        <v>0</v>
      </c>
      <c r="AA290" s="125">
        <v>5442.360947000001</v>
      </c>
      <c r="AB290" s="125">
        <v>3900.3358617185427</v>
      </c>
      <c r="AC290" s="126" t="s">
        <v>94</v>
      </c>
      <c r="AD290" s="125">
        <v>28.801351314020813</v>
      </c>
      <c r="AE290" s="125">
        <v>2.7959461567103214</v>
      </c>
      <c r="AF290" s="126" t="s">
        <v>94</v>
      </c>
      <c r="AG290" s="128" t="s">
        <v>94</v>
      </c>
      <c r="AH290" s="126">
        <v>318.26</v>
      </c>
      <c r="AI290" s="126" t="s">
        <v>94</v>
      </c>
      <c r="AJ290" s="126" t="s">
        <v>94</v>
      </c>
      <c r="AK290" s="126" t="s">
        <v>94</v>
      </c>
      <c r="AL290" s="126" t="s">
        <v>94</v>
      </c>
      <c r="AM290" s="126" t="s">
        <v>94</v>
      </c>
      <c r="AN290" s="128" t="s">
        <v>94</v>
      </c>
      <c r="AO290" s="125">
        <v>194651.851</v>
      </c>
      <c r="AP290" s="125">
        <v>18896.2</v>
      </c>
      <c r="AQ290" s="125">
        <v>77.040101648318952</v>
      </c>
      <c r="AR290" s="125">
        <v>22.959898351681051</v>
      </c>
      <c r="AS290" s="125">
        <v>58.504056199269939</v>
      </c>
      <c r="AT290" s="126" t="s">
        <v>94</v>
      </c>
      <c r="AU290" s="128" t="s">
        <v>94</v>
      </c>
      <c r="AV290" s="125">
        <f t="shared" si="10"/>
        <v>10.019673960995391</v>
      </c>
      <c r="AW290" s="128" t="s">
        <v>94</v>
      </c>
      <c r="AX290" s="129">
        <v>36.985970000000002</v>
      </c>
      <c r="AZ290" s="100"/>
      <c r="BA290" s="98">
        <f t="shared" si="12"/>
        <v>5442.360947000001</v>
      </c>
      <c r="BB290" s="154"/>
    </row>
    <row r="291" spans="1:54" x14ac:dyDescent="0.3">
      <c r="A291" s="120">
        <v>2011</v>
      </c>
      <c r="B291" s="121" t="s">
        <v>22</v>
      </c>
      <c r="C291" s="122">
        <v>2092.2530400000001</v>
      </c>
      <c r="D291" s="122">
        <v>1412.8989800000002</v>
      </c>
      <c r="E291" s="122">
        <v>436.15939000000003</v>
      </c>
      <c r="F291" s="123" t="s">
        <v>94</v>
      </c>
      <c r="G291" s="123" t="s">
        <v>94</v>
      </c>
      <c r="H291" s="122">
        <v>3941.3114100000003</v>
      </c>
      <c r="I291" s="122">
        <v>478.16255999999998</v>
      </c>
      <c r="J291" s="122">
        <v>4419.47397</v>
      </c>
      <c r="K291" s="124">
        <v>2675.6091502540307</v>
      </c>
      <c r="L291" s="125">
        <v>1420.352465493411</v>
      </c>
      <c r="M291" s="125">
        <v>959.16436079649588</v>
      </c>
      <c r="N291" s="125">
        <v>324.60670770617742</v>
      </c>
      <c r="O291" s="125">
        <v>3000.2158579602078</v>
      </c>
      <c r="P291" s="125">
        <v>52.558612856994358</v>
      </c>
      <c r="Q291" s="125">
        <v>3168.4308099999994</v>
      </c>
      <c r="R291" s="125">
        <v>731.23262399999999</v>
      </c>
      <c r="S291" s="125">
        <v>89.520529999999994</v>
      </c>
      <c r="T291" s="126" t="s">
        <v>94</v>
      </c>
      <c r="U291" s="126" t="s">
        <v>94</v>
      </c>
      <c r="V291" s="127">
        <v>3989.1839639999989</v>
      </c>
      <c r="W291" s="125">
        <v>3396.4434687250423</v>
      </c>
      <c r="X291" s="125">
        <v>2500.1111088315774</v>
      </c>
      <c r="Y291" s="125">
        <v>2533.1618213563174</v>
      </c>
      <c r="Z291" s="125">
        <v>15634.042961928048</v>
      </c>
      <c r="AA291" s="125">
        <v>8408.6579339999989</v>
      </c>
      <c r="AB291" s="125">
        <v>3175.9907892898018</v>
      </c>
      <c r="AC291" s="126" t="s">
        <v>94</v>
      </c>
      <c r="AD291" s="125">
        <v>18.860386046918492</v>
      </c>
      <c r="AE291" s="125">
        <v>3.102554246543439</v>
      </c>
      <c r="AF291" s="126" t="s">
        <v>94</v>
      </c>
      <c r="AG291" s="128" t="s">
        <v>94</v>
      </c>
      <c r="AH291" s="126">
        <v>465.65</v>
      </c>
      <c r="AI291" s="126" t="s">
        <v>94</v>
      </c>
      <c r="AJ291" s="126" t="s">
        <v>94</v>
      </c>
      <c r="AK291" s="126" t="s">
        <v>94</v>
      </c>
      <c r="AL291" s="126" t="s">
        <v>94</v>
      </c>
      <c r="AM291" s="126" t="s">
        <v>94</v>
      </c>
      <c r="AN291" s="128" t="s">
        <v>94</v>
      </c>
      <c r="AO291" s="125">
        <v>271023.71999999997</v>
      </c>
      <c r="AP291" s="125">
        <v>44583.7</v>
      </c>
      <c r="AQ291" s="125">
        <v>89.180554897577551</v>
      </c>
      <c r="AR291" s="125">
        <v>10.819445102422449</v>
      </c>
      <c r="AS291" s="125">
        <v>47.441387143005635</v>
      </c>
      <c r="AT291" s="126" t="s">
        <v>94</v>
      </c>
      <c r="AU291" s="128" t="s">
        <v>94</v>
      </c>
      <c r="AV291" s="125">
        <f t="shared" si="10"/>
        <v>15.873656719884055</v>
      </c>
      <c r="AW291" s="128" t="s">
        <v>94</v>
      </c>
      <c r="AX291" s="129">
        <v>195.97373000000002</v>
      </c>
      <c r="AZ291" s="100"/>
      <c r="BA291" s="98">
        <f t="shared" si="12"/>
        <v>8408.6579340000008</v>
      </c>
      <c r="BB291" s="154"/>
    </row>
    <row r="292" spans="1:54" x14ac:dyDescent="0.3">
      <c r="A292" s="120">
        <v>2011</v>
      </c>
      <c r="B292" s="121" t="s">
        <v>23</v>
      </c>
      <c r="C292" s="122">
        <v>1508.81792</v>
      </c>
      <c r="D292" s="122">
        <v>1725.62455</v>
      </c>
      <c r="E292" s="122">
        <v>234.49</v>
      </c>
      <c r="F292" s="123" t="s">
        <v>94</v>
      </c>
      <c r="G292" s="123" t="s">
        <v>94</v>
      </c>
      <c r="H292" s="122">
        <v>3468.9324699999997</v>
      </c>
      <c r="I292" s="122">
        <v>672.52957000000004</v>
      </c>
      <c r="J292" s="122">
        <v>4141.4620399999994</v>
      </c>
      <c r="K292" s="124">
        <v>2659.09048749153</v>
      </c>
      <c r="L292" s="125">
        <v>1156.5758005022396</v>
      </c>
      <c r="M292" s="125">
        <v>1322.7677079404793</v>
      </c>
      <c r="N292" s="125">
        <v>515.52372607998427</v>
      </c>
      <c r="O292" s="125">
        <v>3174.614213571514</v>
      </c>
      <c r="P292" s="125">
        <v>39.230176627614263</v>
      </c>
      <c r="Q292" s="125">
        <v>5145.0828399999991</v>
      </c>
      <c r="R292" s="125">
        <v>1182.2511419999998</v>
      </c>
      <c r="S292" s="125">
        <v>88.031390000000002</v>
      </c>
      <c r="T292" s="126" t="s">
        <v>94</v>
      </c>
      <c r="U292" s="126" t="s">
        <v>94</v>
      </c>
      <c r="V292" s="127">
        <v>6415.3653719999993</v>
      </c>
      <c r="W292" s="125">
        <v>4075.9159678494293</v>
      </c>
      <c r="X292" s="125">
        <v>3102.1628208305215</v>
      </c>
      <c r="Y292" s="125">
        <v>3214.6656098409862</v>
      </c>
      <c r="Z292" s="125">
        <v>20515.355395012819</v>
      </c>
      <c r="AA292" s="125">
        <v>10556.827411999999</v>
      </c>
      <c r="AB292" s="125">
        <v>3667.4433649177959</v>
      </c>
      <c r="AC292" s="126" t="s">
        <v>94</v>
      </c>
      <c r="AD292" s="125">
        <v>21.395129143005377</v>
      </c>
      <c r="AE292" s="125">
        <v>3.5203537452796114</v>
      </c>
      <c r="AF292" s="126" t="s">
        <v>94</v>
      </c>
      <c r="AG292" s="128" t="s">
        <v>94</v>
      </c>
      <c r="AH292" s="126">
        <v>366.93</v>
      </c>
      <c r="AI292" s="126" t="s">
        <v>94</v>
      </c>
      <c r="AJ292" s="126" t="s">
        <v>94</v>
      </c>
      <c r="AK292" s="126" t="s">
        <v>94</v>
      </c>
      <c r="AL292" s="126" t="s">
        <v>94</v>
      </c>
      <c r="AM292" s="126" t="s">
        <v>94</v>
      </c>
      <c r="AN292" s="128" t="s">
        <v>94</v>
      </c>
      <c r="AO292" s="125">
        <v>299879.73300000001</v>
      </c>
      <c r="AP292" s="125">
        <v>49342.2</v>
      </c>
      <c r="AQ292" s="125">
        <v>83.761059174165467</v>
      </c>
      <c r="AR292" s="125">
        <v>16.238940825834543</v>
      </c>
      <c r="AS292" s="125">
        <v>60.769823372385737</v>
      </c>
      <c r="AT292" s="126" t="s">
        <v>94</v>
      </c>
      <c r="AU292" s="128" t="s">
        <v>94</v>
      </c>
      <c r="AV292" s="125">
        <f t="shared" si="10"/>
        <v>12.66345013821304</v>
      </c>
      <c r="AW292" s="128" t="s">
        <v>94</v>
      </c>
      <c r="AX292" s="129">
        <v>88.956600000000009</v>
      </c>
      <c r="AZ292" s="100"/>
      <c r="BA292" s="98">
        <f t="shared" si="12"/>
        <v>10556.827411999999</v>
      </c>
      <c r="BB292" s="154"/>
    </row>
    <row r="293" spans="1:54" x14ac:dyDescent="0.3">
      <c r="A293" s="120">
        <v>2011</v>
      </c>
      <c r="B293" s="121" t="s">
        <v>24</v>
      </c>
      <c r="C293" s="122">
        <v>1133.5964199999999</v>
      </c>
      <c r="D293" s="122">
        <v>1672.9185100000002</v>
      </c>
      <c r="E293" s="123">
        <v>0</v>
      </c>
      <c r="F293" s="123" t="s">
        <v>94</v>
      </c>
      <c r="G293" s="123" t="s">
        <v>94</v>
      </c>
      <c r="H293" s="122">
        <v>2806.5149300000003</v>
      </c>
      <c r="I293" s="122">
        <v>757.05917999999997</v>
      </c>
      <c r="J293" s="122">
        <v>3563.5741100000005</v>
      </c>
      <c r="K293" s="124">
        <v>2529.0229453656452</v>
      </c>
      <c r="L293" s="125">
        <v>1021.512954133599</v>
      </c>
      <c r="M293" s="125">
        <v>1507.5099912320461</v>
      </c>
      <c r="N293" s="125">
        <v>682.20554138284956</v>
      </c>
      <c r="O293" s="125">
        <v>3211.2284867484946</v>
      </c>
      <c r="P293" s="125">
        <v>34.759356957626174</v>
      </c>
      <c r="Q293" s="125">
        <v>5884.2246399999995</v>
      </c>
      <c r="R293" s="125">
        <v>718.17263599999978</v>
      </c>
      <c r="S293" s="125">
        <v>86.157600000000002</v>
      </c>
      <c r="T293" s="126" t="s">
        <v>94</v>
      </c>
      <c r="U293" s="126" t="s">
        <v>94</v>
      </c>
      <c r="V293" s="127">
        <v>6688.5548760000001</v>
      </c>
      <c r="W293" s="125">
        <v>4034.9840164426432</v>
      </c>
      <c r="X293" s="125">
        <v>3808.5818234539875</v>
      </c>
      <c r="Y293" s="125">
        <v>2846.0627806244765</v>
      </c>
      <c r="Z293" s="125">
        <v>17248.768768768768</v>
      </c>
      <c r="AA293" s="125">
        <v>10252.128986</v>
      </c>
      <c r="AB293" s="125">
        <v>3704.6550385131845</v>
      </c>
      <c r="AC293" s="126" t="s">
        <v>94</v>
      </c>
      <c r="AD293" s="125">
        <v>18.189079213401413</v>
      </c>
      <c r="AE293" s="125">
        <v>2.295086061163377</v>
      </c>
      <c r="AF293" s="126" t="s">
        <v>94</v>
      </c>
      <c r="AG293" s="128" t="s">
        <v>94</v>
      </c>
      <c r="AH293" s="126">
        <v>707.68</v>
      </c>
      <c r="AI293" s="126" t="s">
        <v>94</v>
      </c>
      <c r="AJ293" s="126" t="s">
        <v>94</v>
      </c>
      <c r="AK293" s="126" t="s">
        <v>94</v>
      </c>
      <c r="AL293" s="126" t="s">
        <v>94</v>
      </c>
      <c r="AM293" s="126" t="s">
        <v>94</v>
      </c>
      <c r="AN293" s="128" t="s">
        <v>94</v>
      </c>
      <c r="AO293" s="125">
        <v>446699.109</v>
      </c>
      <c r="AP293" s="125">
        <v>56364.2</v>
      </c>
      <c r="AQ293" s="125">
        <v>78.755621277089134</v>
      </c>
      <c r="AR293" s="125">
        <v>21.244378722910856</v>
      </c>
      <c r="AS293" s="125">
        <v>65.240643042373833</v>
      </c>
      <c r="AT293" s="126" t="s">
        <v>94</v>
      </c>
      <c r="AU293" s="128" t="s">
        <v>94</v>
      </c>
      <c r="AV293" s="125">
        <f t="shared" ref="AV293:AV356" si="13">((AA293/AA260)-1)*100</f>
        <v>8.6221694738658261</v>
      </c>
      <c r="AW293" s="128" t="s">
        <v>94</v>
      </c>
      <c r="AX293" s="129">
        <v>128.14788999999999</v>
      </c>
      <c r="AZ293" s="100"/>
      <c r="BA293" s="98">
        <f t="shared" si="12"/>
        <v>10252.128986</v>
      </c>
      <c r="BB293" s="154"/>
    </row>
    <row r="294" spans="1:54" x14ac:dyDescent="0.3">
      <c r="A294" s="120">
        <v>2011</v>
      </c>
      <c r="B294" s="121" t="s">
        <v>25</v>
      </c>
      <c r="C294" s="122">
        <v>2755.9947499999998</v>
      </c>
      <c r="D294" s="122">
        <v>1676.8294099999996</v>
      </c>
      <c r="E294" s="123">
        <v>0</v>
      </c>
      <c r="F294" s="123" t="s">
        <v>94</v>
      </c>
      <c r="G294" s="123" t="s">
        <v>94</v>
      </c>
      <c r="H294" s="122">
        <v>4432.8241599999992</v>
      </c>
      <c r="I294" s="122">
        <v>2261.6391700000004</v>
      </c>
      <c r="J294" s="122">
        <v>6694.4633299999996</v>
      </c>
      <c r="K294" s="124">
        <v>3018.8905460642541</v>
      </c>
      <c r="L294" s="125">
        <v>1876.9177832169453</v>
      </c>
      <c r="M294" s="125">
        <v>1141.9727628473086</v>
      </c>
      <c r="N294" s="125">
        <v>1540.2463220922359</v>
      </c>
      <c r="O294" s="125">
        <v>4559.13686815649</v>
      </c>
      <c r="P294" s="125">
        <v>62.393043726827024</v>
      </c>
      <c r="Q294" s="125">
        <v>2217.0721600000002</v>
      </c>
      <c r="R294" s="125">
        <v>461.05278999999996</v>
      </c>
      <c r="S294" s="125">
        <v>1356.9144499999998</v>
      </c>
      <c r="T294" s="126" t="s">
        <v>94</v>
      </c>
      <c r="U294" s="126" t="s">
        <v>94</v>
      </c>
      <c r="V294" s="127">
        <v>4035.0394000000001</v>
      </c>
      <c r="W294" s="125">
        <v>4952.3176006225012</v>
      </c>
      <c r="X294" s="125">
        <v>2833.4638959180024</v>
      </c>
      <c r="Y294" s="125">
        <v>2651.7250918795185</v>
      </c>
      <c r="Z294" s="125">
        <v>11861.140297202795</v>
      </c>
      <c r="AA294" s="125">
        <v>10729.50273</v>
      </c>
      <c r="AB294" s="125">
        <v>4699.4502001629335</v>
      </c>
      <c r="AC294" s="126" t="s">
        <v>94</v>
      </c>
      <c r="AD294" s="125">
        <v>12.505962147022384</v>
      </c>
      <c r="AE294" s="125">
        <v>1.9188671193826767</v>
      </c>
      <c r="AF294" s="126" t="s">
        <v>94</v>
      </c>
      <c r="AG294" s="128" t="s">
        <v>94</v>
      </c>
      <c r="AH294" s="126">
        <v>158.44</v>
      </c>
      <c r="AI294" s="126" t="s">
        <v>94</v>
      </c>
      <c r="AJ294" s="126" t="s">
        <v>94</v>
      </c>
      <c r="AK294" s="126" t="s">
        <v>94</v>
      </c>
      <c r="AL294" s="126" t="s">
        <v>94</v>
      </c>
      <c r="AM294" s="126" t="s">
        <v>94</v>
      </c>
      <c r="AN294" s="128" t="s">
        <v>94</v>
      </c>
      <c r="AO294" s="125">
        <v>559158.19400000002</v>
      </c>
      <c r="AP294" s="125">
        <v>85795.1</v>
      </c>
      <c r="AQ294" s="125">
        <v>66.216273679999375</v>
      </c>
      <c r="AR294" s="125">
        <v>33.783726320000632</v>
      </c>
      <c r="AS294" s="125">
        <v>37.606956273172969</v>
      </c>
      <c r="AT294" s="126" t="s">
        <v>94</v>
      </c>
      <c r="AU294" s="128" t="s">
        <v>94</v>
      </c>
      <c r="AV294" s="125">
        <f t="shared" si="13"/>
        <v>14.889415996500709</v>
      </c>
      <c r="AW294" s="128" t="s">
        <v>94</v>
      </c>
      <c r="AX294" s="129">
        <v>43.17248</v>
      </c>
      <c r="AZ294" s="100"/>
      <c r="BA294" s="98">
        <f t="shared" si="12"/>
        <v>10729.50273</v>
      </c>
      <c r="BB294" s="154"/>
    </row>
    <row r="295" spans="1:54" x14ac:dyDescent="0.3">
      <c r="A295" s="120">
        <v>2011</v>
      </c>
      <c r="B295" s="121" t="s">
        <v>26</v>
      </c>
      <c r="C295" s="122">
        <v>2500.7795599999999</v>
      </c>
      <c r="D295" s="122">
        <v>2002.896</v>
      </c>
      <c r="E295" s="122">
        <v>223.89966999999999</v>
      </c>
      <c r="F295" s="123" t="s">
        <v>94</v>
      </c>
      <c r="G295" s="123" t="s">
        <v>94</v>
      </c>
      <c r="H295" s="122">
        <v>4727.5752299999995</v>
      </c>
      <c r="I295" s="122">
        <v>743.55</v>
      </c>
      <c r="J295" s="122">
        <v>5471.1252299999996</v>
      </c>
      <c r="K295" s="124">
        <v>3147.7317915518956</v>
      </c>
      <c r="L295" s="125">
        <v>1665.0783840990639</v>
      </c>
      <c r="M295" s="125">
        <v>1333.5756931724436</v>
      </c>
      <c r="N295" s="125">
        <v>495.07323728160151</v>
      </c>
      <c r="O295" s="125">
        <v>3642.8050288334971</v>
      </c>
      <c r="P295" s="125">
        <v>40.917421283326448</v>
      </c>
      <c r="Q295" s="125">
        <v>5237.8434400000006</v>
      </c>
      <c r="R295" s="125">
        <v>1105.0618699999995</v>
      </c>
      <c r="S295" s="125">
        <v>1557.1083499999995</v>
      </c>
      <c r="T295" s="126" t="s">
        <v>94</v>
      </c>
      <c r="U295" s="126" t="s">
        <v>94</v>
      </c>
      <c r="V295" s="127">
        <v>7900.0136599999996</v>
      </c>
      <c r="W295" s="125">
        <v>4214.2037035851599</v>
      </c>
      <c r="X295" s="125">
        <v>2797.4612947537757</v>
      </c>
      <c r="Y295" s="125">
        <v>2805.9576159074913</v>
      </c>
      <c r="Z295" s="125">
        <v>15397.553076824188</v>
      </c>
      <c r="AA295" s="125">
        <v>13371.138889999998</v>
      </c>
      <c r="AB295" s="125">
        <v>3960.0413118259507</v>
      </c>
      <c r="AC295" s="126" t="s">
        <v>94</v>
      </c>
      <c r="AD295" s="125">
        <v>13.639217714172053</v>
      </c>
      <c r="AE295" s="125">
        <v>3.1105597995222571</v>
      </c>
      <c r="AF295" s="126" t="s">
        <v>94</v>
      </c>
      <c r="AG295" s="128" t="s">
        <v>94</v>
      </c>
      <c r="AH295" s="126">
        <v>893.63</v>
      </c>
      <c r="AI295" s="126" t="s">
        <v>94</v>
      </c>
      <c r="AJ295" s="126" t="s">
        <v>94</v>
      </c>
      <c r="AK295" s="126" t="s">
        <v>94</v>
      </c>
      <c r="AL295" s="126" t="s">
        <v>94</v>
      </c>
      <c r="AM295" s="126" t="s">
        <v>94</v>
      </c>
      <c r="AN295" s="128" t="s">
        <v>94</v>
      </c>
      <c r="AO295" s="125">
        <v>429862.78200000001</v>
      </c>
      <c r="AP295" s="125">
        <v>98034.5</v>
      </c>
      <c r="AQ295" s="125">
        <v>86.409559848440892</v>
      </c>
      <c r="AR295" s="125">
        <v>13.590440151559097</v>
      </c>
      <c r="AS295" s="125">
        <v>59.082578716673552</v>
      </c>
      <c r="AT295" s="126" t="s">
        <v>94</v>
      </c>
      <c r="AU295" s="128" t="s">
        <v>94</v>
      </c>
      <c r="AV295" s="125">
        <f t="shared" si="13"/>
        <v>12.787049622996861</v>
      </c>
      <c r="AW295" s="128" t="s">
        <v>94</v>
      </c>
      <c r="AX295" s="129">
        <v>732.29899999999998</v>
      </c>
      <c r="AZ295" s="100"/>
      <c r="BA295" s="98">
        <f t="shared" si="12"/>
        <v>13371.13889</v>
      </c>
      <c r="BB295" s="154"/>
    </row>
    <row r="296" spans="1:54" x14ac:dyDescent="0.3">
      <c r="A296" s="120">
        <v>2011</v>
      </c>
      <c r="B296" s="121" t="s">
        <v>27</v>
      </c>
      <c r="C296" s="122">
        <v>1441.0431100000001</v>
      </c>
      <c r="D296" s="122">
        <v>903.30700000000002</v>
      </c>
      <c r="E296" s="123">
        <v>0</v>
      </c>
      <c r="F296" s="123" t="s">
        <v>94</v>
      </c>
      <c r="G296" s="123" t="s">
        <v>94</v>
      </c>
      <c r="H296" s="122">
        <v>2344.3501100000003</v>
      </c>
      <c r="I296" s="122">
        <v>287.96600000000001</v>
      </c>
      <c r="J296" s="122">
        <v>2632.3161100000002</v>
      </c>
      <c r="K296" s="124">
        <v>2790.4013459533321</v>
      </c>
      <c r="L296" s="125">
        <v>1715.2253055414046</v>
      </c>
      <c r="M296" s="125">
        <v>1075.1760404119275</v>
      </c>
      <c r="N296" s="125">
        <v>342.75627627513251</v>
      </c>
      <c r="O296" s="125">
        <v>3133.1576222284648</v>
      </c>
      <c r="P296" s="125">
        <v>63.24505274429125</v>
      </c>
      <c r="Q296" s="125">
        <v>1213.5197599999999</v>
      </c>
      <c r="R296" s="125">
        <v>316.25427900000005</v>
      </c>
      <c r="S296" s="126">
        <v>0</v>
      </c>
      <c r="T296" s="126" t="s">
        <v>94</v>
      </c>
      <c r="U296" s="126" t="s">
        <v>94</v>
      </c>
      <c r="V296" s="127">
        <v>1529.7740389999999</v>
      </c>
      <c r="W296" s="125">
        <v>4178.0782371914793</v>
      </c>
      <c r="X296" s="125">
        <v>3614.8073921384062</v>
      </c>
      <c r="Y296" s="125">
        <v>2617.4139803189687</v>
      </c>
      <c r="Z296" s="125">
        <v>0</v>
      </c>
      <c r="AA296" s="125">
        <v>4162.0901489999997</v>
      </c>
      <c r="AB296" s="125">
        <v>3450.3201540921718</v>
      </c>
      <c r="AC296" s="126" t="s">
        <v>94</v>
      </c>
      <c r="AD296" s="125">
        <v>26.181278143320835</v>
      </c>
      <c r="AE296" s="125">
        <v>5.1992170126288393</v>
      </c>
      <c r="AF296" s="126" t="s">
        <v>94</v>
      </c>
      <c r="AG296" s="128" t="s">
        <v>94</v>
      </c>
      <c r="AH296" s="126">
        <v>27.21</v>
      </c>
      <c r="AI296" s="126" t="s">
        <v>94</v>
      </c>
      <c r="AJ296" s="126" t="s">
        <v>94</v>
      </c>
      <c r="AK296" s="126" t="s">
        <v>94</v>
      </c>
      <c r="AL296" s="126" t="s">
        <v>94</v>
      </c>
      <c r="AM296" s="126" t="s">
        <v>94</v>
      </c>
      <c r="AN296" s="128" t="s">
        <v>94</v>
      </c>
      <c r="AO296" s="125">
        <v>80052.248999999996</v>
      </c>
      <c r="AP296" s="125">
        <v>15897.2</v>
      </c>
      <c r="AQ296" s="125">
        <v>89.060356432647453</v>
      </c>
      <c r="AR296" s="125">
        <v>10.939643567352554</v>
      </c>
      <c r="AS296" s="125">
        <v>36.754947255708757</v>
      </c>
      <c r="AT296" s="126" t="s">
        <v>94</v>
      </c>
      <c r="AU296" s="128" t="s">
        <v>94</v>
      </c>
      <c r="AV296" s="125">
        <f t="shared" si="13"/>
        <v>19.39849137564962</v>
      </c>
      <c r="AW296" s="128" t="s">
        <v>94</v>
      </c>
      <c r="AX296" s="129">
        <v>20.529</v>
      </c>
      <c r="AZ296" s="100"/>
      <c r="BA296" s="98">
        <f t="shared" si="12"/>
        <v>4162.0901489999997</v>
      </c>
      <c r="BB296" s="154"/>
    </row>
    <row r="297" spans="1:54" x14ac:dyDescent="0.3">
      <c r="A297" s="120">
        <v>2011</v>
      </c>
      <c r="B297" s="121" t="s">
        <v>28</v>
      </c>
      <c r="C297" s="122">
        <v>6490.74593</v>
      </c>
      <c r="D297" s="122">
        <v>3447.9533800000004</v>
      </c>
      <c r="E297" s="122">
        <v>989.02743000000021</v>
      </c>
      <c r="F297" s="123" t="s">
        <v>94</v>
      </c>
      <c r="G297" s="123" t="s">
        <v>94</v>
      </c>
      <c r="H297" s="122">
        <v>10927.72674</v>
      </c>
      <c r="I297" s="122">
        <v>1919.5617400000001</v>
      </c>
      <c r="J297" s="122">
        <v>12847.288479999999</v>
      </c>
      <c r="K297" s="124">
        <v>2157.9563081910387</v>
      </c>
      <c r="L297" s="125">
        <v>1281.762113728405</v>
      </c>
      <c r="M297" s="125">
        <v>680.88568864777585</v>
      </c>
      <c r="N297" s="125">
        <v>379.06606418263783</v>
      </c>
      <c r="O297" s="125">
        <v>2537.0223723736767</v>
      </c>
      <c r="P297" s="125">
        <v>49.68941694968693</v>
      </c>
      <c r="Q297" s="125">
        <v>8691.0238499999996</v>
      </c>
      <c r="R297" s="125">
        <v>1692.754827</v>
      </c>
      <c r="S297" s="125">
        <v>2624.1134200000006</v>
      </c>
      <c r="T297" s="126" t="s">
        <v>94</v>
      </c>
      <c r="U297" s="126" t="s">
        <v>94</v>
      </c>
      <c r="V297" s="127">
        <v>13007.892097</v>
      </c>
      <c r="W297" s="125">
        <v>4768.5039208146109</v>
      </c>
      <c r="X297" s="125">
        <v>3056.1111329909299</v>
      </c>
      <c r="Y297" s="125">
        <v>3353.8825416324066</v>
      </c>
      <c r="Z297" s="125">
        <v>11457.259458161419</v>
      </c>
      <c r="AA297" s="125">
        <v>25855.180576999999</v>
      </c>
      <c r="AB297" s="125">
        <v>3318.2547368702049</v>
      </c>
      <c r="AC297" s="126" t="s">
        <v>94</v>
      </c>
      <c r="AD297" s="125">
        <v>12.046228015729175</v>
      </c>
      <c r="AE297" s="125">
        <v>3.684304026285766</v>
      </c>
      <c r="AF297" s="126" t="s">
        <v>94</v>
      </c>
      <c r="AG297" s="128" t="s">
        <v>94</v>
      </c>
      <c r="AH297" s="126">
        <v>416.99</v>
      </c>
      <c r="AI297" s="126" t="s">
        <v>94</v>
      </c>
      <c r="AJ297" s="126" t="s">
        <v>94</v>
      </c>
      <c r="AK297" s="126" t="s">
        <v>94</v>
      </c>
      <c r="AL297" s="126" t="s">
        <v>94</v>
      </c>
      <c r="AM297" s="126" t="s">
        <v>94</v>
      </c>
      <c r="AN297" s="128" t="s">
        <v>94</v>
      </c>
      <c r="AO297" s="125">
        <v>701765.66299999994</v>
      </c>
      <c r="AP297" s="125">
        <v>214633</v>
      </c>
      <c r="AQ297" s="125">
        <v>85.058623514305964</v>
      </c>
      <c r="AR297" s="125">
        <v>14.941376485694047</v>
      </c>
      <c r="AS297" s="125">
        <v>50.31058305031307</v>
      </c>
      <c r="AT297" s="126" t="s">
        <v>94</v>
      </c>
      <c r="AU297" s="128" t="s">
        <v>94</v>
      </c>
      <c r="AV297" s="125">
        <f t="shared" si="13"/>
        <v>10.669227205539599</v>
      </c>
      <c r="AW297" s="128" t="s">
        <v>94</v>
      </c>
      <c r="AX297" s="129">
        <v>101.0048</v>
      </c>
      <c r="AZ297" s="100"/>
      <c r="BA297" s="98">
        <f t="shared" si="12"/>
        <v>25855.180577000003</v>
      </c>
      <c r="BB297" s="154"/>
    </row>
    <row r="298" spans="1:54" x14ac:dyDescent="0.3">
      <c r="A298" s="120">
        <v>2011</v>
      </c>
      <c r="B298" s="121" t="s">
        <v>29</v>
      </c>
      <c r="C298" s="122">
        <v>1533.7800500000001</v>
      </c>
      <c r="D298" s="122">
        <v>1222.7376100000001</v>
      </c>
      <c r="E298" s="122">
        <v>332.93194</v>
      </c>
      <c r="F298" s="123" t="s">
        <v>94</v>
      </c>
      <c r="G298" s="123" t="s">
        <v>94</v>
      </c>
      <c r="H298" s="122">
        <v>3089.4496000000004</v>
      </c>
      <c r="I298" s="122">
        <v>280.8159</v>
      </c>
      <c r="J298" s="122">
        <v>3370.2655000000004</v>
      </c>
      <c r="K298" s="124">
        <v>3072.2328073476237</v>
      </c>
      <c r="L298" s="125">
        <v>1525.2326462504127</v>
      </c>
      <c r="M298" s="125">
        <v>1215.9235742896808</v>
      </c>
      <c r="N298" s="125">
        <v>279.25097752196695</v>
      </c>
      <c r="O298" s="125">
        <v>3351.4837848695906</v>
      </c>
      <c r="P298" s="125">
        <v>39.66484340768865</v>
      </c>
      <c r="Q298" s="125">
        <v>4167.10167</v>
      </c>
      <c r="R298" s="125">
        <v>816.23800100000017</v>
      </c>
      <c r="S298" s="125">
        <v>143.25303000000002</v>
      </c>
      <c r="T298" s="126" t="s">
        <v>94</v>
      </c>
      <c r="U298" s="126" t="s">
        <v>94</v>
      </c>
      <c r="V298" s="127">
        <v>5126.5927009999996</v>
      </c>
      <c r="W298" s="125">
        <v>5108.4271829374748</v>
      </c>
      <c r="X298" s="125">
        <v>4315.4004049148998</v>
      </c>
      <c r="Y298" s="125">
        <v>4859.3983544778575</v>
      </c>
      <c r="Z298" s="125">
        <v>29247.249897917525</v>
      </c>
      <c r="AA298" s="125">
        <v>8496.8582009999991</v>
      </c>
      <c r="AB298" s="125">
        <v>4229.0600056740141</v>
      </c>
      <c r="AC298" s="126" t="s">
        <v>94</v>
      </c>
      <c r="AD298" s="125">
        <v>22.380354375133347</v>
      </c>
      <c r="AE298" s="125">
        <v>4.5049659879465409</v>
      </c>
      <c r="AF298" s="126" t="s">
        <v>94</v>
      </c>
      <c r="AG298" s="128" t="s">
        <v>94</v>
      </c>
      <c r="AH298" s="126">
        <v>376.23</v>
      </c>
      <c r="AI298" s="126" t="s">
        <v>94</v>
      </c>
      <c r="AJ298" s="126" t="s">
        <v>94</v>
      </c>
      <c r="AK298" s="126" t="s">
        <v>94</v>
      </c>
      <c r="AL298" s="126" t="s">
        <v>94</v>
      </c>
      <c r="AM298" s="126" t="s">
        <v>94</v>
      </c>
      <c r="AN298" s="128" t="s">
        <v>94</v>
      </c>
      <c r="AO298" s="125">
        <v>188610.929</v>
      </c>
      <c r="AP298" s="125">
        <v>37965.699999999997</v>
      </c>
      <c r="AQ298" s="125">
        <v>91.667840411979412</v>
      </c>
      <c r="AR298" s="125">
        <v>8.3321595880205859</v>
      </c>
      <c r="AS298" s="125">
        <v>60.335156592311364</v>
      </c>
      <c r="AT298" s="126" t="s">
        <v>94</v>
      </c>
      <c r="AU298" s="128" t="s">
        <v>94</v>
      </c>
      <c r="AV298" s="125">
        <f t="shared" si="13"/>
        <v>11.875766285914956</v>
      </c>
      <c r="AW298" s="128" t="s">
        <v>94</v>
      </c>
      <c r="AX298" s="129">
        <v>19.110959999999999</v>
      </c>
      <c r="AZ298" s="100"/>
      <c r="BA298" s="98">
        <f t="shared" si="12"/>
        <v>8496.8582010000009</v>
      </c>
      <c r="BB298" s="154"/>
    </row>
    <row r="299" spans="1:54" ht="15" thickBot="1" x14ac:dyDescent="0.35">
      <c r="A299" s="134">
        <v>2011</v>
      </c>
      <c r="B299" s="135" t="s">
        <v>30</v>
      </c>
      <c r="C299" s="137">
        <v>1079.36618</v>
      </c>
      <c r="D299" s="137">
        <v>1246.2536299999999</v>
      </c>
      <c r="E299" s="137">
        <v>386.42299999999994</v>
      </c>
      <c r="F299" s="138" t="s">
        <v>94</v>
      </c>
      <c r="G299" s="138" t="s">
        <v>94</v>
      </c>
      <c r="H299" s="137">
        <v>2712.0428099999999</v>
      </c>
      <c r="I299" s="137">
        <v>189.47216</v>
      </c>
      <c r="J299" s="137">
        <v>2901.5149699999997</v>
      </c>
      <c r="K299" s="139">
        <v>2849.0597935934979</v>
      </c>
      <c r="L299" s="140">
        <v>1133.8975825394891</v>
      </c>
      <c r="M299" s="140">
        <v>1309.2164683982064</v>
      </c>
      <c r="N299" s="140">
        <v>199.04461355509144</v>
      </c>
      <c r="O299" s="140">
        <v>3048.1044071485899</v>
      </c>
      <c r="P299" s="140">
        <v>57.706581221701612</v>
      </c>
      <c r="Q299" s="140">
        <v>1675.1476300000002</v>
      </c>
      <c r="R299" s="140">
        <v>451.38603599999993</v>
      </c>
      <c r="S299" s="142">
        <v>0</v>
      </c>
      <c r="T299" s="142" t="s">
        <v>94</v>
      </c>
      <c r="U299" s="142" t="s">
        <v>94</v>
      </c>
      <c r="V299" s="141">
        <v>2126.5336660000003</v>
      </c>
      <c r="W299" s="140">
        <v>3725.3166863163133</v>
      </c>
      <c r="X299" s="140">
        <v>2192.3146577673083</v>
      </c>
      <c r="Y299" s="140">
        <v>2815.02245726509</v>
      </c>
      <c r="Z299" s="140">
        <v>0</v>
      </c>
      <c r="AA299" s="140">
        <v>5028.0486359999995</v>
      </c>
      <c r="AB299" s="140">
        <v>3301.9723222793632</v>
      </c>
      <c r="AC299" s="142" t="s">
        <v>94</v>
      </c>
      <c r="AD299" s="140">
        <v>19.286944751953417</v>
      </c>
      <c r="AE299" s="140">
        <v>3.3985423368437657</v>
      </c>
      <c r="AF299" s="142" t="s">
        <v>94</v>
      </c>
      <c r="AG299" s="143" t="s">
        <v>94</v>
      </c>
      <c r="AH299" s="126">
        <v>55.33</v>
      </c>
      <c r="AI299" s="142" t="s">
        <v>94</v>
      </c>
      <c r="AJ299" s="142" t="s">
        <v>94</v>
      </c>
      <c r="AK299" s="142" t="s">
        <v>94</v>
      </c>
      <c r="AL299" s="142" t="s">
        <v>94</v>
      </c>
      <c r="AM299" s="142" t="s">
        <v>94</v>
      </c>
      <c r="AN299" s="143" t="s">
        <v>94</v>
      </c>
      <c r="AO299" s="140">
        <v>147947.212</v>
      </c>
      <c r="AP299" s="140">
        <v>26069.7</v>
      </c>
      <c r="AQ299" s="140">
        <v>93.46988859409538</v>
      </c>
      <c r="AR299" s="140">
        <v>6.5301114059046208</v>
      </c>
      <c r="AS299" s="140">
        <v>42.293418778298395</v>
      </c>
      <c r="AT299" s="142" t="s">
        <v>94</v>
      </c>
      <c r="AU299" s="143" t="s">
        <v>94</v>
      </c>
      <c r="AV299" s="140">
        <f t="shared" si="13"/>
        <v>12.005596857516876</v>
      </c>
      <c r="AW299" s="143" t="s">
        <v>94</v>
      </c>
      <c r="AX299" s="129">
        <v>15.048249999999999</v>
      </c>
      <c r="AZ299" s="100"/>
      <c r="BA299" s="98">
        <f t="shared" si="12"/>
        <v>5028.0486359999995</v>
      </c>
      <c r="BB299" s="154"/>
    </row>
    <row r="300" spans="1:54" x14ac:dyDescent="0.3">
      <c r="A300" s="111">
        <v>2012</v>
      </c>
      <c r="B300" s="112" t="s">
        <v>206</v>
      </c>
      <c r="C300" s="113">
        <v>112737.33254</v>
      </c>
      <c r="D300" s="113">
        <v>64793.133599999994</v>
      </c>
      <c r="E300" s="113">
        <v>9714.7957200000001</v>
      </c>
      <c r="F300" s="114">
        <v>7117.5140000000001</v>
      </c>
      <c r="G300" s="114">
        <v>1727.2205439999998</v>
      </c>
      <c r="H300" s="113">
        <v>196089.996404</v>
      </c>
      <c r="I300" s="113">
        <v>25522.54865734902</v>
      </c>
      <c r="J300" s="113">
        <v>221612.54506134902</v>
      </c>
      <c r="K300" s="115">
        <v>3039.7012436655186</v>
      </c>
      <c r="L300" s="116">
        <v>1747.6047535105922</v>
      </c>
      <c r="M300" s="116">
        <v>1004.3947805744593</v>
      </c>
      <c r="N300" s="116">
        <v>395.639371226881</v>
      </c>
      <c r="O300" s="116">
        <v>3435.3406148923996</v>
      </c>
      <c r="P300" s="116">
        <v>44.879455650766971</v>
      </c>
      <c r="Q300" s="116">
        <v>199554.80405000001</v>
      </c>
      <c r="R300" s="116">
        <v>46155.538860000001</v>
      </c>
      <c r="S300" s="116">
        <v>12431.147820000002</v>
      </c>
      <c r="T300" s="116">
        <v>11763.521210000001</v>
      </c>
      <c r="U300" s="117">
        <v>2277.5255099999999</v>
      </c>
      <c r="V300" s="118">
        <v>272182.53745</v>
      </c>
      <c r="W300" s="116">
        <v>5180.0757517639031</v>
      </c>
      <c r="X300" s="116">
        <v>3471.9737223065872</v>
      </c>
      <c r="Y300" s="116">
        <v>3709.3932554687294</v>
      </c>
      <c r="Z300" s="116">
        <v>16457.554312857952</v>
      </c>
      <c r="AA300" s="116">
        <v>493795.082511349</v>
      </c>
      <c r="AB300" s="116">
        <v>4218.5327534813387</v>
      </c>
      <c r="AC300" s="116">
        <v>54.097556540828727</v>
      </c>
      <c r="AD300" s="116">
        <v>15.816330742158732</v>
      </c>
      <c r="AE300" s="116">
        <v>3.1217773666234105</v>
      </c>
      <c r="AF300" s="117">
        <v>359304.25</v>
      </c>
      <c r="AG300" s="117">
        <v>15313.584000000001</v>
      </c>
      <c r="AH300" s="117">
        <v>39485.574010000011</v>
      </c>
      <c r="AI300" s="117">
        <v>418991.21337000001</v>
      </c>
      <c r="AJ300" s="117">
        <v>3579.48</v>
      </c>
      <c r="AK300" s="117">
        <v>2.6488665704411591</v>
      </c>
      <c r="AL300" s="117">
        <v>912786.29588134901</v>
      </c>
      <c r="AM300" s="117">
        <v>7798.0097873155719</v>
      </c>
      <c r="AN300" s="117">
        <v>5.7706439370645697</v>
      </c>
      <c r="AO300" s="116">
        <v>15817754.584000001</v>
      </c>
      <c r="AP300" s="116">
        <v>3122058.4</v>
      </c>
      <c r="AQ300" s="116">
        <v>88.483256374189651</v>
      </c>
      <c r="AR300" s="116">
        <v>11.516743625810358</v>
      </c>
      <c r="AS300" s="116">
        <v>55.120544349233036</v>
      </c>
      <c r="AT300" s="117">
        <v>45.902443459171273</v>
      </c>
      <c r="AU300" s="117">
        <v>39.898939873267416</v>
      </c>
      <c r="AV300" s="116">
        <f t="shared" si="13"/>
        <v>10.652622783943077</v>
      </c>
      <c r="AW300" s="116">
        <f>((AI300/AI267)-1)*100</f>
        <v>10.104428592252468</v>
      </c>
      <c r="AX300" s="119">
        <v>4887.8053651242817</v>
      </c>
      <c r="AZ300" s="100"/>
      <c r="BA300" s="98">
        <f>C300+D300+F300+I300+Q300+R300+S300+U300+E300+G300+T300</f>
        <v>493795.08251134894</v>
      </c>
      <c r="BB300" s="154"/>
    </row>
    <row r="301" spans="1:54" x14ac:dyDescent="0.3">
      <c r="A301" s="120">
        <v>2012</v>
      </c>
      <c r="B301" s="121" t="s">
        <v>0</v>
      </c>
      <c r="C301" s="122">
        <v>838.00810000000001</v>
      </c>
      <c r="D301" s="122">
        <v>1107.7157</v>
      </c>
      <c r="E301" s="123">
        <v>0</v>
      </c>
      <c r="F301" s="123" t="s">
        <v>94</v>
      </c>
      <c r="G301" s="123" t="s">
        <v>94</v>
      </c>
      <c r="H301" s="122">
        <v>1945.7238</v>
      </c>
      <c r="I301" s="122">
        <v>432.32890000000003</v>
      </c>
      <c r="J301" s="122">
        <v>2378.0527000000002</v>
      </c>
      <c r="K301" s="124">
        <v>3426.2638738476976</v>
      </c>
      <c r="L301" s="125">
        <v>1475.665143470949</v>
      </c>
      <c r="M301" s="125">
        <v>1950.598730376749</v>
      </c>
      <c r="N301" s="125">
        <v>761.29656532572619</v>
      </c>
      <c r="O301" s="125">
        <v>4187.5604391734241</v>
      </c>
      <c r="P301" s="125">
        <v>42.837983719444622</v>
      </c>
      <c r="Q301" s="125">
        <v>2675.00785</v>
      </c>
      <c r="R301" s="125">
        <v>371.38375999999988</v>
      </c>
      <c r="S301" s="125">
        <v>126.82700000000001</v>
      </c>
      <c r="T301" s="126">
        <v>0</v>
      </c>
      <c r="U301" s="126" t="s">
        <v>94</v>
      </c>
      <c r="V301" s="127">
        <v>3173.2186099999999</v>
      </c>
      <c r="W301" s="125">
        <v>4764.33497588719</v>
      </c>
      <c r="X301" s="125">
        <v>3304.6002989573553</v>
      </c>
      <c r="Y301" s="125">
        <v>2654.8270784187575</v>
      </c>
      <c r="Z301" s="125">
        <v>97935.907335907352</v>
      </c>
      <c r="AA301" s="125">
        <v>5551.2713100000001</v>
      </c>
      <c r="AB301" s="125">
        <v>4498.8871329688036</v>
      </c>
      <c r="AC301" s="126" t="s">
        <v>94</v>
      </c>
      <c r="AD301" s="125">
        <v>29.991794989545795</v>
      </c>
      <c r="AE301" s="125">
        <v>3.32455015258616</v>
      </c>
      <c r="AF301" s="126" t="s">
        <v>94</v>
      </c>
      <c r="AG301" s="128" t="s">
        <v>94</v>
      </c>
      <c r="AH301" s="126">
        <v>267.19</v>
      </c>
      <c r="AI301" s="126" t="s">
        <v>94</v>
      </c>
      <c r="AJ301" s="126" t="s">
        <v>94</v>
      </c>
      <c r="AK301" s="126" t="s">
        <v>94</v>
      </c>
      <c r="AL301" s="126" t="s">
        <v>94</v>
      </c>
      <c r="AM301" s="126" t="s">
        <v>94</v>
      </c>
      <c r="AN301" s="128" t="s">
        <v>94</v>
      </c>
      <c r="AO301" s="125">
        <v>166978.11900000001</v>
      </c>
      <c r="AP301" s="125">
        <v>18509.3</v>
      </c>
      <c r="AQ301" s="125">
        <v>81.820045451473803</v>
      </c>
      <c r="AR301" s="125">
        <v>18.179954548526194</v>
      </c>
      <c r="AS301" s="125">
        <v>57.162016280555385</v>
      </c>
      <c r="AT301" s="126" t="s">
        <v>94</v>
      </c>
      <c r="AU301" s="128" t="s">
        <v>94</v>
      </c>
      <c r="AV301" s="125">
        <f t="shared" si="13"/>
        <v>11.635546680628405</v>
      </c>
      <c r="AW301" s="128" t="s">
        <v>94</v>
      </c>
      <c r="AX301" s="129">
        <v>113.60739</v>
      </c>
      <c r="AZ301" s="100"/>
      <c r="BA301" s="98">
        <f>C301+D301+I301+Q301+R301+S301+E301+T301</f>
        <v>5551.2713100000001</v>
      </c>
      <c r="BB301" s="154"/>
    </row>
    <row r="302" spans="1:54" x14ac:dyDescent="0.3">
      <c r="A302" s="120">
        <v>2012</v>
      </c>
      <c r="B302" s="121" t="s">
        <v>1</v>
      </c>
      <c r="C302" s="122">
        <v>1814.5041000000001</v>
      </c>
      <c r="D302" s="122">
        <v>1550.1018000000001</v>
      </c>
      <c r="E302" s="122">
        <v>69.107039999999998</v>
      </c>
      <c r="F302" s="123" t="s">
        <v>94</v>
      </c>
      <c r="G302" s="123" t="s">
        <v>94</v>
      </c>
      <c r="H302" s="122">
        <v>3433.7129400000003</v>
      </c>
      <c r="I302" s="122">
        <v>176.53975</v>
      </c>
      <c r="J302" s="122">
        <v>3610.2526900000003</v>
      </c>
      <c r="K302" s="124">
        <v>2678.1191230883469</v>
      </c>
      <c r="L302" s="125">
        <v>1415.2196802835269</v>
      </c>
      <c r="M302" s="125">
        <v>1208.9995133121602</v>
      </c>
      <c r="N302" s="125">
        <v>137.69190631883046</v>
      </c>
      <c r="O302" s="125">
        <v>2815.8110294071771</v>
      </c>
      <c r="P302" s="125">
        <v>30.586962884785557</v>
      </c>
      <c r="Q302" s="125">
        <v>7393.8129100000006</v>
      </c>
      <c r="R302" s="125">
        <v>751.40589999999997</v>
      </c>
      <c r="S302" s="125">
        <v>47.76867</v>
      </c>
      <c r="T302" s="126">
        <v>0</v>
      </c>
      <c r="U302" s="126" t="s">
        <v>94</v>
      </c>
      <c r="V302" s="127">
        <v>8192.9874799999998</v>
      </c>
      <c r="W302" s="125">
        <v>4003.4397873038047</v>
      </c>
      <c r="X302" s="125">
        <v>3616.6600028566177</v>
      </c>
      <c r="Y302" s="125">
        <v>4495.560115828268</v>
      </c>
      <c r="Z302" s="125">
        <v>16563.339112343965</v>
      </c>
      <c r="AA302" s="125">
        <v>11803.240170000001</v>
      </c>
      <c r="AB302" s="125">
        <v>3545.9828794068903</v>
      </c>
      <c r="AC302" s="126" t="s">
        <v>94</v>
      </c>
      <c r="AD302" s="125">
        <v>22.999298850350744</v>
      </c>
      <c r="AE302" s="125">
        <v>2.584208110191387</v>
      </c>
      <c r="AF302" s="126" t="s">
        <v>94</v>
      </c>
      <c r="AG302" s="128" t="s">
        <v>94</v>
      </c>
      <c r="AH302" s="126">
        <v>941.07</v>
      </c>
      <c r="AI302" s="126" t="s">
        <v>94</v>
      </c>
      <c r="AJ302" s="126" t="s">
        <v>94</v>
      </c>
      <c r="AK302" s="126" t="s">
        <v>94</v>
      </c>
      <c r="AL302" s="126" t="s">
        <v>94</v>
      </c>
      <c r="AM302" s="126" t="s">
        <v>94</v>
      </c>
      <c r="AN302" s="128" t="s">
        <v>94</v>
      </c>
      <c r="AO302" s="125">
        <v>456744.95500000002</v>
      </c>
      <c r="AP302" s="125">
        <v>51320</v>
      </c>
      <c r="AQ302" s="125">
        <v>95.110044499405944</v>
      </c>
      <c r="AR302" s="125">
        <v>4.8899555005940591</v>
      </c>
      <c r="AS302" s="125">
        <v>69.413037115214436</v>
      </c>
      <c r="AT302" s="126" t="s">
        <v>94</v>
      </c>
      <c r="AU302" s="128" t="s">
        <v>94</v>
      </c>
      <c r="AV302" s="125">
        <f t="shared" si="13"/>
        <v>-7.1425742386591722</v>
      </c>
      <c r="AW302" s="128" t="s">
        <v>94</v>
      </c>
      <c r="AX302" s="129">
        <v>18.712029999999999</v>
      </c>
      <c r="AZ302" s="100"/>
      <c r="BA302" s="98">
        <f t="shared" ref="BA302:BA332" si="14">C302+D302+I302+Q302+R302+S302+E302+T302</f>
        <v>11803.240170000001</v>
      </c>
      <c r="BB302" s="154"/>
    </row>
    <row r="303" spans="1:54" x14ac:dyDescent="0.3">
      <c r="A303" s="120">
        <v>2012</v>
      </c>
      <c r="B303" s="121" t="s">
        <v>2</v>
      </c>
      <c r="C303" s="122">
        <v>425.37880000000001</v>
      </c>
      <c r="D303" s="122">
        <v>743.01783</v>
      </c>
      <c r="E303" s="123">
        <v>0</v>
      </c>
      <c r="F303" s="123" t="s">
        <v>94</v>
      </c>
      <c r="G303" s="123" t="s">
        <v>94</v>
      </c>
      <c r="H303" s="122">
        <v>1168.39663</v>
      </c>
      <c r="I303" s="122">
        <v>149.68108999999998</v>
      </c>
      <c r="J303" s="122">
        <v>1318.07772</v>
      </c>
      <c r="K303" s="124">
        <v>4230.1638269986888</v>
      </c>
      <c r="L303" s="125">
        <v>1540.0780576815853</v>
      </c>
      <c r="M303" s="125">
        <v>2690.0857693171038</v>
      </c>
      <c r="N303" s="125">
        <v>541.91831459128321</v>
      </c>
      <c r="O303" s="125">
        <v>4772.0821415899727</v>
      </c>
      <c r="P303" s="125">
        <v>34.435098775005457</v>
      </c>
      <c r="Q303" s="125">
        <v>2002.1091399999996</v>
      </c>
      <c r="R303" s="125">
        <v>507.52895000000001</v>
      </c>
      <c r="S303" s="126">
        <v>0</v>
      </c>
      <c r="T303" s="126">
        <v>0</v>
      </c>
      <c r="U303" s="126" t="s">
        <v>94</v>
      </c>
      <c r="V303" s="127">
        <v>2509.6380899999995</v>
      </c>
      <c r="W303" s="125">
        <v>5986.6892412506586</v>
      </c>
      <c r="X303" s="125">
        <v>5538.0161595038735</v>
      </c>
      <c r="Y303" s="125">
        <v>3822.5313128422194</v>
      </c>
      <c r="Z303" s="125">
        <v>0</v>
      </c>
      <c r="AA303" s="125">
        <v>3827.7158099999997</v>
      </c>
      <c r="AB303" s="125">
        <v>5504.2655617054133</v>
      </c>
      <c r="AC303" s="126" t="s">
        <v>94</v>
      </c>
      <c r="AD303" s="125">
        <v>16.673559947379424</v>
      </c>
      <c r="AE303" s="125">
        <v>3.3313815656708048</v>
      </c>
      <c r="AF303" s="126" t="s">
        <v>94</v>
      </c>
      <c r="AG303" s="128" t="s">
        <v>94</v>
      </c>
      <c r="AH303" s="126">
        <v>96.83</v>
      </c>
      <c r="AI303" s="126" t="s">
        <v>94</v>
      </c>
      <c r="AJ303" s="126" t="s">
        <v>94</v>
      </c>
      <c r="AK303" s="126" t="s">
        <v>94</v>
      </c>
      <c r="AL303" s="126" t="s">
        <v>94</v>
      </c>
      <c r="AM303" s="126" t="s">
        <v>94</v>
      </c>
      <c r="AN303" s="128" t="s">
        <v>94</v>
      </c>
      <c r="AO303" s="125">
        <v>114898.751</v>
      </c>
      <c r="AP303" s="125">
        <v>22956.799999999999</v>
      </c>
      <c r="AQ303" s="125">
        <v>88.643986031415494</v>
      </c>
      <c r="AR303" s="125">
        <v>11.356013968584492</v>
      </c>
      <c r="AS303" s="125">
        <v>65.564901224994543</v>
      </c>
      <c r="AT303" s="126" t="s">
        <v>94</v>
      </c>
      <c r="AU303" s="128" t="s">
        <v>94</v>
      </c>
      <c r="AV303" s="125">
        <f t="shared" si="13"/>
        <v>-1.9460939164512969</v>
      </c>
      <c r="AW303" s="128" t="s">
        <v>94</v>
      </c>
      <c r="AX303" s="129">
        <v>15.548950000000001</v>
      </c>
      <c r="AZ303" s="100"/>
      <c r="BA303" s="98">
        <f t="shared" si="14"/>
        <v>3827.7158099999997</v>
      </c>
      <c r="BB303" s="154"/>
    </row>
    <row r="304" spans="1:54" x14ac:dyDescent="0.3">
      <c r="A304" s="120">
        <v>2012</v>
      </c>
      <c r="B304" s="121" t="s">
        <v>3</v>
      </c>
      <c r="C304" s="122">
        <v>738.54959999999994</v>
      </c>
      <c r="D304" s="122">
        <v>1123.3789999999999</v>
      </c>
      <c r="E304" s="122">
        <v>159.19792999999999</v>
      </c>
      <c r="F304" s="123" t="s">
        <v>94</v>
      </c>
      <c r="G304" s="123" t="s">
        <v>94</v>
      </c>
      <c r="H304" s="122">
        <v>2021.1265299999998</v>
      </c>
      <c r="I304" s="122">
        <v>316.30104999999998</v>
      </c>
      <c r="J304" s="122">
        <v>2337.4275799999996</v>
      </c>
      <c r="K304" s="124">
        <v>4429.3130063750941</v>
      </c>
      <c r="L304" s="125">
        <v>1618.5366430933559</v>
      </c>
      <c r="M304" s="125">
        <v>2461.8929799455191</v>
      </c>
      <c r="N304" s="125">
        <v>693.17597582329438</v>
      </c>
      <c r="O304" s="125">
        <v>5122.4889821983879</v>
      </c>
      <c r="P304" s="125">
        <v>50.420521036763965</v>
      </c>
      <c r="Q304" s="125">
        <v>1393.9836600000001</v>
      </c>
      <c r="R304" s="125">
        <v>243.31176000000002</v>
      </c>
      <c r="S304" s="125">
        <v>661.14257999999995</v>
      </c>
      <c r="T304" s="126">
        <v>0</v>
      </c>
      <c r="U304" s="126" t="s">
        <v>94</v>
      </c>
      <c r="V304" s="127">
        <v>2298.4380000000001</v>
      </c>
      <c r="W304" s="125">
        <v>5605.0167289327619</v>
      </c>
      <c r="X304" s="125">
        <v>2691.9872080830087</v>
      </c>
      <c r="Y304" s="125">
        <v>2431.0026277138891</v>
      </c>
      <c r="Z304" s="125">
        <v>23473.073208833346</v>
      </c>
      <c r="AA304" s="125">
        <v>4635.8655799999997</v>
      </c>
      <c r="AB304" s="125">
        <v>5350.8764449574373</v>
      </c>
      <c r="AC304" s="126" t="s">
        <v>94</v>
      </c>
      <c r="AD304" s="125">
        <v>3.5451016225657308</v>
      </c>
      <c r="AE304" s="125">
        <v>0.59507320042611866</v>
      </c>
      <c r="AF304" s="126" t="s">
        <v>94</v>
      </c>
      <c r="AG304" s="128" t="s">
        <v>94</v>
      </c>
      <c r="AH304" s="126">
        <v>65.88</v>
      </c>
      <c r="AI304" s="126" t="s">
        <v>94</v>
      </c>
      <c r="AJ304" s="126" t="s">
        <v>94</v>
      </c>
      <c r="AK304" s="126" t="s">
        <v>94</v>
      </c>
      <c r="AL304" s="126" t="s">
        <v>94</v>
      </c>
      <c r="AM304" s="126" t="s">
        <v>94</v>
      </c>
      <c r="AN304" s="128" t="s">
        <v>94</v>
      </c>
      <c r="AO304" s="125">
        <v>779041.23</v>
      </c>
      <c r="AP304" s="125">
        <v>130768.2</v>
      </c>
      <c r="AQ304" s="125">
        <v>86.467985031647487</v>
      </c>
      <c r="AR304" s="125">
        <v>13.532014968352518</v>
      </c>
      <c r="AS304" s="125">
        <v>49.579478963236035</v>
      </c>
      <c r="AT304" s="126" t="s">
        <v>94</v>
      </c>
      <c r="AU304" s="128" t="s">
        <v>94</v>
      </c>
      <c r="AV304" s="125">
        <f t="shared" si="13"/>
        <v>1.9863571512173994</v>
      </c>
      <c r="AW304" s="128" t="s">
        <v>94</v>
      </c>
      <c r="AX304" s="129">
        <v>2.1419999999999999</v>
      </c>
      <c r="AZ304" s="100"/>
      <c r="BA304" s="98">
        <f t="shared" si="14"/>
        <v>4635.8655800000006</v>
      </c>
      <c r="BB304" s="154"/>
    </row>
    <row r="305" spans="1:54" x14ac:dyDescent="0.3">
      <c r="A305" s="120">
        <v>2012</v>
      </c>
      <c r="B305" s="121" t="s">
        <v>4</v>
      </c>
      <c r="C305" s="122">
        <v>1136.4648999999999</v>
      </c>
      <c r="D305" s="122">
        <v>1151.30798</v>
      </c>
      <c r="E305" s="122">
        <v>277.46909000000005</v>
      </c>
      <c r="F305" s="123" t="s">
        <v>94</v>
      </c>
      <c r="G305" s="123" t="s">
        <v>94</v>
      </c>
      <c r="H305" s="122">
        <v>2565.24197</v>
      </c>
      <c r="I305" s="122">
        <v>302.22417999999999</v>
      </c>
      <c r="J305" s="122">
        <v>2867.4661500000002</v>
      </c>
      <c r="K305" s="124">
        <v>2934.1094016468346</v>
      </c>
      <c r="L305" s="125">
        <v>1299.8821891767309</v>
      </c>
      <c r="M305" s="125">
        <v>1316.8596209694115</v>
      </c>
      <c r="N305" s="125">
        <v>345.68232483074701</v>
      </c>
      <c r="O305" s="125">
        <v>3279.791726477582</v>
      </c>
      <c r="P305" s="125">
        <v>26.66694333656363</v>
      </c>
      <c r="Q305" s="125">
        <v>7119.1986800000004</v>
      </c>
      <c r="R305" s="125">
        <v>709.55648999999994</v>
      </c>
      <c r="S305" s="125">
        <v>56.665179999999999</v>
      </c>
      <c r="T305" s="126">
        <v>0</v>
      </c>
      <c r="U305" s="126" t="s">
        <v>94</v>
      </c>
      <c r="V305" s="127">
        <v>7885.4203500000003</v>
      </c>
      <c r="W305" s="125">
        <v>3982.4329524845575</v>
      </c>
      <c r="X305" s="125">
        <v>3251.0814624571995</v>
      </c>
      <c r="Y305" s="125">
        <v>2310.5514598136074</v>
      </c>
      <c r="Z305" s="125">
        <v>30712.834688346884</v>
      </c>
      <c r="AA305" s="125">
        <v>10752.886500000001</v>
      </c>
      <c r="AB305" s="125">
        <v>3767.2138229093021</v>
      </c>
      <c r="AC305" s="126" t="s">
        <v>94</v>
      </c>
      <c r="AD305" s="125">
        <v>25.599063206761102</v>
      </c>
      <c r="AE305" s="125">
        <v>1.977780398660288</v>
      </c>
      <c r="AF305" s="126" t="s">
        <v>94</v>
      </c>
      <c r="AG305" s="128" t="s">
        <v>94</v>
      </c>
      <c r="AH305" s="126">
        <v>1096.68</v>
      </c>
      <c r="AI305" s="126" t="s">
        <v>94</v>
      </c>
      <c r="AJ305" s="126" t="s">
        <v>94</v>
      </c>
      <c r="AK305" s="126" t="s">
        <v>94</v>
      </c>
      <c r="AL305" s="126" t="s">
        <v>94</v>
      </c>
      <c r="AM305" s="126" t="s">
        <v>94</v>
      </c>
      <c r="AN305" s="128" t="s">
        <v>94</v>
      </c>
      <c r="AO305" s="125">
        <v>543684.55200000003</v>
      </c>
      <c r="AP305" s="125">
        <v>42005</v>
      </c>
      <c r="AQ305" s="125">
        <v>89.460235476537349</v>
      </c>
      <c r="AR305" s="125">
        <v>10.539764523462638</v>
      </c>
      <c r="AS305" s="125">
        <v>73.333056663436366</v>
      </c>
      <c r="AT305" s="126" t="s">
        <v>94</v>
      </c>
      <c r="AU305" s="128" t="s">
        <v>94</v>
      </c>
      <c r="AV305" s="125">
        <f t="shared" si="13"/>
        <v>2.9321488571384613</v>
      </c>
      <c r="AW305" s="128" t="s">
        <v>94</v>
      </c>
      <c r="AX305" s="129">
        <v>28.307729999999999</v>
      </c>
      <c r="AZ305" s="100"/>
      <c r="BA305" s="98">
        <f t="shared" si="14"/>
        <v>10752.886500000002</v>
      </c>
      <c r="BB305" s="154"/>
    </row>
    <row r="306" spans="1:54" x14ac:dyDescent="0.3">
      <c r="A306" s="120">
        <v>2012</v>
      </c>
      <c r="B306" s="121" t="s">
        <v>5</v>
      </c>
      <c r="C306" s="122">
        <v>575.15009999999995</v>
      </c>
      <c r="D306" s="122">
        <v>1005.5168000000001</v>
      </c>
      <c r="E306" s="123">
        <v>0</v>
      </c>
      <c r="F306" s="123" t="s">
        <v>94</v>
      </c>
      <c r="G306" s="123" t="s">
        <v>94</v>
      </c>
      <c r="H306" s="122">
        <v>1580.6669000000002</v>
      </c>
      <c r="I306" s="122">
        <v>14.734299999999999</v>
      </c>
      <c r="J306" s="122">
        <v>1595.4012000000002</v>
      </c>
      <c r="K306" s="124">
        <v>5236.9269558130209</v>
      </c>
      <c r="L306" s="125">
        <v>1905.5368732833938</v>
      </c>
      <c r="M306" s="125">
        <v>3331.3900825296278</v>
      </c>
      <c r="N306" s="125">
        <v>48.816390629193158</v>
      </c>
      <c r="O306" s="125">
        <v>5285.7433464422147</v>
      </c>
      <c r="P306" s="125">
        <v>48.352519314080183</v>
      </c>
      <c r="Q306" s="125">
        <v>1458.4399399999998</v>
      </c>
      <c r="R306" s="125">
        <v>245.67918000000003</v>
      </c>
      <c r="S306" s="126">
        <v>0</v>
      </c>
      <c r="T306" s="126">
        <v>0</v>
      </c>
      <c r="U306" s="126" t="s">
        <v>94</v>
      </c>
      <c r="V306" s="127">
        <v>1704.1191199999998</v>
      </c>
      <c r="W306" s="125">
        <v>4442.8662827227854</v>
      </c>
      <c r="X306" s="125">
        <v>3718.5179878126505</v>
      </c>
      <c r="Y306" s="125">
        <v>3027.4698706099816</v>
      </c>
      <c r="Z306" s="125">
        <v>0</v>
      </c>
      <c r="AA306" s="125">
        <v>3299.5203200000001</v>
      </c>
      <c r="AB306" s="125">
        <v>4814.0490287338362</v>
      </c>
      <c r="AC306" s="126" t="s">
        <v>94</v>
      </c>
      <c r="AD306" s="125">
        <v>9.7585164898541024</v>
      </c>
      <c r="AE306" s="125">
        <v>3.7701718319359498</v>
      </c>
      <c r="AF306" s="126" t="s">
        <v>94</v>
      </c>
      <c r="AG306" s="128" t="s">
        <v>94</v>
      </c>
      <c r="AH306" s="126">
        <v>101.34</v>
      </c>
      <c r="AI306" s="126" t="s">
        <v>94</v>
      </c>
      <c r="AJ306" s="126" t="s">
        <v>94</v>
      </c>
      <c r="AK306" s="126" t="s">
        <v>94</v>
      </c>
      <c r="AL306" s="126" t="s">
        <v>94</v>
      </c>
      <c r="AM306" s="126" t="s">
        <v>94</v>
      </c>
      <c r="AN306" s="128" t="s">
        <v>94</v>
      </c>
      <c r="AO306" s="125">
        <v>87516.444000000003</v>
      </c>
      <c r="AP306" s="125">
        <v>33811.699999999997</v>
      </c>
      <c r="AQ306" s="125">
        <v>99.07645174141777</v>
      </c>
      <c r="AR306" s="125">
        <v>0.92354825858222989</v>
      </c>
      <c r="AS306" s="125">
        <v>51.647480685919824</v>
      </c>
      <c r="AT306" s="126" t="s">
        <v>94</v>
      </c>
      <c r="AU306" s="128" t="s">
        <v>94</v>
      </c>
      <c r="AV306" s="125">
        <f t="shared" si="13"/>
        <v>6.5758103578627658</v>
      </c>
      <c r="AW306" s="128" t="s">
        <v>94</v>
      </c>
      <c r="AX306" s="129">
        <v>6.6761999999999997</v>
      </c>
      <c r="AZ306" s="100"/>
      <c r="BA306" s="98">
        <f t="shared" si="14"/>
        <v>3299.5203200000001</v>
      </c>
      <c r="BB306" s="154"/>
    </row>
    <row r="307" spans="1:54" x14ac:dyDescent="0.3">
      <c r="A307" s="120">
        <v>2012</v>
      </c>
      <c r="B307" s="121" t="s">
        <v>6</v>
      </c>
      <c r="C307" s="122">
        <v>6701.2982000000002</v>
      </c>
      <c r="D307" s="122">
        <v>2922.0753799999998</v>
      </c>
      <c r="E307" s="122">
        <v>1494.71225</v>
      </c>
      <c r="F307" s="123" t="s">
        <v>94</v>
      </c>
      <c r="G307" s="123" t="s">
        <v>94</v>
      </c>
      <c r="H307" s="122">
        <v>11118.08583</v>
      </c>
      <c r="I307" s="122">
        <v>95.880539999999996</v>
      </c>
      <c r="J307" s="122">
        <v>11213.96637</v>
      </c>
      <c r="K307" s="124">
        <v>2811.7987988618347</v>
      </c>
      <c r="L307" s="125">
        <v>1694.7793458053359</v>
      </c>
      <c r="M307" s="125">
        <v>739.00203409994174</v>
      </c>
      <c r="N307" s="125">
        <v>24.248489472780413</v>
      </c>
      <c r="O307" s="125">
        <v>2836.0472883346151</v>
      </c>
      <c r="P307" s="125">
        <v>71.441315456925508</v>
      </c>
      <c r="Q307" s="125">
        <v>2757.3345799999997</v>
      </c>
      <c r="R307" s="125">
        <v>585.90867999999989</v>
      </c>
      <c r="S307" s="125">
        <v>89.786870000000008</v>
      </c>
      <c r="T307" s="125">
        <v>1049.7558600000002</v>
      </c>
      <c r="U307" s="126" t="s">
        <v>94</v>
      </c>
      <c r="V307" s="127">
        <v>4482.7859900000003</v>
      </c>
      <c r="W307" s="125">
        <v>4088.3240445605729</v>
      </c>
      <c r="X307" s="125">
        <v>2755.6646472237821</v>
      </c>
      <c r="Y307" s="125">
        <v>1861.0319219896453</v>
      </c>
      <c r="Z307" s="125">
        <v>8781.1119804400987</v>
      </c>
      <c r="AA307" s="125">
        <v>15696.75236</v>
      </c>
      <c r="AB307" s="125">
        <v>3107.9182301871788</v>
      </c>
      <c r="AC307" s="126" t="s">
        <v>94</v>
      </c>
      <c r="AD307" s="125">
        <v>20.695393544338174</v>
      </c>
      <c r="AE307" s="125">
        <v>5.5722320953179176</v>
      </c>
      <c r="AF307" s="126" t="s">
        <v>94</v>
      </c>
      <c r="AG307" s="128" t="s">
        <v>94</v>
      </c>
      <c r="AH307" s="126">
        <v>160.03</v>
      </c>
      <c r="AI307" s="126" t="s">
        <v>94</v>
      </c>
      <c r="AJ307" s="126" t="s">
        <v>94</v>
      </c>
      <c r="AK307" s="126" t="s">
        <v>94</v>
      </c>
      <c r="AL307" s="126" t="s">
        <v>94</v>
      </c>
      <c r="AM307" s="126" t="s">
        <v>94</v>
      </c>
      <c r="AN307" s="128" t="s">
        <v>94</v>
      </c>
      <c r="AO307" s="125">
        <v>281695.95400000003</v>
      </c>
      <c r="AP307" s="125">
        <v>75846.600000000006</v>
      </c>
      <c r="AQ307" s="125">
        <v>99.144989945248071</v>
      </c>
      <c r="AR307" s="125">
        <v>0.85501005475192993</v>
      </c>
      <c r="AS307" s="125">
        <v>28.558684543074492</v>
      </c>
      <c r="AT307" s="126" t="s">
        <v>94</v>
      </c>
      <c r="AU307" s="128" t="s">
        <v>94</v>
      </c>
      <c r="AV307" s="125">
        <f t="shared" si="13"/>
        <v>15.2719906060921</v>
      </c>
      <c r="AW307" s="128" t="s">
        <v>94</v>
      </c>
      <c r="AX307" s="129">
        <v>7.3715699999999993</v>
      </c>
      <c r="AZ307" s="100"/>
      <c r="BA307" s="98">
        <f t="shared" si="14"/>
        <v>15696.752360000002</v>
      </c>
      <c r="BB307" s="154"/>
    </row>
    <row r="308" spans="1:54" x14ac:dyDescent="0.3">
      <c r="A308" s="120">
        <v>2012</v>
      </c>
      <c r="B308" s="121" t="s">
        <v>7</v>
      </c>
      <c r="C308" s="122">
        <v>2302.0439000000001</v>
      </c>
      <c r="D308" s="122">
        <v>1718.6510000000001</v>
      </c>
      <c r="E308" s="122">
        <v>338.32981000000001</v>
      </c>
      <c r="F308" s="123" t="s">
        <v>94</v>
      </c>
      <c r="G308" s="123" t="s">
        <v>94</v>
      </c>
      <c r="H308" s="122">
        <v>4359.0247100000006</v>
      </c>
      <c r="I308" s="122">
        <v>1381.787</v>
      </c>
      <c r="J308" s="122">
        <v>5740.8117100000009</v>
      </c>
      <c r="K308" s="124">
        <v>2965.7627525714697</v>
      </c>
      <c r="L308" s="125">
        <v>1566.2485320952358</v>
      </c>
      <c r="M308" s="125">
        <v>1169.3237500527289</v>
      </c>
      <c r="N308" s="125">
        <v>940.13057718763741</v>
      </c>
      <c r="O308" s="125">
        <v>3905.893329759107</v>
      </c>
      <c r="P308" s="125">
        <v>39.561792365923118</v>
      </c>
      <c r="Q308" s="125">
        <v>8050.8032599999997</v>
      </c>
      <c r="R308" s="125">
        <v>624.07482000000005</v>
      </c>
      <c r="S308" s="125">
        <v>95.310260000000014</v>
      </c>
      <c r="T308" s="126">
        <v>0</v>
      </c>
      <c r="U308" s="126" t="s">
        <v>94</v>
      </c>
      <c r="V308" s="127">
        <v>8770.1883400000006</v>
      </c>
      <c r="W308" s="125">
        <v>4119.373953151935</v>
      </c>
      <c r="X308" s="125">
        <v>3590.7486833748421</v>
      </c>
      <c r="Y308" s="125">
        <v>1970.8103038284085</v>
      </c>
      <c r="Z308" s="125">
        <v>19184.834943639296</v>
      </c>
      <c r="AA308" s="125">
        <v>14511.000050000002</v>
      </c>
      <c r="AB308" s="125">
        <v>4032.1863697596305</v>
      </c>
      <c r="AC308" s="126" t="s">
        <v>94</v>
      </c>
      <c r="AD308" s="125">
        <v>26.624759962496718</v>
      </c>
      <c r="AE308" s="125">
        <v>3.1275560013836947</v>
      </c>
      <c r="AF308" s="126" t="s">
        <v>94</v>
      </c>
      <c r="AG308" s="128" t="s">
        <v>94</v>
      </c>
      <c r="AH308" s="126">
        <v>1186.58</v>
      </c>
      <c r="AI308" s="126" t="s">
        <v>94</v>
      </c>
      <c r="AJ308" s="126" t="s">
        <v>94</v>
      </c>
      <c r="AK308" s="126" t="s">
        <v>94</v>
      </c>
      <c r="AL308" s="126" t="s">
        <v>94</v>
      </c>
      <c r="AM308" s="126" t="s">
        <v>94</v>
      </c>
      <c r="AN308" s="128" t="s">
        <v>94</v>
      </c>
      <c r="AO308" s="125">
        <v>463972.50900000002</v>
      </c>
      <c r="AP308" s="125">
        <v>54501.9</v>
      </c>
      <c r="AQ308" s="125">
        <v>75.930459492460869</v>
      </c>
      <c r="AR308" s="125">
        <v>24.069540507539131</v>
      </c>
      <c r="AS308" s="125">
        <v>60.438207634076882</v>
      </c>
      <c r="AT308" s="126" t="s">
        <v>94</v>
      </c>
      <c r="AU308" s="128" t="s">
        <v>94</v>
      </c>
      <c r="AV308" s="125">
        <f t="shared" si="13"/>
        <v>6.8718136869627688</v>
      </c>
      <c r="AW308" s="128" t="s">
        <v>94</v>
      </c>
      <c r="AX308" s="129">
        <v>43.78</v>
      </c>
      <c r="AZ308" s="100"/>
      <c r="BA308" s="98">
        <f t="shared" si="14"/>
        <v>14511.000049999999</v>
      </c>
      <c r="BB308" s="154"/>
    </row>
    <row r="309" spans="1:54" x14ac:dyDescent="0.3">
      <c r="A309" s="120">
        <v>2012</v>
      </c>
      <c r="B309" s="121" t="s">
        <v>272</v>
      </c>
      <c r="C309" s="122">
        <v>17552.13421</v>
      </c>
      <c r="D309" s="122">
        <v>3320.6033399999997</v>
      </c>
      <c r="E309" s="122">
        <v>518.54540999999995</v>
      </c>
      <c r="F309" s="123" t="s">
        <v>94</v>
      </c>
      <c r="G309" s="123" t="s">
        <v>94</v>
      </c>
      <c r="H309" s="122">
        <v>21391.282959999997</v>
      </c>
      <c r="I309" s="122">
        <v>5461.31495</v>
      </c>
      <c r="J309" s="122">
        <v>26852.597909999997</v>
      </c>
      <c r="K309" s="124">
        <v>5445.2373983661191</v>
      </c>
      <c r="L309" s="125">
        <v>4467.9665918192959</v>
      </c>
      <c r="M309" s="125">
        <v>845.27297992917795</v>
      </c>
      <c r="N309" s="125">
        <v>1390.1997587336855</v>
      </c>
      <c r="O309" s="125">
        <v>6835.4371570998046</v>
      </c>
      <c r="P309" s="125">
        <v>26.491530448666627</v>
      </c>
      <c r="Q309" s="125">
        <v>43574.918509999996</v>
      </c>
      <c r="R309" s="125">
        <v>27443.142110000001</v>
      </c>
      <c r="S309" s="125">
        <v>3492.2957999999999</v>
      </c>
      <c r="T309" s="126">
        <v>0</v>
      </c>
      <c r="U309" s="126" t="s">
        <v>94</v>
      </c>
      <c r="V309" s="127">
        <v>74510.356419999996</v>
      </c>
      <c r="W309" s="125">
        <v>14952.233035387117</v>
      </c>
      <c r="X309" s="125">
        <v>5189.9023677194737</v>
      </c>
      <c r="Y309" s="125">
        <v>8541.6896945294939</v>
      </c>
      <c r="Z309" s="125">
        <v>47387.860942249237</v>
      </c>
      <c r="AA309" s="125">
        <v>101362.95432999999</v>
      </c>
      <c r="AB309" s="125">
        <v>11374.188137682464</v>
      </c>
      <c r="AC309" s="126" t="s">
        <v>94</v>
      </c>
      <c r="AD309" s="125">
        <v>8.7856197334730766</v>
      </c>
      <c r="AE309" s="125">
        <v>3.9535240415464261</v>
      </c>
      <c r="AF309" s="126" t="s">
        <v>94</v>
      </c>
      <c r="AG309" s="128" t="s">
        <v>94</v>
      </c>
      <c r="AH309" s="126">
        <v>16739.13</v>
      </c>
      <c r="AI309" s="126" t="s">
        <v>94</v>
      </c>
      <c r="AJ309" s="126" t="s">
        <v>94</v>
      </c>
      <c r="AK309" s="126" t="s">
        <v>94</v>
      </c>
      <c r="AL309" s="126" t="s">
        <v>94</v>
      </c>
      <c r="AM309" s="126" t="s">
        <v>94</v>
      </c>
      <c r="AN309" s="128" t="s">
        <v>94</v>
      </c>
      <c r="AO309" s="125">
        <v>2563863.36</v>
      </c>
      <c r="AP309" s="125">
        <v>1153737.1000000001</v>
      </c>
      <c r="AQ309" s="125">
        <v>79.661874920615446</v>
      </c>
      <c r="AR309" s="125">
        <v>20.338125079384547</v>
      </c>
      <c r="AS309" s="125">
        <v>73.508469551333363</v>
      </c>
      <c r="AT309" s="126" t="s">
        <v>94</v>
      </c>
      <c r="AU309" s="128" t="s">
        <v>94</v>
      </c>
      <c r="AV309" s="125">
        <f t="shared" si="13"/>
        <v>19.557987067151149</v>
      </c>
      <c r="AW309" s="128" t="s">
        <v>94</v>
      </c>
      <c r="AX309" s="129">
        <v>17.701400000000003</v>
      </c>
      <c r="AZ309" s="100"/>
      <c r="BA309" s="98">
        <f t="shared" si="14"/>
        <v>101362.95432999999</v>
      </c>
      <c r="BB309" s="154"/>
    </row>
    <row r="310" spans="1:54" x14ac:dyDescent="0.3">
      <c r="A310" s="120">
        <v>2012</v>
      </c>
      <c r="B310" s="121" t="s">
        <v>8</v>
      </c>
      <c r="C310" s="122">
        <v>1200.5809999999999</v>
      </c>
      <c r="D310" s="122">
        <v>1502.39048</v>
      </c>
      <c r="E310" s="122">
        <v>350.17561000000001</v>
      </c>
      <c r="F310" s="123" t="s">
        <v>94</v>
      </c>
      <c r="G310" s="123" t="s">
        <v>94</v>
      </c>
      <c r="H310" s="122">
        <v>3053.1470900000004</v>
      </c>
      <c r="I310" s="122">
        <v>131.78172000000001</v>
      </c>
      <c r="J310" s="122">
        <v>3184.9288100000003</v>
      </c>
      <c r="K310" s="124">
        <v>3838.4521838395494</v>
      </c>
      <c r="L310" s="125">
        <v>1509.3844565891093</v>
      </c>
      <c r="M310" s="125">
        <v>1888.822860131429</v>
      </c>
      <c r="N310" s="125">
        <v>165.67751766068108</v>
      </c>
      <c r="O310" s="125">
        <v>4004.129701500231</v>
      </c>
      <c r="P310" s="125">
        <v>47.301164952891568</v>
      </c>
      <c r="Q310" s="125">
        <v>2910.7189399999997</v>
      </c>
      <c r="R310" s="125">
        <v>557.09573</v>
      </c>
      <c r="S310" s="125">
        <v>80.555399999999992</v>
      </c>
      <c r="T310" s="126">
        <v>0</v>
      </c>
      <c r="U310" s="126" t="s">
        <v>94</v>
      </c>
      <c r="V310" s="127">
        <v>3548.3700699999999</v>
      </c>
      <c r="W310" s="125">
        <v>3880.8417857885006</v>
      </c>
      <c r="X310" s="125">
        <v>3225.8560426638769</v>
      </c>
      <c r="Y310" s="125">
        <v>1654.2369695547986</v>
      </c>
      <c r="Z310" s="125">
        <v>46402.880184331792</v>
      </c>
      <c r="AA310" s="125">
        <v>6733.2988800000003</v>
      </c>
      <c r="AB310" s="125">
        <v>3938.1981715359225</v>
      </c>
      <c r="AC310" s="126" t="s">
        <v>94</v>
      </c>
      <c r="AD310" s="125">
        <v>20.305178993079114</v>
      </c>
      <c r="AE310" s="125">
        <v>3.7394800510732655</v>
      </c>
      <c r="AF310" s="126" t="s">
        <v>94</v>
      </c>
      <c r="AG310" s="128" t="s">
        <v>94</v>
      </c>
      <c r="AH310" s="126">
        <v>159.88</v>
      </c>
      <c r="AI310" s="126" t="s">
        <v>94</v>
      </c>
      <c r="AJ310" s="126" t="s">
        <v>94</v>
      </c>
      <c r="AK310" s="126" t="s">
        <v>94</v>
      </c>
      <c r="AL310" s="126" t="s">
        <v>94</v>
      </c>
      <c r="AM310" s="126" t="s">
        <v>94</v>
      </c>
      <c r="AN310" s="128" t="s">
        <v>94</v>
      </c>
      <c r="AO310" s="125">
        <v>180059.76199999999</v>
      </c>
      <c r="AP310" s="125">
        <v>33160.5</v>
      </c>
      <c r="AQ310" s="125">
        <v>95.862333889968482</v>
      </c>
      <c r="AR310" s="125">
        <v>4.137666110031514</v>
      </c>
      <c r="AS310" s="125">
        <v>52.698835047108439</v>
      </c>
      <c r="AT310" s="126" t="s">
        <v>94</v>
      </c>
      <c r="AU310" s="128" t="s">
        <v>94</v>
      </c>
      <c r="AV310" s="125">
        <f t="shared" si="13"/>
        <v>0.10158615657032133</v>
      </c>
      <c r="AW310" s="128" t="s">
        <v>94</v>
      </c>
      <c r="AX310" s="129">
        <v>37.733640000000001</v>
      </c>
      <c r="AZ310" s="100"/>
      <c r="BA310" s="98">
        <f t="shared" si="14"/>
        <v>6733.2988800000003</v>
      </c>
      <c r="BB310" s="154"/>
    </row>
    <row r="311" spans="1:54" x14ac:dyDescent="0.3">
      <c r="A311" s="120">
        <v>2012</v>
      </c>
      <c r="B311" s="121" t="s">
        <v>9</v>
      </c>
      <c r="C311" s="122">
        <v>7097.8704000000007</v>
      </c>
      <c r="D311" s="122">
        <v>2199.0855099999999</v>
      </c>
      <c r="E311" s="123">
        <v>0</v>
      </c>
      <c r="F311" s="123" t="s">
        <v>94</v>
      </c>
      <c r="G311" s="123" t="s">
        <v>94</v>
      </c>
      <c r="H311" s="122">
        <v>9296.9559100000006</v>
      </c>
      <c r="I311" s="122">
        <v>866.90057999999999</v>
      </c>
      <c r="J311" s="122">
        <v>10163.85649</v>
      </c>
      <c r="K311" s="124">
        <v>2731.0957776947407</v>
      </c>
      <c r="L311" s="125">
        <v>2085.0872121716325</v>
      </c>
      <c r="M311" s="125">
        <v>646.00856552310847</v>
      </c>
      <c r="N311" s="125">
        <v>254.66276667747712</v>
      </c>
      <c r="O311" s="125">
        <v>2985.7585443722182</v>
      </c>
      <c r="P311" s="125">
        <v>56.027260478254959</v>
      </c>
      <c r="Q311" s="125">
        <v>6759.3291300000001</v>
      </c>
      <c r="R311" s="125">
        <v>763.79937999999993</v>
      </c>
      <c r="S311" s="125">
        <v>453.92784</v>
      </c>
      <c r="T311" s="126">
        <v>0</v>
      </c>
      <c r="U311" s="126" t="s">
        <v>94</v>
      </c>
      <c r="V311" s="127">
        <v>7977.0563500000007</v>
      </c>
      <c r="W311" s="125">
        <v>3523.3274030075936</v>
      </c>
      <c r="X311" s="125">
        <v>2344.9586122295486</v>
      </c>
      <c r="Y311" s="125">
        <v>1790.1995518637966</v>
      </c>
      <c r="Z311" s="125">
        <v>13262.273643614692</v>
      </c>
      <c r="AA311" s="125">
        <v>18140.912840000001</v>
      </c>
      <c r="AB311" s="125">
        <v>3200.4822781770731</v>
      </c>
      <c r="AC311" s="126" t="s">
        <v>94</v>
      </c>
      <c r="AD311" s="125">
        <v>27.724663683435118</v>
      </c>
      <c r="AE311" s="125">
        <v>3.2062595493873856</v>
      </c>
      <c r="AF311" s="126" t="s">
        <v>94</v>
      </c>
      <c r="AG311" s="128" t="s">
        <v>94</v>
      </c>
      <c r="AH311" s="126">
        <v>746.41</v>
      </c>
      <c r="AI311" s="126" t="s">
        <v>94</v>
      </c>
      <c r="AJ311" s="126" t="s">
        <v>94</v>
      </c>
      <c r="AK311" s="126" t="s">
        <v>94</v>
      </c>
      <c r="AL311" s="126" t="s">
        <v>94</v>
      </c>
      <c r="AM311" s="126" t="s">
        <v>94</v>
      </c>
      <c r="AN311" s="128" t="s">
        <v>94</v>
      </c>
      <c r="AO311" s="125">
        <v>565796.76599999995</v>
      </c>
      <c r="AP311" s="125">
        <v>65432.4</v>
      </c>
      <c r="AQ311" s="125">
        <v>91.470751472603681</v>
      </c>
      <c r="AR311" s="125">
        <v>8.5292485273963177</v>
      </c>
      <c r="AS311" s="125">
        <v>43.972739521745041</v>
      </c>
      <c r="AT311" s="126" t="s">
        <v>94</v>
      </c>
      <c r="AU311" s="128" t="s">
        <v>94</v>
      </c>
      <c r="AV311" s="125">
        <f t="shared" si="13"/>
        <v>7.9881154510697883</v>
      </c>
      <c r="AW311" s="128" t="s">
        <v>94</v>
      </c>
      <c r="AX311" s="129">
        <v>44.448370000000004</v>
      </c>
      <c r="AZ311" s="100"/>
      <c r="BA311" s="98">
        <f t="shared" si="14"/>
        <v>18140.912840000001</v>
      </c>
      <c r="BB311" s="154"/>
    </row>
    <row r="312" spans="1:54" x14ac:dyDescent="0.3">
      <c r="A312" s="120">
        <v>2012</v>
      </c>
      <c r="B312" s="121" t="s">
        <v>10</v>
      </c>
      <c r="C312" s="122">
        <v>3847.4515999999999</v>
      </c>
      <c r="D312" s="122">
        <v>2901.0875699999997</v>
      </c>
      <c r="E312" s="122">
        <v>74.889279999999999</v>
      </c>
      <c r="F312" s="123" t="s">
        <v>94</v>
      </c>
      <c r="G312" s="123" t="s">
        <v>94</v>
      </c>
      <c r="H312" s="122">
        <v>6823.4284500000003</v>
      </c>
      <c r="I312" s="122">
        <v>253.058370682396</v>
      </c>
      <c r="J312" s="122">
        <v>7076.4868206823967</v>
      </c>
      <c r="K312" s="124">
        <v>2525.226045906415</v>
      </c>
      <c r="L312" s="125">
        <v>1423.8714543396891</v>
      </c>
      <c r="M312" s="125">
        <v>1073.6394390153457</v>
      </c>
      <c r="N312" s="125">
        <v>93.65227344893205</v>
      </c>
      <c r="O312" s="125">
        <v>2618.8783193553477</v>
      </c>
      <c r="P312" s="125">
        <v>64.497391166968882</v>
      </c>
      <c r="Q312" s="125">
        <v>3009.9274499999997</v>
      </c>
      <c r="R312" s="125">
        <v>885.32690000000002</v>
      </c>
      <c r="S312" s="126">
        <v>0</v>
      </c>
      <c r="T312" s="126">
        <v>0</v>
      </c>
      <c r="U312" s="126" t="s">
        <v>94</v>
      </c>
      <c r="V312" s="131">
        <v>3895.2543499999997</v>
      </c>
      <c r="W312" s="125">
        <v>4884.9378794358163</v>
      </c>
      <c r="X312" s="125">
        <v>3923.1352601909475</v>
      </c>
      <c r="Y312" s="125">
        <v>1693.9905630773706</v>
      </c>
      <c r="Z312" s="125">
        <v>0</v>
      </c>
      <c r="AA312" s="125">
        <v>10971.741170682397</v>
      </c>
      <c r="AB312" s="125">
        <v>3135.2248104325545</v>
      </c>
      <c r="AC312" s="126" t="s">
        <v>94</v>
      </c>
      <c r="AD312" s="125">
        <v>20.427591622260117</v>
      </c>
      <c r="AE312" s="125">
        <v>5.1664194771161593</v>
      </c>
      <c r="AF312" s="126" t="s">
        <v>94</v>
      </c>
      <c r="AG312" s="128" t="s">
        <v>94</v>
      </c>
      <c r="AH312" s="126">
        <v>76.03</v>
      </c>
      <c r="AI312" s="126" t="s">
        <v>94</v>
      </c>
      <c r="AJ312" s="126" t="s">
        <v>94</v>
      </c>
      <c r="AK312" s="126" t="s">
        <v>94</v>
      </c>
      <c r="AL312" s="126" t="s">
        <v>94</v>
      </c>
      <c r="AM312" s="126" t="s">
        <v>94</v>
      </c>
      <c r="AN312" s="128" t="s">
        <v>94</v>
      </c>
      <c r="AO312" s="125">
        <v>212366.44099999999</v>
      </c>
      <c r="AP312" s="125">
        <v>53710.400000000001</v>
      </c>
      <c r="AQ312" s="125">
        <v>96.423954751914692</v>
      </c>
      <c r="AR312" s="125">
        <v>3.5760452480853093</v>
      </c>
      <c r="AS312" s="125">
        <v>35.502608833031111</v>
      </c>
      <c r="AT312" s="126" t="s">
        <v>94</v>
      </c>
      <c r="AU312" s="128" t="s">
        <v>94</v>
      </c>
      <c r="AV312" s="125">
        <f t="shared" si="13"/>
        <v>7.1626861621777449</v>
      </c>
      <c r="AW312" s="128" t="s">
        <v>94</v>
      </c>
      <c r="AX312" s="129">
        <v>82.194729999999993</v>
      </c>
      <c r="AZ312" s="100"/>
      <c r="BA312" s="98">
        <f t="shared" si="14"/>
        <v>10971.741170682395</v>
      </c>
      <c r="BB312" s="154"/>
    </row>
    <row r="313" spans="1:54" x14ac:dyDescent="0.3">
      <c r="A313" s="120">
        <v>2012</v>
      </c>
      <c r="B313" s="121" t="s">
        <v>11</v>
      </c>
      <c r="C313" s="122">
        <v>2739.8836000000001</v>
      </c>
      <c r="D313" s="122">
        <v>2069.8180000000002</v>
      </c>
      <c r="E313" s="122">
        <v>524.36168000000009</v>
      </c>
      <c r="F313" s="123" t="s">
        <v>94</v>
      </c>
      <c r="G313" s="123" t="s">
        <v>94</v>
      </c>
      <c r="H313" s="122">
        <v>5334.0632800000003</v>
      </c>
      <c r="I313" s="122">
        <v>144.66300000000001</v>
      </c>
      <c r="J313" s="122">
        <v>5478.7262800000008</v>
      </c>
      <c r="K313" s="124">
        <v>2884.9288755022467</v>
      </c>
      <c r="L313" s="125">
        <v>1481.866430567552</v>
      </c>
      <c r="M313" s="125">
        <v>1119.4613565278719</v>
      </c>
      <c r="N313" s="125">
        <v>78.241003904397175</v>
      </c>
      <c r="O313" s="125">
        <v>2963.1698794066438</v>
      </c>
      <c r="P313" s="125">
        <v>63.506869905897453</v>
      </c>
      <c r="Q313" s="125">
        <v>2412.5187200000005</v>
      </c>
      <c r="R313" s="125">
        <v>435.30569000000003</v>
      </c>
      <c r="S313" s="125">
        <v>300.43137999999999</v>
      </c>
      <c r="T313" s="126">
        <v>0</v>
      </c>
      <c r="U313" s="126" t="s">
        <v>94</v>
      </c>
      <c r="V313" s="127">
        <v>3148.2557900000006</v>
      </c>
      <c r="W313" s="125">
        <v>3421.8981404994615</v>
      </c>
      <c r="X313" s="125">
        <v>2647.5322118492204</v>
      </c>
      <c r="Y313" s="125">
        <v>1517.8498976606659</v>
      </c>
      <c r="Z313" s="125">
        <v>14847.849164772166</v>
      </c>
      <c r="AA313" s="125">
        <v>8626.9820700000018</v>
      </c>
      <c r="AB313" s="125">
        <v>3115.589090251151</v>
      </c>
      <c r="AC313" s="126" t="s">
        <v>94</v>
      </c>
      <c r="AD313" s="125">
        <v>14.148577709916655</v>
      </c>
      <c r="AE313" s="125">
        <v>3.7246525233483143</v>
      </c>
      <c r="AF313" s="126" t="s">
        <v>94</v>
      </c>
      <c r="AG313" s="128" t="s">
        <v>94</v>
      </c>
      <c r="AH313" s="126">
        <v>135.69999999999999</v>
      </c>
      <c r="AI313" s="126" t="s">
        <v>94</v>
      </c>
      <c r="AJ313" s="126" t="s">
        <v>94</v>
      </c>
      <c r="AK313" s="126" t="s">
        <v>94</v>
      </c>
      <c r="AL313" s="126" t="s">
        <v>94</v>
      </c>
      <c r="AM313" s="126" t="s">
        <v>94</v>
      </c>
      <c r="AN313" s="128" t="s">
        <v>94</v>
      </c>
      <c r="AO313" s="125">
        <v>231618.44</v>
      </c>
      <c r="AP313" s="125">
        <v>60974.2</v>
      </c>
      <c r="AQ313" s="125">
        <v>97.359550512167587</v>
      </c>
      <c r="AR313" s="125">
        <v>2.6404494878324165</v>
      </c>
      <c r="AS313" s="125">
        <v>36.49313009410254</v>
      </c>
      <c r="AT313" s="126" t="s">
        <v>94</v>
      </c>
      <c r="AU313" s="128" t="s">
        <v>94</v>
      </c>
      <c r="AV313" s="125">
        <f t="shared" si="13"/>
        <v>8.32279805922267</v>
      </c>
      <c r="AW313" s="128" t="s">
        <v>94</v>
      </c>
      <c r="AX313" s="129">
        <v>247.964</v>
      </c>
      <c r="AZ313" s="100"/>
      <c r="BA313" s="98">
        <f t="shared" si="14"/>
        <v>8626.9820700000018</v>
      </c>
      <c r="BB313" s="154"/>
    </row>
    <row r="314" spans="1:54" x14ac:dyDescent="0.3">
      <c r="A314" s="120">
        <v>2012</v>
      </c>
      <c r="B314" s="121" t="s">
        <v>12</v>
      </c>
      <c r="C314" s="122">
        <v>4912.5656100000006</v>
      </c>
      <c r="D314" s="122">
        <v>3536.4753700000001</v>
      </c>
      <c r="E314" s="123">
        <v>0</v>
      </c>
      <c r="F314" s="123" t="s">
        <v>94</v>
      </c>
      <c r="G314" s="123" t="s">
        <v>94</v>
      </c>
      <c r="H314" s="122">
        <v>8449.0409800000016</v>
      </c>
      <c r="I314" s="122">
        <v>1820.226166666627</v>
      </c>
      <c r="J314" s="122">
        <v>10269.267146666629</v>
      </c>
      <c r="K314" s="124">
        <v>2242.2811603649202</v>
      </c>
      <c r="L314" s="125">
        <v>1303.7400744574923</v>
      </c>
      <c r="M314" s="125">
        <v>938.54108590742817</v>
      </c>
      <c r="N314" s="125">
        <v>483.06770653090081</v>
      </c>
      <c r="O314" s="125">
        <v>2725.3488668958212</v>
      </c>
      <c r="P314" s="125">
        <v>37.980793511896884</v>
      </c>
      <c r="Q314" s="125">
        <v>15702.087720000001</v>
      </c>
      <c r="R314" s="125">
        <v>927.04106000000002</v>
      </c>
      <c r="S314" s="125">
        <v>139.65725</v>
      </c>
      <c r="T314" s="126">
        <v>0</v>
      </c>
      <c r="U314" s="126" t="s">
        <v>94</v>
      </c>
      <c r="V314" s="127">
        <v>16768.786030000003</v>
      </c>
      <c r="W314" s="125">
        <v>4326.2050346534252</v>
      </c>
      <c r="X314" s="125">
        <v>3346.2279641826462</v>
      </c>
      <c r="Y314" s="125">
        <v>2308.2139895973132</v>
      </c>
      <c r="Z314" s="125">
        <v>26862.32929409502</v>
      </c>
      <c r="AA314" s="125">
        <v>27038.053176666632</v>
      </c>
      <c r="AB314" s="125">
        <v>3537.0899449234698</v>
      </c>
      <c r="AC314" s="126" t="s">
        <v>94</v>
      </c>
      <c r="AD314" s="125">
        <v>32.65157772174436</v>
      </c>
      <c r="AE314" s="125">
        <v>2.7864338221971945</v>
      </c>
      <c r="AF314" s="126" t="s">
        <v>94</v>
      </c>
      <c r="AG314" s="128" t="s">
        <v>94</v>
      </c>
      <c r="AH314" s="126">
        <v>2949.03</v>
      </c>
      <c r="AI314" s="126" t="s">
        <v>94</v>
      </c>
      <c r="AJ314" s="126" t="s">
        <v>94</v>
      </c>
      <c r="AK314" s="126" t="s">
        <v>94</v>
      </c>
      <c r="AL314" s="126" t="s">
        <v>94</v>
      </c>
      <c r="AM314" s="126" t="s">
        <v>94</v>
      </c>
      <c r="AN314" s="128" t="s">
        <v>94</v>
      </c>
      <c r="AO314" s="125">
        <v>970346.14500000002</v>
      </c>
      <c r="AP314" s="125">
        <v>82807.8</v>
      </c>
      <c r="AQ314" s="125">
        <v>82.275013974512618</v>
      </c>
      <c r="AR314" s="125">
        <v>17.724986025487386</v>
      </c>
      <c r="AS314" s="125">
        <v>62.019206488103116</v>
      </c>
      <c r="AT314" s="126" t="s">
        <v>94</v>
      </c>
      <c r="AU314" s="128" t="s">
        <v>94</v>
      </c>
      <c r="AV314" s="125">
        <f t="shared" si="13"/>
        <v>1.4715837261032982</v>
      </c>
      <c r="AW314" s="128" t="s">
        <v>94</v>
      </c>
      <c r="AX314" s="129">
        <v>18.96641</v>
      </c>
      <c r="AZ314" s="100"/>
      <c r="BA314" s="98">
        <f t="shared" si="14"/>
        <v>27038.053176666632</v>
      </c>
      <c r="BB314" s="154"/>
    </row>
    <row r="315" spans="1:54" x14ac:dyDescent="0.3">
      <c r="A315" s="120">
        <v>2012</v>
      </c>
      <c r="B315" s="121" t="s">
        <v>13</v>
      </c>
      <c r="C315" s="122">
        <v>16011.131810000001</v>
      </c>
      <c r="D315" s="122">
        <v>7385.0702899999997</v>
      </c>
      <c r="E315" s="122">
        <v>126.03341</v>
      </c>
      <c r="F315" s="123" t="s">
        <v>94</v>
      </c>
      <c r="G315" s="123" t="s">
        <v>94</v>
      </c>
      <c r="H315" s="122">
        <v>23522.235510000002</v>
      </c>
      <c r="I315" s="122">
        <v>4540.0703200000007</v>
      </c>
      <c r="J315" s="122">
        <v>28062.305830000005</v>
      </c>
      <c r="K315" s="124">
        <v>2602.4521919537656</v>
      </c>
      <c r="L315" s="125">
        <v>1771.4389883087761</v>
      </c>
      <c r="M315" s="125">
        <v>817.06912405381036</v>
      </c>
      <c r="N315" s="125">
        <v>502.30412627597377</v>
      </c>
      <c r="O315" s="125">
        <v>3104.7563182297395</v>
      </c>
      <c r="P315" s="125">
        <v>55.224045570001635</v>
      </c>
      <c r="Q315" s="125">
        <v>16539.863099999999</v>
      </c>
      <c r="R315" s="125">
        <v>983.80378000000007</v>
      </c>
      <c r="S315" s="125">
        <v>45.103359999999995</v>
      </c>
      <c r="T315" s="125">
        <v>5184.2989000000007</v>
      </c>
      <c r="U315" s="126" t="s">
        <v>94</v>
      </c>
      <c r="V315" s="127">
        <v>22753.06914</v>
      </c>
      <c r="W315" s="125">
        <v>3219.1683668185437</v>
      </c>
      <c r="X315" s="125">
        <v>3259.4980173850527</v>
      </c>
      <c r="Y315" s="125">
        <v>892.69853800532826</v>
      </c>
      <c r="Z315" s="125">
        <v>2282.6742244040688</v>
      </c>
      <c r="AA315" s="125">
        <v>50815.374970000004</v>
      </c>
      <c r="AB315" s="125">
        <v>3154.9636664983082</v>
      </c>
      <c r="AC315" s="126" t="s">
        <v>94</v>
      </c>
      <c r="AD315" s="125">
        <v>35.995057822589551</v>
      </c>
      <c r="AE315" s="125">
        <v>3.9079442696606024</v>
      </c>
      <c r="AF315" s="126" t="s">
        <v>94</v>
      </c>
      <c r="AG315" s="128" t="s">
        <v>94</v>
      </c>
      <c r="AH315" s="126">
        <v>2553.4699999999998</v>
      </c>
      <c r="AI315" s="126" t="s">
        <v>94</v>
      </c>
      <c r="AJ315" s="126" t="s">
        <v>94</v>
      </c>
      <c r="AK315" s="126" t="s">
        <v>94</v>
      </c>
      <c r="AL315" s="126" t="s">
        <v>94</v>
      </c>
      <c r="AM315" s="126" t="s">
        <v>94</v>
      </c>
      <c r="AN315" s="128" t="s">
        <v>94</v>
      </c>
      <c r="AO315" s="125">
        <v>1300309.612</v>
      </c>
      <c r="AP315" s="125">
        <v>141173.20000000001</v>
      </c>
      <c r="AQ315" s="125">
        <v>83.821463754605503</v>
      </c>
      <c r="AR315" s="125">
        <v>16.178536245394486</v>
      </c>
      <c r="AS315" s="125">
        <v>44.775954429998372</v>
      </c>
      <c r="AT315" s="126" t="s">
        <v>94</v>
      </c>
      <c r="AU315" s="128" t="s">
        <v>94</v>
      </c>
      <c r="AV315" s="125">
        <f t="shared" si="13"/>
        <v>21.42375079103833</v>
      </c>
      <c r="AW315" s="128" t="s">
        <v>94</v>
      </c>
      <c r="AX315" s="129">
        <v>173.0402</v>
      </c>
      <c r="AZ315" s="100"/>
      <c r="BA315" s="98">
        <f t="shared" si="14"/>
        <v>50815.374969999997</v>
      </c>
      <c r="BB315" s="154"/>
    </row>
    <row r="316" spans="1:54" x14ac:dyDescent="0.3">
      <c r="A316" s="120">
        <v>2012</v>
      </c>
      <c r="B316" s="121" t="s">
        <v>14</v>
      </c>
      <c r="C316" s="122">
        <v>3812.0868</v>
      </c>
      <c r="D316" s="122">
        <v>2137.3609999999999</v>
      </c>
      <c r="E316" s="122">
        <v>762.78501000000006</v>
      </c>
      <c r="F316" s="123" t="s">
        <v>94</v>
      </c>
      <c r="G316" s="123" t="s">
        <v>94</v>
      </c>
      <c r="H316" s="122">
        <v>6712.2328099999995</v>
      </c>
      <c r="I316" s="122">
        <v>139.03100000000001</v>
      </c>
      <c r="J316" s="122">
        <v>6851.2638099999995</v>
      </c>
      <c r="K316" s="124">
        <v>2202.2238047149312</v>
      </c>
      <c r="L316" s="125">
        <v>1250.7117280098585</v>
      </c>
      <c r="M316" s="125">
        <v>701.24910841245241</v>
      </c>
      <c r="N316" s="125">
        <v>45.614832867115886</v>
      </c>
      <c r="O316" s="125">
        <v>2247.8386375820473</v>
      </c>
      <c r="P316" s="125">
        <v>55.571091087469149</v>
      </c>
      <c r="Q316" s="125">
        <v>4522.820740000001</v>
      </c>
      <c r="R316" s="125">
        <v>877.12081999999975</v>
      </c>
      <c r="S316" s="125">
        <v>77.621859999999998</v>
      </c>
      <c r="T316" s="126">
        <v>0</v>
      </c>
      <c r="U316" s="126" t="s">
        <v>94</v>
      </c>
      <c r="V316" s="127">
        <v>5477.5634200000013</v>
      </c>
      <c r="W316" s="125">
        <v>3785.9956897862598</v>
      </c>
      <c r="X316" s="125">
        <v>2828.9235528635004</v>
      </c>
      <c r="Y316" s="125">
        <v>2054.8882266672285</v>
      </c>
      <c r="Z316" s="125">
        <v>25333.505221932115</v>
      </c>
      <c r="AA316" s="125">
        <v>12328.827230000001</v>
      </c>
      <c r="AB316" s="125">
        <v>2742.9516856407395</v>
      </c>
      <c r="AC316" s="126" t="s">
        <v>94</v>
      </c>
      <c r="AD316" s="125">
        <v>25.289590753754826</v>
      </c>
      <c r="AE316" s="125">
        <v>3.5398943297592065</v>
      </c>
      <c r="AF316" s="126" t="s">
        <v>94</v>
      </c>
      <c r="AG316" s="128" t="s">
        <v>94</v>
      </c>
      <c r="AH316" s="126">
        <v>277.08</v>
      </c>
      <c r="AI316" s="126" t="s">
        <v>94</v>
      </c>
      <c r="AJ316" s="126" t="s">
        <v>94</v>
      </c>
      <c r="AK316" s="126" t="s">
        <v>94</v>
      </c>
      <c r="AL316" s="126" t="s">
        <v>94</v>
      </c>
      <c r="AM316" s="126" t="s">
        <v>94</v>
      </c>
      <c r="AN316" s="128" t="s">
        <v>94</v>
      </c>
      <c r="AO316" s="125">
        <v>348282.35200000001</v>
      </c>
      <c r="AP316" s="125">
        <v>48750.6</v>
      </c>
      <c r="AQ316" s="125">
        <v>97.970724761801293</v>
      </c>
      <c r="AR316" s="125">
        <v>2.0292752381987174</v>
      </c>
      <c r="AS316" s="125">
        <v>44.428908912530858</v>
      </c>
      <c r="AT316" s="126" t="s">
        <v>94</v>
      </c>
      <c r="AU316" s="128" t="s">
        <v>94</v>
      </c>
      <c r="AV316" s="125">
        <f t="shared" si="13"/>
        <v>4.5834173969993675</v>
      </c>
      <c r="AW316" s="128" t="s">
        <v>94</v>
      </c>
      <c r="AX316" s="129">
        <v>68.48</v>
      </c>
      <c r="AZ316" s="100"/>
      <c r="BA316" s="98">
        <f t="shared" si="14"/>
        <v>12328.827229999999</v>
      </c>
      <c r="BB316" s="154"/>
    </row>
    <row r="317" spans="1:54" x14ac:dyDescent="0.3">
      <c r="A317" s="120">
        <v>2012</v>
      </c>
      <c r="B317" s="121" t="s">
        <v>15</v>
      </c>
      <c r="C317" s="122">
        <v>1902.2075</v>
      </c>
      <c r="D317" s="122">
        <v>1101.1433999999999</v>
      </c>
      <c r="E317" s="123">
        <v>0</v>
      </c>
      <c r="F317" s="123" t="s">
        <v>94</v>
      </c>
      <c r="G317" s="123" t="s">
        <v>94</v>
      </c>
      <c r="H317" s="122">
        <v>3003.3508999999999</v>
      </c>
      <c r="I317" s="122">
        <v>137.88182</v>
      </c>
      <c r="J317" s="122">
        <v>3141.23272</v>
      </c>
      <c r="K317" s="124">
        <v>2730.3810541148664</v>
      </c>
      <c r="L317" s="125">
        <v>1729.3188481556399</v>
      </c>
      <c r="M317" s="125">
        <v>1001.0622059592263</v>
      </c>
      <c r="N317" s="125">
        <v>125.34995795358986</v>
      </c>
      <c r="O317" s="125">
        <v>2855.731012068456</v>
      </c>
      <c r="P317" s="125">
        <v>46.217288249663177</v>
      </c>
      <c r="Q317" s="125">
        <v>2997.9231800000002</v>
      </c>
      <c r="R317" s="125">
        <v>591.12992999999994</v>
      </c>
      <c r="S317" s="125">
        <v>66.37585</v>
      </c>
      <c r="T317" s="126">
        <v>0</v>
      </c>
      <c r="U317" s="126" t="s">
        <v>94</v>
      </c>
      <c r="V317" s="127">
        <v>3655.4289600000002</v>
      </c>
      <c r="W317" s="125">
        <v>4868.472065175265</v>
      </c>
      <c r="X317" s="125">
        <v>4017.4520821468054</v>
      </c>
      <c r="Y317" s="125">
        <v>2735.0159160520789</v>
      </c>
      <c r="Z317" s="125">
        <v>41329.919053549194</v>
      </c>
      <c r="AA317" s="125">
        <v>6796.6616800000002</v>
      </c>
      <c r="AB317" s="125">
        <v>3672.2593542726113</v>
      </c>
      <c r="AC317" s="126" t="s">
        <v>94</v>
      </c>
      <c r="AD317" s="125">
        <v>28.604154184781006</v>
      </c>
      <c r="AE317" s="125">
        <v>3.9555649164840738</v>
      </c>
      <c r="AF317" s="126" t="s">
        <v>94</v>
      </c>
      <c r="AG317" s="128" t="s">
        <v>94</v>
      </c>
      <c r="AH317" s="126">
        <v>292.13</v>
      </c>
      <c r="AI317" s="126" t="s">
        <v>94</v>
      </c>
      <c r="AJ317" s="126" t="s">
        <v>94</v>
      </c>
      <c r="AK317" s="126" t="s">
        <v>94</v>
      </c>
      <c r="AL317" s="126" t="s">
        <v>94</v>
      </c>
      <c r="AM317" s="126" t="s">
        <v>94</v>
      </c>
      <c r="AN317" s="128" t="s">
        <v>94</v>
      </c>
      <c r="AO317" s="125">
        <v>171825.31</v>
      </c>
      <c r="AP317" s="125">
        <v>23761.1</v>
      </c>
      <c r="AQ317" s="125">
        <v>95.610582459487432</v>
      </c>
      <c r="AR317" s="125">
        <v>4.3894175405125671</v>
      </c>
      <c r="AS317" s="125">
        <v>53.782711750336823</v>
      </c>
      <c r="AT317" s="126" t="s">
        <v>94</v>
      </c>
      <c r="AU317" s="128" t="s">
        <v>94</v>
      </c>
      <c r="AV317" s="125">
        <f t="shared" si="13"/>
        <v>9.8565493134090012</v>
      </c>
      <c r="AW317" s="128" t="s">
        <v>94</v>
      </c>
      <c r="AX317" s="129">
        <v>26.629279999999998</v>
      </c>
      <c r="AZ317" s="100"/>
      <c r="BA317" s="98">
        <f t="shared" si="14"/>
        <v>6796.6616800000002</v>
      </c>
      <c r="BB317" s="154"/>
    </row>
    <row r="318" spans="1:54" x14ac:dyDescent="0.3">
      <c r="A318" s="120">
        <v>2012</v>
      </c>
      <c r="B318" s="121" t="s">
        <v>16</v>
      </c>
      <c r="C318" s="122">
        <v>921.19290000000001</v>
      </c>
      <c r="D318" s="122">
        <v>1133.8541299999999</v>
      </c>
      <c r="E318" s="122">
        <v>155.16598999999999</v>
      </c>
      <c r="F318" s="123" t="s">
        <v>94</v>
      </c>
      <c r="G318" s="123" t="s">
        <v>94</v>
      </c>
      <c r="H318" s="122">
        <v>2210.2130199999997</v>
      </c>
      <c r="I318" s="122">
        <v>227.28203999999999</v>
      </c>
      <c r="J318" s="122">
        <v>2437.4950599999997</v>
      </c>
      <c r="K318" s="124">
        <v>3577.1547366836653</v>
      </c>
      <c r="L318" s="125">
        <v>1490.9194343784848</v>
      </c>
      <c r="M318" s="125">
        <v>1835.1044153372316</v>
      </c>
      <c r="N318" s="125">
        <v>367.84826557085728</v>
      </c>
      <c r="O318" s="125">
        <v>3945.0030022545225</v>
      </c>
      <c r="P318" s="125">
        <v>53.412778781332584</v>
      </c>
      <c r="Q318" s="125">
        <v>1786.89122</v>
      </c>
      <c r="R318" s="125">
        <v>339.11915000000005</v>
      </c>
      <c r="S318" s="126">
        <v>0</v>
      </c>
      <c r="T318" s="126">
        <v>0</v>
      </c>
      <c r="U318" s="126" t="s">
        <v>94</v>
      </c>
      <c r="V318" s="127">
        <v>2126.01037</v>
      </c>
      <c r="W318" s="125">
        <v>3954.7868685346712</v>
      </c>
      <c r="X318" s="125">
        <v>3540.0458034927142</v>
      </c>
      <c r="Y318" s="125">
        <v>1886.2168220348412</v>
      </c>
      <c r="Z318" s="125">
        <v>0</v>
      </c>
      <c r="AA318" s="125">
        <v>4563.5054299999993</v>
      </c>
      <c r="AB318" s="125">
        <v>3949.5550037734279</v>
      </c>
      <c r="AC318" s="126" t="s">
        <v>94</v>
      </c>
      <c r="AD318" s="125">
        <v>21.14133630134765</v>
      </c>
      <c r="AE318" s="125">
        <v>4.6080849190429554</v>
      </c>
      <c r="AF318" s="126" t="s">
        <v>94</v>
      </c>
      <c r="AG318" s="128" t="s">
        <v>94</v>
      </c>
      <c r="AH318" s="126">
        <v>61.29</v>
      </c>
      <c r="AI318" s="126" t="s">
        <v>94</v>
      </c>
      <c r="AJ318" s="126" t="s">
        <v>94</v>
      </c>
      <c r="AK318" s="126" t="s">
        <v>94</v>
      </c>
      <c r="AL318" s="126" t="s">
        <v>94</v>
      </c>
      <c r="AM318" s="126" t="s">
        <v>94</v>
      </c>
      <c r="AN318" s="128" t="s">
        <v>94</v>
      </c>
      <c r="AO318" s="125">
        <v>99032.581000000006</v>
      </c>
      <c r="AP318" s="125">
        <v>21585.7</v>
      </c>
      <c r="AQ318" s="125">
        <v>90.675589717913113</v>
      </c>
      <c r="AR318" s="125">
        <v>9.324410282086891</v>
      </c>
      <c r="AS318" s="125">
        <v>46.58722121866743</v>
      </c>
      <c r="AT318" s="126" t="s">
        <v>94</v>
      </c>
      <c r="AU318" s="128" t="s">
        <v>94</v>
      </c>
      <c r="AV318" s="125">
        <f t="shared" si="13"/>
        <v>8.4890753253659348</v>
      </c>
      <c r="AW318" s="128" t="s">
        <v>94</v>
      </c>
      <c r="AX318" s="129">
        <v>24.165459999999999</v>
      </c>
      <c r="AZ318" s="100"/>
      <c r="BA318" s="98">
        <f t="shared" si="14"/>
        <v>4563.5054300000002</v>
      </c>
      <c r="BB318" s="154"/>
    </row>
    <row r="319" spans="1:54" x14ac:dyDescent="0.3">
      <c r="A319" s="120">
        <v>2012</v>
      </c>
      <c r="B319" s="121" t="s">
        <v>17</v>
      </c>
      <c r="C319" s="122">
        <v>2039.01521</v>
      </c>
      <c r="D319" s="122">
        <v>1972.2815000000001</v>
      </c>
      <c r="E319" s="123">
        <v>0</v>
      </c>
      <c r="F319" s="123" t="s">
        <v>94</v>
      </c>
      <c r="G319" s="123" t="s">
        <v>94</v>
      </c>
      <c r="H319" s="122">
        <v>4011.2967100000001</v>
      </c>
      <c r="I319" s="122">
        <v>247.39605</v>
      </c>
      <c r="J319" s="122">
        <v>4258.6927599999999</v>
      </c>
      <c r="K319" s="124">
        <v>2636.2030902610968</v>
      </c>
      <c r="L319" s="125">
        <v>1340.0300666592623</v>
      </c>
      <c r="M319" s="125">
        <v>1296.1730236018348</v>
      </c>
      <c r="N319" s="125">
        <v>162.58738225534773</v>
      </c>
      <c r="O319" s="125">
        <v>2798.7904725164444</v>
      </c>
      <c r="P319" s="125">
        <v>21.091652102265201</v>
      </c>
      <c r="Q319" s="125">
        <v>13362.962850000002</v>
      </c>
      <c r="R319" s="125">
        <v>763.65582999999992</v>
      </c>
      <c r="S319" s="125">
        <v>359.61551000000003</v>
      </c>
      <c r="T319" s="125">
        <v>1446.43947</v>
      </c>
      <c r="U319" s="126" t="s">
        <v>94</v>
      </c>
      <c r="V319" s="127">
        <v>15932.67366</v>
      </c>
      <c r="W319" s="125">
        <v>4759.9649440954827</v>
      </c>
      <c r="X319" s="125">
        <v>3454.1079908682882</v>
      </c>
      <c r="Y319" s="125">
        <v>3061.603776610672</v>
      </c>
      <c r="Z319" s="125">
        <v>14116.962785585303</v>
      </c>
      <c r="AA319" s="125">
        <v>20191.366419999998</v>
      </c>
      <c r="AB319" s="125">
        <v>4147.0555269382221</v>
      </c>
      <c r="AC319" s="126" t="s">
        <v>94</v>
      </c>
      <c r="AD319" s="125">
        <v>27.049894125385659</v>
      </c>
      <c r="AE319" s="125">
        <v>1.8207361672546674</v>
      </c>
      <c r="AF319" s="126" t="s">
        <v>94</v>
      </c>
      <c r="AG319" s="128" t="s">
        <v>94</v>
      </c>
      <c r="AH319" s="126">
        <v>5887.34</v>
      </c>
      <c r="AI319" s="126" t="s">
        <v>94</v>
      </c>
      <c r="AJ319" s="126" t="s">
        <v>94</v>
      </c>
      <c r="AK319" s="126" t="s">
        <v>94</v>
      </c>
      <c r="AL319" s="126" t="s">
        <v>94</v>
      </c>
      <c r="AM319" s="126" t="s">
        <v>94</v>
      </c>
      <c r="AN319" s="128" t="s">
        <v>94</v>
      </c>
      <c r="AO319" s="125">
        <v>1108967.1740000001</v>
      </c>
      <c r="AP319" s="125">
        <v>74644.899999999994</v>
      </c>
      <c r="AQ319" s="125">
        <v>94.190798351933708</v>
      </c>
      <c r="AR319" s="125">
        <v>5.8092016480662956</v>
      </c>
      <c r="AS319" s="125">
        <v>78.908347897734814</v>
      </c>
      <c r="AT319" s="126" t="s">
        <v>94</v>
      </c>
      <c r="AU319" s="128" t="s">
        <v>94</v>
      </c>
      <c r="AV319" s="125">
        <f t="shared" si="13"/>
        <v>11.308729292163511</v>
      </c>
      <c r="AW319" s="128" t="s">
        <v>94</v>
      </c>
      <c r="AX319" s="129">
        <v>49.908110000000001</v>
      </c>
      <c r="AZ319" s="100"/>
      <c r="BA319" s="98">
        <f t="shared" si="14"/>
        <v>20191.366420000002</v>
      </c>
      <c r="BB319" s="154"/>
    </row>
    <row r="320" spans="1:54" x14ac:dyDescent="0.3">
      <c r="A320" s="120">
        <v>2012</v>
      </c>
      <c r="B320" s="121" t="s">
        <v>18</v>
      </c>
      <c r="C320" s="122">
        <v>4921.1641</v>
      </c>
      <c r="D320" s="122">
        <v>2695.0915499999996</v>
      </c>
      <c r="E320" s="122">
        <v>1207.9641799999999</v>
      </c>
      <c r="F320" s="123" t="s">
        <v>94</v>
      </c>
      <c r="G320" s="123" t="s">
        <v>94</v>
      </c>
      <c r="H320" s="122">
        <v>8824.2198299999982</v>
      </c>
      <c r="I320" s="122">
        <v>547.8428100000001</v>
      </c>
      <c r="J320" s="122">
        <v>9372.0626399999983</v>
      </c>
      <c r="K320" s="124">
        <v>3052.10017930296</v>
      </c>
      <c r="L320" s="125">
        <v>1702.1205411186236</v>
      </c>
      <c r="M320" s="125">
        <v>932.17185898154253</v>
      </c>
      <c r="N320" s="125">
        <v>189.48656888014511</v>
      </c>
      <c r="O320" s="125">
        <v>3241.5867481831051</v>
      </c>
      <c r="P320" s="125">
        <v>75.665571499073366</v>
      </c>
      <c r="Q320" s="125">
        <v>1975.6640199999997</v>
      </c>
      <c r="R320" s="125">
        <v>723.9636999999999</v>
      </c>
      <c r="S320" s="125">
        <v>314.47477999999995</v>
      </c>
      <c r="T320" s="126">
        <v>0</v>
      </c>
      <c r="U320" s="126" t="s">
        <v>94</v>
      </c>
      <c r="V320" s="127">
        <v>3014.1024999999995</v>
      </c>
      <c r="W320" s="125">
        <v>2899.1874086820685</v>
      </c>
      <c r="X320" s="125">
        <v>2400.6542409252352</v>
      </c>
      <c r="Y320" s="125">
        <v>1822.5715659544685</v>
      </c>
      <c r="Z320" s="125">
        <v>11091.411138151165</v>
      </c>
      <c r="AA320" s="125">
        <v>12386.165139999997</v>
      </c>
      <c r="AB320" s="125">
        <v>3151.0280747108823</v>
      </c>
      <c r="AC320" s="126" t="s">
        <v>94</v>
      </c>
      <c r="AD320" s="125">
        <v>20.855219527472084</v>
      </c>
      <c r="AE320" s="125">
        <v>4.9776879258903595</v>
      </c>
      <c r="AF320" s="126" t="s">
        <v>94</v>
      </c>
      <c r="AG320" s="128" t="s">
        <v>94</v>
      </c>
      <c r="AH320" s="126">
        <v>62.53</v>
      </c>
      <c r="AI320" s="126" t="s">
        <v>94</v>
      </c>
      <c r="AJ320" s="126" t="s">
        <v>94</v>
      </c>
      <c r="AK320" s="126" t="s">
        <v>94</v>
      </c>
      <c r="AL320" s="126" t="s">
        <v>94</v>
      </c>
      <c r="AM320" s="126" t="s">
        <v>94</v>
      </c>
      <c r="AN320" s="128" t="s">
        <v>94</v>
      </c>
      <c r="AO320" s="125">
        <v>248833.70199999999</v>
      </c>
      <c r="AP320" s="125">
        <v>59391.199999999997</v>
      </c>
      <c r="AQ320" s="125">
        <v>94.15451186100907</v>
      </c>
      <c r="AR320" s="125">
        <v>5.8454881389909303</v>
      </c>
      <c r="AS320" s="125">
        <v>24.334428500926641</v>
      </c>
      <c r="AT320" s="126" t="s">
        <v>94</v>
      </c>
      <c r="AU320" s="128" t="s">
        <v>94</v>
      </c>
      <c r="AV320" s="125">
        <f t="shared" si="13"/>
        <v>7.6309200539749877</v>
      </c>
      <c r="AW320" s="128" t="s">
        <v>94</v>
      </c>
      <c r="AX320" s="129">
        <v>36.397669999999998</v>
      </c>
      <c r="AZ320" s="100"/>
      <c r="BA320" s="98">
        <f t="shared" si="14"/>
        <v>12386.165140000001</v>
      </c>
      <c r="BB320" s="154"/>
    </row>
    <row r="321" spans="1:54" x14ac:dyDescent="0.3">
      <c r="A321" s="120">
        <v>2012</v>
      </c>
      <c r="B321" s="121" t="s">
        <v>19</v>
      </c>
      <c r="C321" s="122">
        <v>5720.2410999999993</v>
      </c>
      <c r="D321" s="122">
        <v>2053.3265500000002</v>
      </c>
      <c r="E321" s="122">
        <v>800.3519399999999</v>
      </c>
      <c r="F321" s="123" t="s">
        <v>94</v>
      </c>
      <c r="G321" s="123" t="s">
        <v>94</v>
      </c>
      <c r="H321" s="122">
        <v>8573.9195899999995</v>
      </c>
      <c r="I321" s="122">
        <v>229.54848999999999</v>
      </c>
      <c r="J321" s="122">
        <v>8803.4680799999987</v>
      </c>
      <c r="K321" s="124">
        <v>2008.362302681355</v>
      </c>
      <c r="L321" s="125">
        <v>1339.9141975727962</v>
      </c>
      <c r="M321" s="125">
        <v>480.97297797433191</v>
      </c>
      <c r="N321" s="125">
        <v>53.769635825734163</v>
      </c>
      <c r="O321" s="125">
        <v>2062.1319385070892</v>
      </c>
      <c r="P321" s="125">
        <v>55.057661910456488</v>
      </c>
      <c r="Q321" s="125">
        <v>6274.3531799999992</v>
      </c>
      <c r="R321" s="125">
        <v>707.84449000000006</v>
      </c>
      <c r="S321" s="125">
        <v>203.87643999999997</v>
      </c>
      <c r="T321" s="126">
        <v>0</v>
      </c>
      <c r="U321" s="126" t="s">
        <v>94</v>
      </c>
      <c r="V321" s="127">
        <v>7186.0741099999996</v>
      </c>
      <c r="W321" s="125">
        <v>4146.4873855414526</v>
      </c>
      <c r="X321" s="125">
        <v>3278.2512136004757</v>
      </c>
      <c r="Y321" s="125">
        <v>2007.5398263720494</v>
      </c>
      <c r="Z321" s="125">
        <v>13172.014472154024</v>
      </c>
      <c r="AA321" s="125">
        <v>15989.542189999998</v>
      </c>
      <c r="AB321" s="125">
        <v>2663.9642272174974</v>
      </c>
      <c r="AC321" s="126" t="s">
        <v>94</v>
      </c>
      <c r="AD321" s="125">
        <v>24.620355550286092</v>
      </c>
      <c r="AE321" s="125">
        <v>3.1042312868168316</v>
      </c>
      <c r="AF321" s="126" t="s">
        <v>94</v>
      </c>
      <c r="AG321" s="128" t="s">
        <v>94</v>
      </c>
      <c r="AH321" s="126">
        <v>738.82</v>
      </c>
      <c r="AI321" s="126" t="s">
        <v>94</v>
      </c>
      <c r="AJ321" s="126" t="s">
        <v>94</v>
      </c>
      <c r="AK321" s="126" t="s">
        <v>94</v>
      </c>
      <c r="AL321" s="126" t="s">
        <v>94</v>
      </c>
      <c r="AM321" s="126" t="s">
        <v>94</v>
      </c>
      <c r="AN321" s="128" t="s">
        <v>94</v>
      </c>
      <c r="AO321" s="125">
        <v>515088.62300000002</v>
      </c>
      <c r="AP321" s="125">
        <v>64944.4</v>
      </c>
      <c r="AQ321" s="125">
        <v>97.392522038882674</v>
      </c>
      <c r="AR321" s="125">
        <v>2.607477961117342</v>
      </c>
      <c r="AS321" s="125">
        <v>44.942338089543519</v>
      </c>
      <c r="AT321" s="126" t="s">
        <v>94</v>
      </c>
      <c r="AU321" s="128" t="s">
        <v>94</v>
      </c>
      <c r="AV321" s="125">
        <f t="shared" si="13"/>
        <v>3.9225179315056202</v>
      </c>
      <c r="AW321" s="128" t="s">
        <v>94</v>
      </c>
      <c r="AX321" s="129">
        <v>16.842509999999997</v>
      </c>
      <c r="AZ321" s="100"/>
      <c r="BA321" s="98">
        <f t="shared" si="14"/>
        <v>15989.542189999998</v>
      </c>
      <c r="BB321" s="154"/>
    </row>
    <row r="322" spans="1:54" x14ac:dyDescent="0.3">
      <c r="A322" s="120">
        <v>2012</v>
      </c>
      <c r="B322" s="121" t="s">
        <v>20</v>
      </c>
      <c r="C322" s="122">
        <v>1486.9918</v>
      </c>
      <c r="D322" s="122">
        <v>1310.7416899999998</v>
      </c>
      <c r="E322" s="123">
        <v>0</v>
      </c>
      <c r="F322" s="123" t="s">
        <v>94</v>
      </c>
      <c r="G322" s="123" t="s">
        <v>94</v>
      </c>
      <c r="H322" s="122">
        <v>2797.7334899999996</v>
      </c>
      <c r="I322" s="122">
        <v>229.17275000000001</v>
      </c>
      <c r="J322" s="122">
        <v>3026.9062399999998</v>
      </c>
      <c r="K322" s="124">
        <v>3020.3091307741388</v>
      </c>
      <c r="L322" s="125">
        <v>1605.2904706538977</v>
      </c>
      <c r="M322" s="125">
        <v>1415.0186601202408</v>
      </c>
      <c r="N322" s="125">
        <v>247.40474810187118</v>
      </c>
      <c r="O322" s="125">
        <v>3267.7138788760099</v>
      </c>
      <c r="P322" s="125">
        <v>49.94128351599295</v>
      </c>
      <c r="Q322" s="125">
        <v>2640.1493500000001</v>
      </c>
      <c r="R322" s="125">
        <v>289.38238999999999</v>
      </c>
      <c r="S322" s="125">
        <v>104.49203</v>
      </c>
      <c r="T322" s="126">
        <v>0</v>
      </c>
      <c r="U322" s="126" t="s">
        <v>94</v>
      </c>
      <c r="V322" s="127">
        <v>3034.0237700000002</v>
      </c>
      <c r="W322" s="125">
        <v>3075.5560792947972</v>
      </c>
      <c r="X322" s="125">
        <v>1895.7097990445877</v>
      </c>
      <c r="Y322" s="125">
        <v>2191.0459208782891</v>
      </c>
      <c r="Z322" s="125">
        <v>31173.039976133652</v>
      </c>
      <c r="AA322" s="125">
        <v>6060.93001</v>
      </c>
      <c r="AB322" s="125">
        <v>3168.6117232145702</v>
      </c>
      <c r="AC322" s="126" t="s">
        <v>94</v>
      </c>
      <c r="AD322" s="125">
        <v>24.728093944178571</v>
      </c>
      <c r="AE322" s="125">
        <v>1.9444445127070018</v>
      </c>
      <c r="AF322" s="126" t="s">
        <v>94</v>
      </c>
      <c r="AG322" s="128" t="s">
        <v>94</v>
      </c>
      <c r="AH322" s="126">
        <v>818.11</v>
      </c>
      <c r="AI322" s="126" t="s">
        <v>94</v>
      </c>
      <c r="AJ322" s="126" t="s">
        <v>94</v>
      </c>
      <c r="AK322" s="126" t="s">
        <v>94</v>
      </c>
      <c r="AL322" s="126" t="s">
        <v>94</v>
      </c>
      <c r="AM322" s="126" t="s">
        <v>94</v>
      </c>
      <c r="AN322" s="128" t="s">
        <v>94</v>
      </c>
      <c r="AO322" s="125">
        <v>311704.96100000001</v>
      </c>
      <c r="AP322" s="125">
        <v>24510.3</v>
      </c>
      <c r="AQ322" s="125">
        <v>92.428812396911241</v>
      </c>
      <c r="AR322" s="125">
        <v>7.5711876030887568</v>
      </c>
      <c r="AS322" s="125">
        <v>50.05871648400705</v>
      </c>
      <c r="AT322" s="126" t="s">
        <v>94</v>
      </c>
      <c r="AU322" s="128" t="s">
        <v>94</v>
      </c>
      <c r="AV322" s="125">
        <f t="shared" si="13"/>
        <v>9.1523961179274629</v>
      </c>
      <c r="AW322" s="128" t="s">
        <v>94</v>
      </c>
      <c r="AX322" s="129">
        <v>47.422640000000001</v>
      </c>
      <c r="AZ322" s="100"/>
      <c r="BA322" s="98">
        <f t="shared" si="14"/>
        <v>6060.93001</v>
      </c>
      <c r="BB322" s="154"/>
    </row>
    <row r="323" spans="1:54" x14ac:dyDescent="0.3">
      <c r="A323" s="120">
        <v>2012</v>
      </c>
      <c r="B323" s="121" t="s">
        <v>21</v>
      </c>
      <c r="C323" s="122">
        <v>844.35840000000007</v>
      </c>
      <c r="D323" s="122">
        <v>1106.8306499999999</v>
      </c>
      <c r="E323" s="123">
        <v>0</v>
      </c>
      <c r="F323" s="123" t="s">
        <v>94</v>
      </c>
      <c r="G323" s="123" t="s">
        <v>94</v>
      </c>
      <c r="H323" s="122">
        <v>1951.18905</v>
      </c>
      <c r="I323" s="122">
        <v>682.20889999999997</v>
      </c>
      <c r="J323" s="122">
        <v>2633.39795</v>
      </c>
      <c r="K323" s="124">
        <v>3171.0976200382247</v>
      </c>
      <c r="L323" s="125">
        <v>1372.262166343791</v>
      </c>
      <c r="M323" s="125">
        <v>1798.8354536944337</v>
      </c>
      <c r="N323" s="125">
        <v>1108.7347067465837</v>
      </c>
      <c r="O323" s="125">
        <v>4279.8323267848082</v>
      </c>
      <c r="P323" s="125">
        <v>46.078309940483088</v>
      </c>
      <c r="Q323" s="125">
        <v>2782.4379599999997</v>
      </c>
      <c r="R323" s="125">
        <v>299.21300000000002</v>
      </c>
      <c r="S323" s="126">
        <v>0</v>
      </c>
      <c r="T323" s="126">
        <v>0</v>
      </c>
      <c r="U323" s="126" t="s">
        <v>94</v>
      </c>
      <c r="V323" s="127">
        <v>3081.6509599999999</v>
      </c>
      <c r="W323" s="125">
        <v>3736.1904242305204</v>
      </c>
      <c r="X323" s="125">
        <v>3417.7120164889088</v>
      </c>
      <c r="Y323" s="125">
        <v>2082.7567484790688</v>
      </c>
      <c r="Z323" s="125">
        <v>0</v>
      </c>
      <c r="AA323" s="125">
        <v>5715.0489099999995</v>
      </c>
      <c r="AB323" s="125">
        <v>3968.4670390906285</v>
      </c>
      <c r="AC323" s="126" t="s">
        <v>94</v>
      </c>
      <c r="AD323" s="125">
        <v>30.480098292809103</v>
      </c>
      <c r="AE323" s="125">
        <v>2.6761867876042373</v>
      </c>
      <c r="AF323" s="126" t="s">
        <v>94</v>
      </c>
      <c r="AG323" s="128" t="s">
        <v>94</v>
      </c>
      <c r="AH323" s="126">
        <v>275.89</v>
      </c>
      <c r="AI323" s="126" t="s">
        <v>94</v>
      </c>
      <c r="AJ323" s="126" t="s">
        <v>94</v>
      </c>
      <c r="AK323" s="126" t="s">
        <v>94</v>
      </c>
      <c r="AL323" s="126" t="s">
        <v>94</v>
      </c>
      <c r="AM323" s="126" t="s">
        <v>94</v>
      </c>
      <c r="AN323" s="128" t="s">
        <v>94</v>
      </c>
      <c r="AO323" s="125">
        <v>213551.94399999999</v>
      </c>
      <c r="AP323" s="125">
        <v>18750.099999999999</v>
      </c>
      <c r="AQ323" s="125">
        <v>74.093968592935227</v>
      </c>
      <c r="AR323" s="125">
        <v>25.906031407064777</v>
      </c>
      <c r="AS323" s="125">
        <v>53.921690059516926</v>
      </c>
      <c r="AT323" s="126" t="s">
        <v>94</v>
      </c>
      <c r="AU323" s="128" t="s">
        <v>94</v>
      </c>
      <c r="AV323" s="125">
        <f t="shared" si="13"/>
        <v>5.0104718458688913</v>
      </c>
      <c r="AW323" s="128" t="s">
        <v>94</v>
      </c>
      <c r="AX323" s="129">
        <v>44.341059999999999</v>
      </c>
      <c r="AZ323" s="100"/>
      <c r="BA323" s="98">
        <f t="shared" si="14"/>
        <v>5715.0489099999995</v>
      </c>
      <c r="BB323" s="154"/>
    </row>
    <row r="324" spans="1:54" x14ac:dyDescent="0.3">
      <c r="A324" s="120">
        <v>2012</v>
      </c>
      <c r="B324" s="121" t="s">
        <v>22</v>
      </c>
      <c r="C324" s="122">
        <v>2363.3242</v>
      </c>
      <c r="D324" s="122">
        <v>1398.08996</v>
      </c>
      <c r="E324" s="122">
        <v>452.66040999999996</v>
      </c>
      <c r="F324" s="123" t="s">
        <v>94</v>
      </c>
      <c r="G324" s="123" t="s">
        <v>94</v>
      </c>
      <c r="H324" s="122">
        <v>4214.0745700000007</v>
      </c>
      <c r="I324" s="122">
        <v>384.22230999999999</v>
      </c>
      <c r="J324" s="122">
        <v>4598.2968800000008</v>
      </c>
      <c r="K324" s="124">
        <v>2837.6631980989209</v>
      </c>
      <c r="L324" s="125">
        <v>1591.4094532780357</v>
      </c>
      <c r="M324" s="125">
        <v>941.44238817387418</v>
      </c>
      <c r="N324" s="125">
        <v>258.72667672692722</v>
      </c>
      <c r="O324" s="125">
        <v>3096.3898748258475</v>
      </c>
      <c r="P324" s="125">
        <v>52.775980587405805</v>
      </c>
      <c r="Q324" s="125">
        <v>3407.3634999999999</v>
      </c>
      <c r="R324" s="125">
        <v>531.13542000000007</v>
      </c>
      <c r="S324" s="125">
        <v>176.0634</v>
      </c>
      <c r="T324" s="126">
        <v>0</v>
      </c>
      <c r="U324" s="126" t="s">
        <v>94</v>
      </c>
      <c r="V324" s="127">
        <v>4114.56232</v>
      </c>
      <c r="W324" s="125">
        <v>3456.8601145968105</v>
      </c>
      <c r="X324" s="125">
        <v>2549.8434860955936</v>
      </c>
      <c r="Y324" s="125">
        <v>1801.7538705781783</v>
      </c>
      <c r="Z324" s="125">
        <v>30460.795847750862</v>
      </c>
      <c r="AA324" s="125">
        <v>8712.8592000000008</v>
      </c>
      <c r="AB324" s="125">
        <v>3256.7649891919104</v>
      </c>
      <c r="AC324" s="126" t="s">
        <v>94</v>
      </c>
      <c r="AD324" s="125">
        <v>20.053302645660953</v>
      </c>
      <c r="AE324" s="125">
        <v>2.9320868445862249</v>
      </c>
      <c r="AF324" s="126" t="s">
        <v>94</v>
      </c>
      <c r="AG324" s="128" t="s">
        <v>94</v>
      </c>
      <c r="AH324" s="126">
        <v>502.16</v>
      </c>
      <c r="AI324" s="126" t="s">
        <v>94</v>
      </c>
      <c r="AJ324" s="126" t="s">
        <v>94</v>
      </c>
      <c r="AK324" s="126" t="s">
        <v>94</v>
      </c>
      <c r="AL324" s="126" t="s">
        <v>94</v>
      </c>
      <c r="AM324" s="126" t="s">
        <v>94</v>
      </c>
      <c r="AN324" s="128" t="s">
        <v>94</v>
      </c>
      <c r="AO324" s="125">
        <v>297155.56400000001</v>
      </c>
      <c r="AP324" s="125">
        <v>43448.5</v>
      </c>
      <c r="AQ324" s="125">
        <v>91.644247424059316</v>
      </c>
      <c r="AR324" s="125">
        <v>8.355752575940679</v>
      </c>
      <c r="AS324" s="125">
        <v>47.224019412594195</v>
      </c>
      <c r="AT324" s="126" t="s">
        <v>94</v>
      </c>
      <c r="AU324" s="128" t="s">
        <v>94</v>
      </c>
      <c r="AV324" s="125">
        <f t="shared" si="13"/>
        <v>3.6177148409138882</v>
      </c>
      <c r="AW324" s="128" t="s">
        <v>94</v>
      </c>
      <c r="AX324" s="129">
        <v>107.12646000000001</v>
      </c>
      <c r="AZ324" s="100"/>
      <c r="BA324" s="98">
        <f t="shared" si="14"/>
        <v>8712.8592000000026</v>
      </c>
      <c r="BB324" s="154"/>
    </row>
    <row r="325" spans="1:54" x14ac:dyDescent="0.3">
      <c r="A325" s="120">
        <v>2012</v>
      </c>
      <c r="B325" s="121" t="s">
        <v>23</v>
      </c>
      <c r="C325" s="122">
        <v>1704.2995000000001</v>
      </c>
      <c r="D325" s="122">
        <v>1885.9401599999999</v>
      </c>
      <c r="E325" s="122">
        <v>240.59085999999999</v>
      </c>
      <c r="F325" s="123" t="s">
        <v>94</v>
      </c>
      <c r="G325" s="123" t="s">
        <v>94</v>
      </c>
      <c r="H325" s="122">
        <v>3830.83052</v>
      </c>
      <c r="I325" s="122">
        <v>776.25601000000006</v>
      </c>
      <c r="J325" s="122">
        <v>4607.0865300000005</v>
      </c>
      <c r="K325" s="124">
        <v>2916.8279101994508</v>
      </c>
      <c r="L325" s="125">
        <v>1297.668566381519</v>
      </c>
      <c r="M325" s="125">
        <v>1435.9713558025057</v>
      </c>
      <c r="N325" s="125">
        <v>591.04812484058004</v>
      </c>
      <c r="O325" s="125">
        <v>3507.8760350400312</v>
      </c>
      <c r="P325" s="125">
        <v>42.55297671513167</v>
      </c>
      <c r="Q325" s="125">
        <v>5329.9448400000001</v>
      </c>
      <c r="R325" s="125">
        <v>781.05313999999987</v>
      </c>
      <c r="S325" s="125">
        <v>108.62348000000001</v>
      </c>
      <c r="T325" s="126">
        <v>0</v>
      </c>
      <c r="U325" s="126" t="s">
        <v>94</v>
      </c>
      <c r="V325" s="127">
        <v>6219.6214600000003</v>
      </c>
      <c r="W325" s="125">
        <v>3905.828302651038</v>
      </c>
      <c r="X325" s="125">
        <v>3073.6494630861262</v>
      </c>
      <c r="Y325" s="125">
        <v>2007.6628898096835</v>
      </c>
      <c r="Z325" s="125">
        <v>25063.101061375175</v>
      </c>
      <c r="AA325" s="125">
        <v>10826.707990000001</v>
      </c>
      <c r="AB325" s="125">
        <v>3725.9599036393356</v>
      </c>
      <c r="AC325" s="126" t="s">
        <v>94</v>
      </c>
      <c r="AD325" s="125">
        <v>20.978414514578912</v>
      </c>
      <c r="AE325" s="125">
        <v>3.3294951484146273</v>
      </c>
      <c r="AF325" s="126" t="s">
        <v>94</v>
      </c>
      <c r="AG325" s="128" t="s">
        <v>94</v>
      </c>
      <c r="AH325" s="126">
        <v>392.75</v>
      </c>
      <c r="AI325" s="126" t="s">
        <v>94</v>
      </c>
      <c r="AJ325" s="126" t="s">
        <v>94</v>
      </c>
      <c r="AK325" s="126" t="s">
        <v>94</v>
      </c>
      <c r="AL325" s="126" t="s">
        <v>94</v>
      </c>
      <c r="AM325" s="126" t="s">
        <v>94</v>
      </c>
      <c r="AN325" s="128" t="s">
        <v>94</v>
      </c>
      <c r="AO325" s="125">
        <v>325175.66499999998</v>
      </c>
      <c r="AP325" s="125">
        <v>51608.800000000003</v>
      </c>
      <c r="AQ325" s="125">
        <v>83.150826342304441</v>
      </c>
      <c r="AR325" s="125">
        <v>16.849173657695548</v>
      </c>
      <c r="AS325" s="125">
        <v>57.447023284868322</v>
      </c>
      <c r="AT325" s="126" t="s">
        <v>94</v>
      </c>
      <c r="AU325" s="128" t="s">
        <v>94</v>
      </c>
      <c r="AV325" s="125">
        <f t="shared" si="13"/>
        <v>2.5564553389707534</v>
      </c>
      <c r="AW325" s="128" t="s">
        <v>94</v>
      </c>
      <c r="AX325" s="129">
        <v>99.051000000000002</v>
      </c>
      <c r="AZ325" s="100"/>
      <c r="BA325" s="98">
        <f t="shared" si="14"/>
        <v>10826.707990000001</v>
      </c>
      <c r="BB325" s="154"/>
    </row>
    <row r="326" spans="1:54" x14ac:dyDescent="0.3">
      <c r="A326" s="120">
        <v>2012</v>
      </c>
      <c r="B326" s="121" t="s">
        <v>24</v>
      </c>
      <c r="C326" s="122">
        <v>1280.4646</v>
      </c>
      <c r="D326" s="122">
        <v>1773.47065</v>
      </c>
      <c r="E326" s="123">
        <v>0</v>
      </c>
      <c r="F326" s="123" t="s">
        <v>94</v>
      </c>
      <c r="G326" s="123" t="s">
        <v>94</v>
      </c>
      <c r="H326" s="122">
        <v>3053.93525</v>
      </c>
      <c r="I326" s="122">
        <v>777.25118999999995</v>
      </c>
      <c r="J326" s="122">
        <v>3831.1864399999999</v>
      </c>
      <c r="K326" s="124">
        <v>2716.5336242653684</v>
      </c>
      <c r="L326" s="125">
        <v>1138.9976721286102</v>
      </c>
      <c r="M326" s="125">
        <v>1577.5359521367582</v>
      </c>
      <c r="N326" s="125">
        <v>691.37975081012951</v>
      </c>
      <c r="O326" s="125">
        <v>3407.9133750754982</v>
      </c>
      <c r="P326" s="125">
        <v>25.625145605078139</v>
      </c>
      <c r="Q326" s="125">
        <v>6359.3741500000006</v>
      </c>
      <c r="R326" s="125">
        <v>573.09996000000001</v>
      </c>
      <c r="S326" s="125">
        <v>104.19898999999999</v>
      </c>
      <c r="T326" s="125">
        <v>4083.0269799999996</v>
      </c>
      <c r="U326" s="126" t="s">
        <v>94</v>
      </c>
      <c r="V326" s="127">
        <v>11119.700080000001</v>
      </c>
      <c r="W326" s="125">
        <v>6596.867755930667</v>
      </c>
      <c r="X326" s="125">
        <v>3899.5115626377769</v>
      </c>
      <c r="Y326" s="125">
        <v>2220.9819445897715</v>
      </c>
      <c r="Z326" s="125">
        <v>20666.201904006346</v>
      </c>
      <c r="AA326" s="125">
        <v>14950.88652</v>
      </c>
      <c r="AB326" s="125">
        <v>5320.9675401077511</v>
      </c>
      <c r="AC326" s="126" t="s">
        <v>94</v>
      </c>
      <c r="AD326" s="125">
        <v>26.311190163190101</v>
      </c>
      <c r="AE326" s="125">
        <v>3.0602097449824619</v>
      </c>
      <c r="AF326" s="126" t="s">
        <v>94</v>
      </c>
      <c r="AG326" s="128" t="s">
        <v>94</v>
      </c>
      <c r="AH326" s="126">
        <v>723.04</v>
      </c>
      <c r="AI326" s="126" t="s">
        <v>94</v>
      </c>
      <c r="AJ326" s="126" t="s">
        <v>94</v>
      </c>
      <c r="AK326" s="126" t="s">
        <v>94</v>
      </c>
      <c r="AL326" s="126" t="s">
        <v>94</v>
      </c>
      <c r="AM326" s="126" t="s">
        <v>94</v>
      </c>
      <c r="AN326" s="128" t="s">
        <v>94</v>
      </c>
      <c r="AO326" s="125">
        <v>488557.57500000001</v>
      </c>
      <c r="AP326" s="125">
        <v>56823.3</v>
      </c>
      <c r="AQ326" s="125">
        <v>79.712519811486914</v>
      </c>
      <c r="AR326" s="125">
        <v>20.28748018851309</v>
      </c>
      <c r="AS326" s="125">
        <v>74.374854394921869</v>
      </c>
      <c r="AT326" s="126" t="s">
        <v>94</v>
      </c>
      <c r="AU326" s="128" t="s">
        <v>94</v>
      </c>
      <c r="AV326" s="125">
        <f t="shared" si="13"/>
        <v>45.832017334316433</v>
      </c>
      <c r="AW326" s="128" t="s">
        <v>94</v>
      </c>
      <c r="AX326" s="129">
        <v>104.08566</v>
      </c>
      <c r="AZ326" s="100"/>
      <c r="BA326" s="98">
        <f t="shared" si="14"/>
        <v>14950.88652</v>
      </c>
      <c r="BB326" s="154"/>
    </row>
    <row r="327" spans="1:54" x14ac:dyDescent="0.3">
      <c r="A327" s="120">
        <v>2012</v>
      </c>
      <c r="B327" s="121" t="s">
        <v>25</v>
      </c>
      <c r="C327" s="122">
        <v>3113.0598999999997</v>
      </c>
      <c r="D327" s="122">
        <v>1803.2460700000001</v>
      </c>
      <c r="E327" s="123">
        <v>0</v>
      </c>
      <c r="F327" s="123" t="s">
        <v>94</v>
      </c>
      <c r="G327" s="123" t="s">
        <v>94</v>
      </c>
      <c r="H327" s="122">
        <v>4916.3059699999994</v>
      </c>
      <c r="I327" s="122">
        <v>2308.58484</v>
      </c>
      <c r="J327" s="122">
        <v>7224.890809999999</v>
      </c>
      <c r="K327" s="124">
        <v>3316.0320237530746</v>
      </c>
      <c r="L327" s="125">
        <v>2099.7485476400375</v>
      </c>
      <c r="M327" s="125">
        <v>1216.2834761130378</v>
      </c>
      <c r="N327" s="125">
        <v>1557.1327955796187</v>
      </c>
      <c r="O327" s="125">
        <v>4873.1648193326937</v>
      </c>
      <c r="P327" s="125">
        <v>67.725542101968301</v>
      </c>
      <c r="Q327" s="125">
        <v>1815.5130199999999</v>
      </c>
      <c r="R327" s="125">
        <v>286.75529000000006</v>
      </c>
      <c r="S327" s="125">
        <v>1340.7374900000002</v>
      </c>
      <c r="T327" s="126">
        <v>0</v>
      </c>
      <c r="U327" s="126" t="s">
        <v>94</v>
      </c>
      <c r="V327" s="127">
        <v>3443.0057999999999</v>
      </c>
      <c r="W327" s="125">
        <v>4165.8468887479976</v>
      </c>
      <c r="X327" s="125">
        <v>2173.4029344021296</v>
      </c>
      <c r="Y327" s="125">
        <v>1616.141902249876</v>
      </c>
      <c r="Z327" s="125">
        <v>11605.805683716664</v>
      </c>
      <c r="AA327" s="125">
        <v>10667.89661</v>
      </c>
      <c r="AB327" s="125">
        <v>4619.9950586188124</v>
      </c>
      <c r="AC327" s="126" t="s">
        <v>94</v>
      </c>
      <c r="AD327" s="125">
        <v>8.5666168602097343</v>
      </c>
      <c r="AE327" s="125">
        <v>1.7998708841638271</v>
      </c>
      <c r="AF327" s="126" t="s">
        <v>94</v>
      </c>
      <c r="AG327" s="128" t="s">
        <v>94</v>
      </c>
      <c r="AH327" s="126">
        <v>236.73</v>
      </c>
      <c r="AI327" s="126" t="s">
        <v>94</v>
      </c>
      <c r="AJ327" s="126" t="s">
        <v>94</v>
      </c>
      <c r="AK327" s="126" t="s">
        <v>94</v>
      </c>
      <c r="AL327" s="126" t="s">
        <v>94</v>
      </c>
      <c r="AM327" s="126" t="s">
        <v>94</v>
      </c>
      <c r="AN327" s="128" t="s">
        <v>94</v>
      </c>
      <c r="AO327" s="125">
        <v>592703.43799999997</v>
      </c>
      <c r="AP327" s="125">
        <v>124528.7</v>
      </c>
      <c r="AQ327" s="125">
        <v>68.046785747894234</v>
      </c>
      <c r="AR327" s="125">
        <v>31.95321425210577</v>
      </c>
      <c r="AS327" s="125">
        <v>32.274457898031692</v>
      </c>
      <c r="AT327" s="126" t="s">
        <v>94</v>
      </c>
      <c r="AU327" s="128" t="s">
        <v>94</v>
      </c>
      <c r="AV327" s="125">
        <f t="shared" si="13"/>
        <v>-0.57417497856399047</v>
      </c>
      <c r="AW327" s="128" t="s">
        <v>94</v>
      </c>
      <c r="AX327" s="129">
        <v>52.739220000000003</v>
      </c>
      <c r="AZ327" s="100"/>
      <c r="BA327" s="98">
        <f t="shared" si="14"/>
        <v>10667.89661</v>
      </c>
      <c r="BB327" s="154"/>
    </row>
    <row r="328" spans="1:54" x14ac:dyDescent="0.3">
      <c r="A328" s="120">
        <v>2012</v>
      </c>
      <c r="B328" s="121" t="s">
        <v>26</v>
      </c>
      <c r="C328" s="122">
        <v>2824.7792000000004</v>
      </c>
      <c r="D328" s="122">
        <v>2165.1260000000002</v>
      </c>
      <c r="E328" s="122">
        <v>338.64359999999999</v>
      </c>
      <c r="F328" s="123" t="s">
        <v>94</v>
      </c>
      <c r="G328" s="123" t="s">
        <v>94</v>
      </c>
      <c r="H328" s="122">
        <v>5328.5488000000014</v>
      </c>
      <c r="I328" s="122">
        <v>1167.674</v>
      </c>
      <c r="J328" s="122">
        <v>6496.2228000000014</v>
      </c>
      <c r="K328" s="124">
        <v>3512.0082096600599</v>
      </c>
      <c r="L328" s="125">
        <v>1861.7916647168506</v>
      </c>
      <c r="M328" s="125">
        <v>1427.0189825320631</v>
      </c>
      <c r="N328" s="125">
        <v>769.60553954326178</v>
      </c>
      <c r="O328" s="125">
        <v>4281.6137492033213</v>
      </c>
      <c r="P328" s="125">
        <v>44.84792105534364</v>
      </c>
      <c r="Q328" s="125">
        <v>5806.067070000001</v>
      </c>
      <c r="R328" s="125">
        <v>892.47595000000013</v>
      </c>
      <c r="S328" s="125">
        <v>1290.23738</v>
      </c>
      <c r="T328" s="126">
        <v>0</v>
      </c>
      <c r="U328" s="126" t="s">
        <v>94</v>
      </c>
      <c r="V328" s="127">
        <v>7988.7804000000015</v>
      </c>
      <c r="W328" s="125">
        <v>4199.9769728316214</v>
      </c>
      <c r="X328" s="125">
        <v>2966.6928297405739</v>
      </c>
      <c r="Y328" s="125">
        <v>2222.6880930441062</v>
      </c>
      <c r="Z328" s="125">
        <v>12634.150778962625</v>
      </c>
      <c r="AA328" s="125">
        <v>14485.003200000003</v>
      </c>
      <c r="AB328" s="125">
        <v>4236.2010424240016</v>
      </c>
      <c r="AC328" s="126" t="s">
        <v>94</v>
      </c>
      <c r="AD328" s="125">
        <v>16.140034631147085</v>
      </c>
      <c r="AE328" s="125">
        <v>3.1320636655662342</v>
      </c>
      <c r="AF328" s="126" t="s">
        <v>94</v>
      </c>
      <c r="AG328" s="128" t="s">
        <v>94</v>
      </c>
      <c r="AH328" s="126">
        <v>1009.85</v>
      </c>
      <c r="AI328" s="126" t="s">
        <v>94</v>
      </c>
      <c r="AJ328" s="126" t="s">
        <v>94</v>
      </c>
      <c r="AK328" s="126" t="s">
        <v>94</v>
      </c>
      <c r="AL328" s="126" t="s">
        <v>94</v>
      </c>
      <c r="AM328" s="126" t="s">
        <v>94</v>
      </c>
      <c r="AN328" s="128" t="s">
        <v>94</v>
      </c>
      <c r="AO328" s="125">
        <v>462474.73700000002</v>
      </c>
      <c r="AP328" s="125">
        <v>89745.8</v>
      </c>
      <c r="AQ328" s="125">
        <v>82.025339401844406</v>
      </c>
      <c r="AR328" s="125">
        <v>17.974660598155591</v>
      </c>
      <c r="AS328" s="125">
        <v>55.15207894465636</v>
      </c>
      <c r="AT328" s="126" t="s">
        <v>94</v>
      </c>
      <c r="AU328" s="128" t="s">
        <v>94</v>
      </c>
      <c r="AV328" s="125">
        <f t="shared" si="13"/>
        <v>8.3303622762683318</v>
      </c>
      <c r="AW328" s="128" t="s">
        <v>94</v>
      </c>
      <c r="AX328" s="129">
        <v>35.42</v>
      </c>
      <c r="AZ328" s="100"/>
      <c r="BA328" s="98">
        <f t="shared" si="14"/>
        <v>14485.003200000001</v>
      </c>
      <c r="BB328" s="154"/>
    </row>
    <row r="329" spans="1:54" x14ac:dyDescent="0.3">
      <c r="A329" s="120">
        <v>2012</v>
      </c>
      <c r="B329" s="121" t="s">
        <v>27</v>
      </c>
      <c r="C329" s="122">
        <v>1627.7438999999999</v>
      </c>
      <c r="D329" s="122">
        <v>976.255</v>
      </c>
      <c r="E329" s="123">
        <v>0</v>
      </c>
      <c r="F329" s="123" t="s">
        <v>94</v>
      </c>
      <c r="G329" s="123" t="s">
        <v>94</v>
      </c>
      <c r="H329" s="122">
        <v>2603.9989</v>
      </c>
      <c r="I329" s="122">
        <v>285.98</v>
      </c>
      <c r="J329" s="122">
        <v>2889.9789000000001</v>
      </c>
      <c r="K329" s="124">
        <v>3055.1677409817366</v>
      </c>
      <c r="L329" s="125">
        <v>1909.7668028430435</v>
      </c>
      <c r="M329" s="125">
        <v>1145.4009381386934</v>
      </c>
      <c r="N329" s="125">
        <v>335.52889387394026</v>
      </c>
      <c r="O329" s="125">
        <v>3390.6966348556771</v>
      </c>
      <c r="P329" s="125">
        <v>65.67041048305552</v>
      </c>
      <c r="Q329" s="125">
        <v>1271.70082</v>
      </c>
      <c r="R329" s="125">
        <v>239.05247999999997</v>
      </c>
      <c r="S329" s="126">
        <v>0</v>
      </c>
      <c r="T329" s="126">
        <v>0</v>
      </c>
      <c r="U329" s="126" t="s">
        <v>94</v>
      </c>
      <c r="V329" s="131">
        <v>1510.7533000000001</v>
      </c>
      <c r="W329" s="125">
        <v>4057.7723999559512</v>
      </c>
      <c r="X329" s="125">
        <v>3466.8630048852833</v>
      </c>
      <c r="Y329" s="125">
        <v>1924.5212294910395</v>
      </c>
      <c r="Z329" s="125">
        <v>0</v>
      </c>
      <c r="AA329" s="125">
        <v>4400.7322000000004</v>
      </c>
      <c r="AB329" s="125">
        <v>3593.4992981593732</v>
      </c>
      <c r="AC329" s="126" t="s">
        <v>94</v>
      </c>
      <c r="AD329" s="125">
        <v>30.398304885714484</v>
      </c>
      <c r="AE329" s="125">
        <v>4.9946036044891704</v>
      </c>
      <c r="AF329" s="126" t="s">
        <v>94</v>
      </c>
      <c r="AG329" s="128" t="s">
        <v>94</v>
      </c>
      <c r="AH329" s="126">
        <v>24.72</v>
      </c>
      <c r="AI329" s="126" t="s">
        <v>94</v>
      </c>
      <c r="AJ329" s="126" t="s">
        <v>94</v>
      </c>
      <c r="AK329" s="126" t="s">
        <v>94</v>
      </c>
      <c r="AL329" s="126" t="s">
        <v>94</v>
      </c>
      <c r="AM329" s="126" t="s">
        <v>94</v>
      </c>
      <c r="AN329" s="128" t="s">
        <v>94</v>
      </c>
      <c r="AO329" s="125">
        <v>88109.739000000001</v>
      </c>
      <c r="AP329" s="125">
        <v>14476.9</v>
      </c>
      <c r="AQ329" s="125">
        <v>90.104426021933932</v>
      </c>
      <c r="AR329" s="125">
        <v>9.8955739780660696</v>
      </c>
      <c r="AS329" s="125">
        <v>34.329589516944473</v>
      </c>
      <c r="AT329" s="126" t="s">
        <v>94</v>
      </c>
      <c r="AU329" s="128" t="s">
        <v>94</v>
      </c>
      <c r="AV329" s="125">
        <f t="shared" si="13"/>
        <v>5.7337069226464976</v>
      </c>
      <c r="AW329" s="128" t="s">
        <v>94</v>
      </c>
      <c r="AX329" s="129">
        <v>16.036000000000001</v>
      </c>
      <c r="AZ329" s="100"/>
      <c r="BA329" s="98">
        <f t="shared" si="14"/>
        <v>4400.7322000000004</v>
      </c>
      <c r="BB329" s="154"/>
    </row>
    <row r="330" spans="1:54" x14ac:dyDescent="0.3">
      <c r="A330" s="120">
        <v>2012</v>
      </c>
      <c r="B330" s="121" t="s">
        <v>28</v>
      </c>
      <c r="C330" s="122">
        <v>7331.6834000000008</v>
      </c>
      <c r="D330" s="122">
        <v>4135.6158800000003</v>
      </c>
      <c r="E330" s="122">
        <v>1079.55323</v>
      </c>
      <c r="F330" s="123" t="s">
        <v>94</v>
      </c>
      <c r="G330" s="123" t="s">
        <v>94</v>
      </c>
      <c r="H330" s="122">
        <v>12546.852510000001</v>
      </c>
      <c r="I330" s="122">
        <v>648.60135000000002</v>
      </c>
      <c r="J330" s="122">
        <v>13195.453860000001</v>
      </c>
      <c r="K330" s="124">
        <v>2459.5797533059754</v>
      </c>
      <c r="L330" s="125">
        <v>1437.2417332488046</v>
      </c>
      <c r="M330" s="125">
        <v>810.71145753818007</v>
      </c>
      <c r="N330" s="125">
        <v>127.14636974934221</v>
      </c>
      <c r="O330" s="125">
        <v>2586.7261230553177</v>
      </c>
      <c r="P330" s="125">
        <v>50.297338700241845</v>
      </c>
      <c r="Q330" s="125">
        <v>9241.762050000003</v>
      </c>
      <c r="R330" s="125">
        <v>1298.4967300000001</v>
      </c>
      <c r="S330" s="125">
        <v>2499.1820900000002</v>
      </c>
      <c r="T330" s="126">
        <v>0</v>
      </c>
      <c r="U330" s="126" t="s">
        <v>94</v>
      </c>
      <c r="V330" s="127">
        <v>13039.440870000004</v>
      </c>
      <c r="W330" s="125">
        <v>4728.9138589954409</v>
      </c>
      <c r="X330" s="125">
        <v>3083.8325698076283</v>
      </c>
      <c r="Y330" s="125">
        <v>2517.9792704919623</v>
      </c>
      <c r="Z330" s="125">
        <v>10805.404859699944</v>
      </c>
      <c r="AA330" s="125">
        <v>26234.894730000007</v>
      </c>
      <c r="AB330" s="125">
        <v>3338.3657873586712</v>
      </c>
      <c r="AC330" s="126" t="s">
        <v>94</v>
      </c>
      <c r="AD330" s="125">
        <v>11.348607937439008</v>
      </c>
      <c r="AE330" s="125">
        <v>3.3731755584126186</v>
      </c>
      <c r="AF330" s="126" t="s">
        <v>94</v>
      </c>
      <c r="AG330" s="128" t="s">
        <v>94</v>
      </c>
      <c r="AH330" s="126">
        <v>430.99</v>
      </c>
      <c r="AI330" s="126" t="s">
        <v>94</v>
      </c>
      <c r="AJ330" s="126" t="s">
        <v>94</v>
      </c>
      <c r="AK330" s="126" t="s">
        <v>94</v>
      </c>
      <c r="AL330" s="126" t="s">
        <v>94</v>
      </c>
      <c r="AM330" s="126" t="s">
        <v>94</v>
      </c>
      <c r="AN330" s="128" t="s">
        <v>94</v>
      </c>
      <c r="AO330" s="125">
        <v>777750.647</v>
      </c>
      <c r="AP330" s="125">
        <v>231172.8</v>
      </c>
      <c r="AQ330" s="125">
        <v>95.084660543839746</v>
      </c>
      <c r="AR330" s="125">
        <v>4.9153394561602441</v>
      </c>
      <c r="AS330" s="125">
        <v>49.702661299758148</v>
      </c>
      <c r="AT330" s="126" t="s">
        <v>94</v>
      </c>
      <c r="AU330" s="128" t="s">
        <v>94</v>
      </c>
      <c r="AV330" s="125">
        <f t="shared" si="13"/>
        <v>1.4686192264995901</v>
      </c>
      <c r="AW330" s="128" t="s">
        <v>94</v>
      </c>
      <c r="AX330" s="129">
        <v>74.171000000000006</v>
      </c>
      <c r="AZ330" s="100"/>
      <c r="BA330" s="98">
        <f t="shared" si="14"/>
        <v>26234.894730000004</v>
      </c>
      <c r="BB330" s="154"/>
    </row>
    <row r="331" spans="1:54" x14ac:dyDescent="0.3">
      <c r="A331" s="120">
        <v>2012</v>
      </c>
      <c r="B331" s="121" t="s">
        <v>29</v>
      </c>
      <c r="C331" s="122">
        <v>1732.4958000000001</v>
      </c>
      <c r="D331" s="122">
        <v>1499.8322499999999</v>
      </c>
      <c r="E331" s="122">
        <v>351.49859000000004</v>
      </c>
      <c r="F331" s="123" t="s">
        <v>94</v>
      </c>
      <c r="G331" s="123" t="s">
        <v>94</v>
      </c>
      <c r="H331" s="122">
        <v>3583.8266400000002</v>
      </c>
      <c r="I331" s="122">
        <v>445.16953999999998</v>
      </c>
      <c r="J331" s="122">
        <v>4028.9961800000001</v>
      </c>
      <c r="K331" s="124">
        <v>3523.4315006474026</v>
      </c>
      <c r="L331" s="125">
        <v>1703.2995425412996</v>
      </c>
      <c r="M331" s="125">
        <v>1474.5568706796796</v>
      </c>
      <c r="N331" s="125">
        <v>437.66748169624464</v>
      </c>
      <c r="O331" s="125">
        <v>3961.0989823436471</v>
      </c>
      <c r="P331" s="125">
        <v>43.818215940244649</v>
      </c>
      <c r="Q331" s="125">
        <v>4383.7919499999998</v>
      </c>
      <c r="R331" s="125">
        <v>585.83233999999993</v>
      </c>
      <c r="S331" s="125">
        <v>196.17693</v>
      </c>
      <c r="T331" s="126">
        <v>0</v>
      </c>
      <c r="U331" s="126" t="s">
        <v>94</v>
      </c>
      <c r="V331" s="127">
        <v>5165.8012199999994</v>
      </c>
      <c r="W331" s="125">
        <v>5066.7314205342927</v>
      </c>
      <c r="X331" s="125">
        <v>4429.0345378036645</v>
      </c>
      <c r="Y331" s="125">
        <v>3410.5824683150045</v>
      </c>
      <c r="Z331" s="125">
        <v>39671.77553083923</v>
      </c>
      <c r="AA331" s="125">
        <v>9194.7973999999995</v>
      </c>
      <c r="AB331" s="125">
        <v>4514.5698862961244</v>
      </c>
      <c r="AC331" s="126" t="s">
        <v>94</v>
      </c>
      <c r="AD331" s="125">
        <v>24.314247484563612</v>
      </c>
      <c r="AE331" s="125">
        <v>4.3954483529485788</v>
      </c>
      <c r="AF331" s="126" t="s">
        <v>94</v>
      </c>
      <c r="AG331" s="128" t="s">
        <v>94</v>
      </c>
      <c r="AH331" s="126">
        <v>430.05</v>
      </c>
      <c r="AI331" s="126" t="s">
        <v>94</v>
      </c>
      <c r="AJ331" s="126" t="s">
        <v>94</v>
      </c>
      <c r="AK331" s="126" t="s">
        <v>94</v>
      </c>
      <c r="AL331" s="126" t="s">
        <v>94</v>
      </c>
      <c r="AM331" s="126" t="s">
        <v>94</v>
      </c>
      <c r="AN331" s="128" t="s">
        <v>94</v>
      </c>
      <c r="AO331" s="125">
        <v>209189.06700000001</v>
      </c>
      <c r="AP331" s="125">
        <v>37816.5</v>
      </c>
      <c r="AQ331" s="125">
        <v>88.950857233128474</v>
      </c>
      <c r="AR331" s="125">
        <v>11.049142766871523</v>
      </c>
      <c r="AS331" s="125">
        <v>56.181784059755358</v>
      </c>
      <c r="AT331" s="126" t="s">
        <v>94</v>
      </c>
      <c r="AU331" s="128" t="s">
        <v>94</v>
      </c>
      <c r="AV331" s="125">
        <f t="shared" si="13"/>
        <v>8.2140855183138193</v>
      </c>
      <c r="AW331" s="128" t="s">
        <v>94</v>
      </c>
      <c r="AX331" s="129">
        <v>18.081400000000002</v>
      </c>
      <c r="AZ331" s="100"/>
      <c r="BA331" s="98">
        <f t="shared" si="14"/>
        <v>9194.7973999999977</v>
      </c>
      <c r="BB331" s="154"/>
    </row>
    <row r="332" spans="1:54" ht="15" thickBot="1" x14ac:dyDescent="0.35">
      <c r="A332" s="134">
        <v>2012</v>
      </c>
      <c r="B332" s="135" t="s">
        <v>30</v>
      </c>
      <c r="C332" s="137">
        <v>1219.2083</v>
      </c>
      <c r="D332" s="137">
        <v>1408.63111</v>
      </c>
      <c r="E332" s="137">
        <v>392.7604</v>
      </c>
      <c r="F332" s="138" t="s">
        <v>94</v>
      </c>
      <c r="G332" s="138" t="s">
        <v>94</v>
      </c>
      <c r="H332" s="137">
        <v>3020.5998100000002</v>
      </c>
      <c r="I332" s="137">
        <v>200.95364000000001</v>
      </c>
      <c r="J332" s="137">
        <v>3221.5534500000003</v>
      </c>
      <c r="K332" s="139">
        <v>3149.315483110197</v>
      </c>
      <c r="L332" s="140">
        <v>1271.1619604870671</v>
      </c>
      <c r="M332" s="140">
        <v>1468.656572786351</v>
      </c>
      <c r="N332" s="140">
        <v>209.5168011810716</v>
      </c>
      <c r="O332" s="140">
        <v>3358.8322842912689</v>
      </c>
      <c r="P332" s="140">
        <v>59.664716599631852</v>
      </c>
      <c r="Q332" s="140">
        <v>1836.0305600000002</v>
      </c>
      <c r="R332" s="140">
        <v>341.84404999999998</v>
      </c>
      <c r="S332" s="142">
        <v>0</v>
      </c>
      <c r="T332" s="142">
        <v>0</v>
      </c>
      <c r="U332" s="142" t="s">
        <v>94</v>
      </c>
      <c r="V332" s="141">
        <v>2177.8746100000003</v>
      </c>
      <c r="W332" s="140">
        <v>3770.9176081517458</v>
      </c>
      <c r="X332" s="140">
        <v>2346.2509935619742</v>
      </c>
      <c r="Y332" s="140">
        <v>2089.0899146260231</v>
      </c>
      <c r="Z332" s="140">
        <v>0</v>
      </c>
      <c r="AA332" s="140">
        <v>5399.4280600000002</v>
      </c>
      <c r="AB332" s="140">
        <v>3513.710819601295</v>
      </c>
      <c r="AC332" s="142" t="s">
        <v>94</v>
      </c>
      <c r="AD332" s="140">
        <v>24.347082144032758</v>
      </c>
      <c r="AE332" s="140">
        <v>3.4250861357681761</v>
      </c>
      <c r="AF332" s="142" t="s">
        <v>94</v>
      </c>
      <c r="AG332" s="143" t="s">
        <v>94</v>
      </c>
      <c r="AH332" s="126">
        <v>45.59</v>
      </c>
      <c r="AI332" s="142" t="s">
        <v>94</v>
      </c>
      <c r="AJ332" s="142" t="s">
        <v>94</v>
      </c>
      <c r="AK332" s="142" t="s">
        <v>94</v>
      </c>
      <c r="AL332" s="142" t="s">
        <v>94</v>
      </c>
      <c r="AM332" s="142" t="s">
        <v>94</v>
      </c>
      <c r="AN332" s="143" t="s">
        <v>94</v>
      </c>
      <c r="AO332" s="140">
        <v>157643.57</v>
      </c>
      <c r="AP332" s="140">
        <v>22176.9</v>
      </c>
      <c r="AQ332" s="140">
        <v>93.762213071460906</v>
      </c>
      <c r="AR332" s="140">
        <v>6.2377869285390863</v>
      </c>
      <c r="AS332" s="140">
        <v>40.335283400368155</v>
      </c>
      <c r="AT332" s="142" t="s">
        <v>94</v>
      </c>
      <c r="AU332" s="143" t="s">
        <v>94</v>
      </c>
      <c r="AV332" s="140">
        <f t="shared" si="13"/>
        <v>7.3861541700488864</v>
      </c>
      <c r="AW332" s="143" t="s">
        <v>94</v>
      </c>
      <c r="AX332" s="129">
        <v>14.46209</v>
      </c>
      <c r="AZ332" s="100"/>
      <c r="BA332" s="98">
        <f t="shared" si="14"/>
        <v>5399.4280600000002</v>
      </c>
      <c r="BB332" s="154"/>
    </row>
    <row r="333" spans="1:54" x14ac:dyDescent="0.3">
      <c r="A333" s="111">
        <v>2013</v>
      </c>
      <c r="B333" s="112" t="s">
        <v>206</v>
      </c>
      <c r="C333" s="113">
        <v>118893.90999999999</v>
      </c>
      <c r="D333" s="113">
        <v>67679.090530000016</v>
      </c>
      <c r="E333" s="113">
        <v>9881.767319999999</v>
      </c>
      <c r="F333" s="114">
        <v>5870.1438399999997</v>
      </c>
      <c r="G333" s="114">
        <v>1788.8928780000001</v>
      </c>
      <c r="H333" s="113">
        <v>204113.80456800002</v>
      </c>
      <c r="I333" s="113">
        <v>28217.525883302646</v>
      </c>
      <c r="J333" s="113">
        <v>232331.33045130267</v>
      </c>
      <c r="K333" s="115">
        <v>3133.2633455287978</v>
      </c>
      <c r="L333" s="116">
        <v>1825.0893376334782</v>
      </c>
      <c r="M333" s="116">
        <v>1038.9126603046636</v>
      </c>
      <c r="N333" s="116">
        <v>433.15513337120518</v>
      </c>
      <c r="O333" s="116">
        <v>3566.4184789000033</v>
      </c>
      <c r="P333" s="116">
        <v>44.306534327701272</v>
      </c>
      <c r="Q333" s="116">
        <v>208586.38092000003</v>
      </c>
      <c r="R333" s="116">
        <v>49832.292060999986</v>
      </c>
      <c r="S333" s="116">
        <v>12866.306480000001</v>
      </c>
      <c r="T333" s="116">
        <v>18318.006450000004</v>
      </c>
      <c r="U333" s="117">
        <v>2438.2936299999992</v>
      </c>
      <c r="V333" s="118">
        <v>292041.27954099997</v>
      </c>
      <c r="W333" s="116">
        <v>5484.2512052473712</v>
      </c>
      <c r="X333" s="116">
        <v>3504.9487599661265</v>
      </c>
      <c r="Y333" s="116">
        <v>3947.5296690778778</v>
      </c>
      <c r="Z333" s="116">
        <v>16840.120152821826</v>
      </c>
      <c r="AA333" s="116">
        <v>524372.6099923026</v>
      </c>
      <c r="AB333" s="116">
        <v>4429.0077727513044</v>
      </c>
      <c r="AC333" s="116">
        <v>54.626725986117286</v>
      </c>
      <c r="AD333" s="116">
        <v>15.683209540067732</v>
      </c>
      <c r="AE333" s="116">
        <v>3.2215186044094604</v>
      </c>
      <c r="AF333" s="117">
        <v>371737.549</v>
      </c>
      <c r="AG333" s="117">
        <v>16131.775</v>
      </c>
      <c r="AH333" s="117">
        <v>42326.574019999985</v>
      </c>
      <c r="AI333" s="117">
        <v>435546.91753999994</v>
      </c>
      <c r="AJ333" s="117">
        <v>3678.76</v>
      </c>
      <c r="AK333" s="117">
        <v>2.6758119535818237</v>
      </c>
      <c r="AL333" s="117">
        <v>959919.52753230254</v>
      </c>
      <c r="AM333" s="117">
        <v>8107.7672188718889</v>
      </c>
      <c r="AN333" s="117">
        <v>5.8973305579912836</v>
      </c>
      <c r="AO333" s="116">
        <v>16277187.078</v>
      </c>
      <c r="AP333" s="116">
        <v>3343528.7</v>
      </c>
      <c r="AQ333" s="116">
        <v>87.854618734162884</v>
      </c>
      <c r="AR333" s="116">
        <v>12.14538126583712</v>
      </c>
      <c r="AS333" s="116">
        <v>55.693465672298736</v>
      </c>
      <c r="AT333" s="117">
        <v>45.373274013882714</v>
      </c>
      <c r="AU333" s="117">
        <v>39.283352167289927</v>
      </c>
      <c r="AV333" s="116">
        <f t="shared" si="13"/>
        <v>6.192351557136222</v>
      </c>
      <c r="AW333" s="116">
        <f>((AI333/AI300)-1)*100</f>
        <v>3.9513249065153966</v>
      </c>
      <c r="AX333" s="119">
        <v>5351.0195230999925</v>
      </c>
      <c r="AY333" s="97"/>
      <c r="AZ333" s="100"/>
      <c r="BA333" s="98">
        <f>C333+D333+F333+I333+Q333+R333+S333+U333+E333+G333+T333</f>
        <v>524372.60999230272</v>
      </c>
      <c r="BB333" s="154"/>
    </row>
    <row r="334" spans="1:54" x14ac:dyDescent="0.3">
      <c r="A334" s="120">
        <v>2013</v>
      </c>
      <c r="B334" s="121" t="s">
        <v>0</v>
      </c>
      <c r="C334" s="122">
        <v>883.77170000000001</v>
      </c>
      <c r="D334" s="122">
        <v>1180.6228399999998</v>
      </c>
      <c r="E334" s="123">
        <v>0</v>
      </c>
      <c r="F334" s="123" t="s">
        <v>94</v>
      </c>
      <c r="G334" s="123" t="s">
        <v>94</v>
      </c>
      <c r="H334" s="122">
        <v>2064.3945399999998</v>
      </c>
      <c r="I334" s="122">
        <v>682.14941999999996</v>
      </c>
      <c r="J334" s="122">
        <v>2746.54396</v>
      </c>
      <c r="K334" s="124">
        <v>3588.4353136065051</v>
      </c>
      <c r="L334" s="125">
        <v>1536.216801583894</v>
      </c>
      <c r="M334" s="125">
        <v>2052.2185120226113</v>
      </c>
      <c r="N334" s="125">
        <v>1185.7467264393151</v>
      </c>
      <c r="O334" s="125">
        <v>4774.1820400458209</v>
      </c>
      <c r="P334" s="125">
        <v>45.538555377516865</v>
      </c>
      <c r="Q334" s="125">
        <v>2830.7516700000006</v>
      </c>
      <c r="R334" s="125">
        <v>357.77561599999996</v>
      </c>
      <c r="S334" s="125">
        <v>96.178400000000011</v>
      </c>
      <c r="T334" s="126">
        <v>0</v>
      </c>
      <c r="U334" s="126" t="s">
        <v>94</v>
      </c>
      <c r="V334" s="127">
        <v>3284.7056860000002</v>
      </c>
      <c r="W334" s="125">
        <v>4852.0411271333915</v>
      </c>
      <c r="X334" s="125">
        <v>3332.9663765911282</v>
      </c>
      <c r="Y334" s="125">
        <v>2537.4337122958318</v>
      </c>
      <c r="Z334" s="125">
        <v>73306.707317073175</v>
      </c>
      <c r="AA334" s="125">
        <v>6031.2496460000002</v>
      </c>
      <c r="AB334" s="125">
        <v>4816.2726307930034</v>
      </c>
      <c r="AC334" s="126" t="s">
        <v>94</v>
      </c>
      <c r="AD334" s="125">
        <v>28.46835921230258</v>
      </c>
      <c r="AE334" s="125">
        <v>3.4898926690354095</v>
      </c>
      <c r="AF334" s="126" t="s">
        <v>94</v>
      </c>
      <c r="AG334" s="128" t="s">
        <v>94</v>
      </c>
      <c r="AH334" s="126">
        <v>330.16</v>
      </c>
      <c r="AI334" s="126" t="s">
        <v>94</v>
      </c>
      <c r="AJ334" s="126" t="s">
        <v>94</v>
      </c>
      <c r="AK334" s="126" t="s">
        <v>94</v>
      </c>
      <c r="AL334" s="126" t="s">
        <v>94</v>
      </c>
      <c r="AM334" s="126" t="s">
        <v>94</v>
      </c>
      <c r="AN334" s="128" t="s">
        <v>94</v>
      </c>
      <c r="AO334" s="125">
        <v>172820.49100000001</v>
      </c>
      <c r="AP334" s="125">
        <v>21185.8</v>
      </c>
      <c r="AQ334" s="125">
        <v>75.163353292914337</v>
      </c>
      <c r="AR334" s="125">
        <v>24.836646707085656</v>
      </c>
      <c r="AS334" s="125">
        <v>54.461444622483135</v>
      </c>
      <c r="AT334" s="126" t="s">
        <v>94</v>
      </c>
      <c r="AU334" s="128" t="s">
        <v>94</v>
      </c>
      <c r="AV334" s="125">
        <f t="shared" si="13"/>
        <v>8.6462777478624187</v>
      </c>
      <c r="AW334" s="128" t="s">
        <v>94</v>
      </c>
      <c r="AX334" s="129">
        <v>114.27232000000001</v>
      </c>
      <c r="AZ334" s="100"/>
      <c r="BA334" s="98">
        <f>C334+D334+I334+Q334+R334+S334+E334+T334</f>
        <v>6031.2496460000002</v>
      </c>
      <c r="BB334" s="154"/>
    </row>
    <row r="335" spans="1:54" x14ac:dyDescent="0.3">
      <c r="A335" s="120">
        <v>2013</v>
      </c>
      <c r="B335" s="121" t="s">
        <v>1</v>
      </c>
      <c r="C335" s="122">
        <v>1913.5941</v>
      </c>
      <c r="D335" s="122">
        <v>1601.3869999999999</v>
      </c>
      <c r="E335" s="122">
        <v>77.239659999999986</v>
      </c>
      <c r="F335" s="123" t="s">
        <v>94</v>
      </c>
      <c r="G335" s="123" t="s">
        <v>94</v>
      </c>
      <c r="H335" s="122">
        <v>3592.2207600000002</v>
      </c>
      <c r="I335" s="122">
        <v>40.994</v>
      </c>
      <c r="J335" s="122">
        <v>3633.2147600000003</v>
      </c>
      <c r="K335" s="124">
        <v>2764.9822965800076</v>
      </c>
      <c r="L335" s="125">
        <v>1472.9200020936219</v>
      </c>
      <c r="M335" s="125">
        <v>1232.6098535696253</v>
      </c>
      <c r="N335" s="125">
        <v>31.553652138573135</v>
      </c>
      <c r="O335" s="125">
        <v>2796.5359487185806</v>
      </c>
      <c r="P335" s="125">
        <v>20.551462103262168</v>
      </c>
      <c r="Q335" s="125">
        <v>7860.0155500000001</v>
      </c>
      <c r="R335" s="125">
        <v>752.25349900000003</v>
      </c>
      <c r="S335" s="125">
        <v>43.633199999999995</v>
      </c>
      <c r="T335" s="125">
        <v>5389.5023600000004</v>
      </c>
      <c r="U335" s="126" t="s">
        <v>94</v>
      </c>
      <c r="V335" s="127">
        <v>14045.404609000001</v>
      </c>
      <c r="W335" s="125">
        <v>6746.4487227027666</v>
      </c>
      <c r="X335" s="125">
        <v>3707.7189035740262</v>
      </c>
      <c r="Y335" s="125">
        <v>4463.9620869111131</v>
      </c>
      <c r="Z335" s="125">
        <v>14953.118574366004</v>
      </c>
      <c r="AA335" s="125">
        <v>17678.619369</v>
      </c>
      <c r="AB335" s="125">
        <v>5228.6900543613292</v>
      </c>
      <c r="AC335" s="126" t="s">
        <v>94</v>
      </c>
      <c r="AD335" s="125">
        <v>30.766292561911563</v>
      </c>
      <c r="AE335" s="125">
        <v>3.7975685412349609</v>
      </c>
      <c r="AF335" s="126" t="s">
        <v>94</v>
      </c>
      <c r="AG335" s="128" t="s">
        <v>94</v>
      </c>
      <c r="AH335" s="126">
        <v>1004.42</v>
      </c>
      <c r="AI335" s="126" t="s">
        <v>94</v>
      </c>
      <c r="AJ335" s="126" t="s">
        <v>94</v>
      </c>
      <c r="AK335" s="126" t="s">
        <v>94</v>
      </c>
      <c r="AL335" s="126" t="s">
        <v>94</v>
      </c>
      <c r="AM335" s="126" t="s">
        <v>94</v>
      </c>
      <c r="AN335" s="128" t="s">
        <v>94</v>
      </c>
      <c r="AO335" s="125">
        <v>465524.69500000001</v>
      </c>
      <c r="AP335" s="125">
        <v>57461</v>
      </c>
      <c r="AQ335" s="125">
        <v>98.871687948333658</v>
      </c>
      <c r="AR335" s="125">
        <v>1.1283120516663319</v>
      </c>
      <c r="AS335" s="125">
        <v>79.448537896737832</v>
      </c>
      <c r="AT335" s="126" t="s">
        <v>94</v>
      </c>
      <c r="AU335" s="128" t="s">
        <v>94</v>
      </c>
      <c r="AV335" s="125">
        <f t="shared" si="13"/>
        <v>49.777680656988601</v>
      </c>
      <c r="AW335" s="128" t="s">
        <v>94</v>
      </c>
      <c r="AX335" s="129">
        <v>18.085000000000001</v>
      </c>
      <c r="AZ335" s="100"/>
      <c r="BA335" s="98">
        <f t="shared" ref="BA335:BA365" si="15">C335+D335+I335+Q335+R335+S335+E335+T335</f>
        <v>17678.619369</v>
      </c>
      <c r="BB335" s="154"/>
    </row>
    <row r="336" spans="1:54" x14ac:dyDescent="0.3">
      <c r="A336" s="120">
        <v>2013</v>
      </c>
      <c r="B336" s="121" t="s">
        <v>2</v>
      </c>
      <c r="C336" s="122">
        <v>448.60874999999999</v>
      </c>
      <c r="D336" s="122">
        <v>766.22423000000003</v>
      </c>
      <c r="E336" s="123">
        <v>0</v>
      </c>
      <c r="F336" s="123" t="s">
        <v>94</v>
      </c>
      <c r="G336" s="123" t="s">
        <v>94</v>
      </c>
      <c r="H336" s="122">
        <v>1214.8329800000001</v>
      </c>
      <c r="I336" s="122">
        <v>212.38946000000001</v>
      </c>
      <c r="J336" s="122">
        <v>1427.2224400000002</v>
      </c>
      <c r="K336" s="124">
        <v>4266.8986445904793</v>
      </c>
      <c r="L336" s="125">
        <v>1575.6635676176895</v>
      </c>
      <c r="M336" s="125">
        <v>2691.2350769727896</v>
      </c>
      <c r="N336" s="125">
        <v>745.98262799821566</v>
      </c>
      <c r="O336" s="125">
        <v>5012.8812725886946</v>
      </c>
      <c r="P336" s="125">
        <v>34.166586630884474</v>
      </c>
      <c r="Q336" s="125">
        <v>2111.4279899999997</v>
      </c>
      <c r="R336" s="125">
        <v>638.59576499999991</v>
      </c>
      <c r="S336" s="126">
        <v>0</v>
      </c>
      <c r="T336" s="126">
        <v>0</v>
      </c>
      <c r="U336" s="126" t="s">
        <v>94</v>
      </c>
      <c r="V336" s="127">
        <v>2750.0237549999997</v>
      </c>
      <c r="W336" s="125">
        <v>6343.9882810247173</v>
      </c>
      <c r="X336" s="125">
        <v>5493.3460730927436</v>
      </c>
      <c r="Y336" s="125">
        <v>4779.9441986841211</v>
      </c>
      <c r="Z336" s="125">
        <v>0</v>
      </c>
      <c r="AA336" s="125">
        <v>4177.2461949999997</v>
      </c>
      <c r="AB336" s="125">
        <v>5816.3038989356664</v>
      </c>
      <c r="AC336" s="126" t="s">
        <v>94</v>
      </c>
      <c r="AD336" s="125">
        <v>16.975293179398403</v>
      </c>
      <c r="AE336" s="125">
        <v>3.6315150425927181</v>
      </c>
      <c r="AF336" s="126" t="s">
        <v>94</v>
      </c>
      <c r="AG336" s="128" t="s">
        <v>94</v>
      </c>
      <c r="AH336" s="126">
        <v>126.44</v>
      </c>
      <c r="AI336" s="126" t="s">
        <v>94</v>
      </c>
      <c r="AJ336" s="126" t="s">
        <v>94</v>
      </c>
      <c r="AK336" s="126" t="s">
        <v>94</v>
      </c>
      <c r="AL336" s="126" t="s">
        <v>94</v>
      </c>
      <c r="AM336" s="126" t="s">
        <v>94</v>
      </c>
      <c r="AN336" s="128" t="s">
        <v>94</v>
      </c>
      <c r="AO336" s="125">
        <v>115027.644</v>
      </c>
      <c r="AP336" s="125">
        <v>24607.8</v>
      </c>
      <c r="AQ336" s="125">
        <v>85.118685493762271</v>
      </c>
      <c r="AR336" s="125">
        <v>14.881314506237722</v>
      </c>
      <c r="AS336" s="125">
        <v>65.833413369115533</v>
      </c>
      <c r="AT336" s="126" t="s">
        <v>94</v>
      </c>
      <c r="AU336" s="128" t="s">
        <v>94</v>
      </c>
      <c r="AV336" s="125">
        <f t="shared" si="13"/>
        <v>9.1315657261399572</v>
      </c>
      <c r="AW336" s="128" t="s">
        <v>94</v>
      </c>
      <c r="AX336" s="129">
        <v>40.779420000000002</v>
      </c>
      <c r="AZ336" s="100"/>
      <c r="BA336" s="98">
        <f t="shared" si="15"/>
        <v>4177.2461949999997</v>
      </c>
      <c r="BB336" s="154"/>
    </row>
    <row r="337" spans="1:54" x14ac:dyDescent="0.3">
      <c r="A337" s="120">
        <v>2013</v>
      </c>
      <c r="B337" s="121" t="s">
        <v>3</v>
      </c>
      <c r="C337" s="122">
        <v>778.88175000000001</v>
      </c>
      <c r="D337" s="122">
        <v>1152.2629999999999</v>
      </c>
      <c r="E337" s="122">
        <v>177.51740000000001</v>
      </c>
      <c r="F337" s="123" t="s">
        <v>94</v>
      </c>
      <c r="G337" s="123" t="s">
        <v>94</v>
      </c>
      <c r="H337" s="122">
        <v>2108.6621500000001</v>
      </c>
      <c r="I337" s="122">
        <v>269.40499999999997</v>
      </c>
      <c r="J337" s="122">
        <v>2378.0671499999999</v>
      </c>
      <c r="K337" s="124">
        <v>4555.7157548378445</v>
      </c>
      <c r="L337" s="125">
        <v>1682.7551900030462</v>
      </c>
      <c r="M337" s="125">
        <v>2489.4385139383098</v>
      </c>
      <c r="N337" s="125">
        <v>582.0451496237531</v>
      </c>
      <c r="O337" s="125">
        <v>5137.7609044615983</v>
      </c>
      <c r="P337" s="125">
        <v>50.900654880784735</v>
      </c>
      <c r="Q337" s="125">
        <v>1403.0887000000002</v>
      </c>
      <c r="R337" s="125">
        <v>288.59000300000002</v>
      </c>
      <c r="S337" s="125">
        <v>602.23165999999992</v>
      </c>
      <c r="T337" s="126">
        <v>0</v>
      </c>
      <c r="U337" s="126" t="s">
        <v>94</v>
      </c>
      <c r="V337" s="127">
        <v>2293.910363</v>
      </c>
      <c r="W337" s="125">
        <v>5495.2121273099247</v>
      </c>
      <c r="X337" s="125">
        <v>2661.1702339519579</v>
      </c>
      <c r="Y337" s="125">
        <v>2863.1380822461433</v>
      </c>
      <c r="Z337" s="125">
        <v>21139.094387307377</v>
      </c>
      <c r="AA337" s="125">
        <v>4671.9775129999998</v>
      </c>
      <c r="AB337" s="125">
        <v>5307.2620927662074</v>
      </c>
      <c r="AC337" s="126" t="s">
        <v>94</v>
      </c>
      <c r="AD337" s="125">
        <v>3.804476888424547</v>
      </c>
      <c r="AE337" s="125">
        <v>0.64790934561350078</v>
      </c>
      <c r="AF337" s="126" t="s">
        <v>94</v>
      </c>
      <c r="AG337" s="128" t="s">
        <v>94</v>
      </c>
      <c r="AH337" s="126">
        <v>79.5</v>
      </c>
      <c r="AI337" s="126" t="s">
        <v>94</v>
      </c>
      <c r="AJ337" s="126" t="s">
        <v>94</v>
      </c>
      <c r="AK337" s="126" t="s">
        <v>94</v>
      </c>
      <c r="AL337" s="126" t="s">
        <v>94</v>
      </c>
      <c r="AM337" s="126" t="s">
        <v>94</v>
      </c>
      <c r="AN337" s="128" t="s">
        <v>94</v>
      </c>
      <c r="AO337" s="125">
        <v>721085.06299999997</v>
      </c>
      <c r="AP337" s="125">
        <v>122802.1</v>
      </c>
      <c r="AQ337" s="125">
        <v>88.67126186911922</v>
      </c>
      <c r="AR337" s="125">
        <v>11.328738130880787</v>
      </c>
      <c r="AS337" s="125">
        <v>49.099345119215258</v>
      </c>
      <c r="AT337" s="126" t="s">
        <v>94</v>
      </c>
      <c r="AU337" s="128" t="s">
        <v>94</v>
      </c>
      <c r="AV337" s="125">
        <f t="shared" si="13"/>
        <v>0.77896850926382211</v>
      </c>
      <c r="AW337" s="128" t="s">
        <v>94</v>
      </c>
      <c r="AX337" s="129">
        <v>20.690999999999999</v>
      </c>
      <c r="AZ337" s="100"/>
      <c r="BA337" s="98">
        <f t="shared" si="15"/>
        <v>4671.9775130000007</v>
      </c>
      <c r="BB337" s="154"/>
    </row>
    <row r="338" spans="1:54" x14ac:dyDescent="0.3">
      <c r="A338" s="120">
        <v>2013</v>
      </c>
      <c r="B338" s="121" t="s">
        <v>4</v>
      </c>
      <c r="C338" s="122">
        <v>1198.5271499999999</v>
      </c>
      <c r="D338" s="122">
        <v>1129.8914299999997</v>
      </c>
      <c r="E338" s="122">
        <v>251.00879999999998</v>
      </c>
      <c r="F338" s="123" t="s">
        <v>94</v>
      </c>
      <c r="G338" s="123" t="s">
        <v>94</v>
      </c>
      <c r="H338" s="122">
        <v>2579.4273799999996</v>
      </c>
      <c r="I338" s="122">
        <v>281.8955733333342</v>
      </c>
      <c r="J338" s="122">
        <v>2861.3229533333338</v>
      </c>
      <c r="K338" s="124">
        <v>2923.1321855037118</v>
      </c>
      <c r="L338" s="125">
        <v>1358.2290839159175</v>
      </c>
      <c r="M338" s="125">
        <v>1280.4477578111982</v>
      </c>
      <c r="N338" s="125">
        <v>319.45772926466901</v>
      </c>
      <c r="O338" s="125">
        <v>3242.5899147683808</v>
      </c>
      <c r="P338" s="125">
        <v>25.369041518554468</v>
      </c>
      <c r="Q338" s="125">
        <v>7529.1057199999996</v>
      </c>
      <c r="R338" s="125">
        <v>847.81497000000002</v>
      </c>
      <c r="S338" s="125">
        <v>40.554379999999995</v>
      </c>
      <c r="T338" s="126">
        <v>0</v>
      </c>
      <c r="U338" s="126" t="s">
        <v>94</v>
      </c>
      <c r="V338" s="127">
        <v>8417.4750699999986</v>
      </c>
      <c r="W338" s="125">
        <v>4192.6190112113973</v>
      </c>
      <c r="X338" s="125">
        <v>7333.4350071395038</v>
      </c>
      <c r="Y338" s="125">
        <v>2680.9141445922573</v>
      </c>
      <c r="Z338" s="125">
        <v>21768.319914117015</v>
      </c>
      <c r="AA338" s="125">
        <v>11278.798023333333</v>
      </c>
      <c r="AB338" s="125">
        <v>3902.5524386401248</v>
      </c>
      <c r="AC338" s="126" t="s">
        <v>94</v>
      </c>
      <c r="AD338" s="125">
        <v>22.590804529324775</v>
      </c>
      <c r="AE338" s="125">
        <v>2.0956246008997526</v>
      </c>
      <c r="AF338" s="126" t="s">
        <v>94</v>
      </c>
      <c r="AG338" s="128" t="s">
        <v>94</v>
      </c>
      <c r="AH338" s="126">
        <v>1169.81</v>
      </c>
      <c r="AI338" s="126" t="s">
        <v>94</v>
      </c>
      <c r="AJ338" s="126" t="s">
        <v>94</v>
      </c>
      <c r="AK338" s="126" t="s">
        <v>94</v>
      </c>
      <c r="AL338" s="126" t="s">
        <v>94</v>
      </c>
      <c r="AM338" s="126" t="s">
        <v>94</v>
      </c>
      <c r="AN338" s="128" t="s">
        <v>94</v>
      </c>
      <c r="AO338" s="125">
        <v>538206.98699999996</v>
      </c>
      <c r="AP338" s="125">
        <v>49926.5</v>
      </c>
      <c r="AQ338" s="125">
        <v>90.148068640593806</v>
      </c>
      <c r="AR338" s="125">
        <v>9.8519313594061941</v>
      </c>
      <c r="AS338" s="125">
        <v>74.630958481445532</v>
      </c>
      <c r="AT338" s="126" t="s">
        <v>94</v>
      </c>
      <c r="AU338" s="128" t="s">
        <v>94</v>
      </c>
      <c r="AV338" s="125">
        <f t="shared" si="13"/>
        <v>4.8908869570355007</v>
      </c>
      <c r="AW338" s="128" t="s">
        <v>94</v>
      </c>
      <c r="AX338" s="129">
        <v>29.58653</v>
      </c>
      <c r="AZ338" s="100"/>
      <c r="BA338" s="98">
        <f t="shared" si="15"/>
        <v>11278.798023333331</v>
      </c>
      <c r="BB338" s="154"/>
    </row>
    <row r="339" spans="1:54" x14ac:dyDescent="0.3">
      <c r="A339" s="120">
        <v>2013</v>
      </c>
      <c r="B339" s="121" t="s">
        <v>5</v>
      </c>
      <c r="C339" s="122">
        <v>606.55896999999993</v>
      </c>
      <c r="D339" s="122">
        <v>1036.4779000000001</v>
      </c>
      <c r="E339" s="123">
        <v>0</v>
      </c>
      <c r="F339" s="123" t="s">
        <v>94</v>
      </c>
      <c r="G339" s="123" t="s">
        <v>94</v>
      </c>
      <c r="H339" s="122">
        <v>1643.0368699999999</v>
      </c>
      <c r="I339" s="122">
        <v>24.235199999999995</v>
      </c>
      <c r="J339" s="122">
        <v>1667.27207</v>
      </c>
      <c r="K339" s="124">
        <v>5354.1788705314957</v>
      </c>
      <c r="L339" s="125">
        <v>1976.5991136311791</v>
      </c>
      <c r="M339" s="125">
        <v>3377.5797569003162</v>
      </c>
      <c r="N339" s="125">
        <v>78.975461921986508</v>
      </c>
      <c r="O339" s="125">
        <v>5433.1543324534823</v>
      </c>
      <c r="P339" s="125">
        <v>48.377234757357641</v>
      </c>
      <c r="Q339" s="125">
        <v>1527.4014</v>
      </c>
      <c r="R339" s="125">
        <v>251.724569</v>
      </c>
      <c r="S339" s="126">
        <v>0</v>
      </c>
      <c r="T339" s="126">
        <v>0</v>
      </c>
      <c r="U339" s="126" t="s">
        <v>94</v>
      </c>
      <c r="V339" s="127">
        <v>1779.1259689999999</v>
      </c>
      <c r="W339" s="125">
        <v>4545.2538034106155</v>
      </c>
      <c r="X339" s="125">
        <v>658.35472675329777</v>
      </c>
      <c r="Y339" s="125">
        <v>3078.8606636578234</v>
      </c>
      <c r="Z339" s="125">
        <v>0</v>
      </c>
      <c r="AA339" s="125">
        <v>3446.3980389999997</v>
      </c>
      <c r="AB339" s="125">
        <v>4935.4471090298512</v>
      </c>
      <c r="AC339" s="126" t="s">
        <v>94</v>
      </c>
      <c r="AD339" s="125">
        <v>9.5132884655728294</v>
      </c>
      <c r="AE339" s="125">
        <v>3.7697504166536957</v>
      </c>
      <c r="AF339" s="126" t="s">
        <v>94</v>
      </c>
      <c r="AG339" s="128" t="s">
        <v>94</v>
      </c>
      <c r="AH339" s="126">
        <v>110.68</v>
      </c>
      <c r="AI339" s="126" t="s">
        <v>94</v>
      </c>
      <c r="AJ339" s="126" t="s">
        <v>94</v>
      </c>
      <c r="AK339" s="126" t="s">
        <v>94</v>
      </c>
      <c r="AL339" s="126" t="s">
        <v>94</v>
      </c>
      <c r="AM339" s="126" t="s">
        <v>94</v>
      </c>
      <c r="AN339" s="128" t="s">
        <v>94</v>
      </c>
      <c r="AO339" s="125">
        <v>91422.445999999996</v>
      </c>
      <c r="AP339" s="125">
        <v>36227.199999999997</v>
      </c>
      <c r="AQ339" s="125">
        <v>98.54641600275832</v>
      </c>
      <c r="AR339" s="125">
        <v>1.4535839972416738</v>
      </c>
      <c r="AS339" s="125">
        <v>51.622765242642366</v>
      </c>
      <c r="AT339" s="126" t="s">
        <v>94</v>
      </c>
      <c r="AU339" s="128" t="s">
        <v>94</v>
      </c>
      <c r="AV339" s="125">
        <f t="shared" si="13"/>
        <v>4.4514870270597307</v>
      </c>
      <c r="AW339" s="128" t="s">
        <v>94</v>
      </c>
      <c r="AX339" s="129">
        <v>9.8000000000000007</v>
      </c>
      <c r="AZ339" s="100"/>
      <c r="BA339" s="98">
        <f t="shared" si="15"/>
        <v>3446.3980389999997</v>
      </c>
      <c r="BB339" s="154"/>
    </row>
    <row r="340" spans="1:54" x14ac:dyDescent="0.3">
      <c r="A340" s="120">
        <v>2013</v>
      </c>
      <c r="B340" s="121" t="s">
        <v>6</v>
      </c>
      <c r="C340" s="122">
        <v>7067.2555999999995</v>
      </c>
      <c r="D340" s="122">
        <v>2998.0538299999998</v>
      </c>
      <c r="E340" s="122">
        <v>1550.2835</v>
      </c>
      <c r="F340" s="123" t="s">
        <v>94</v>
      </c>
      <c r="G340" s="123" t="s">
        <v>94</v>
      </c>
      <c r="H340" s="122">
        <v>11615.592929999999</v>
      </c>
      <c r="I340" s="122">
        <v>67.131370000000004</v>
      </c>
      <c r="J340" s="122">
        <v>11682.724299999998</v>
      </c>
      <c r="K340" s="124">
        <v>2900.0925860040165</v>
      </c>
      <c r="L340" s="125">
        <v>1764.4984369261435</v>
      </c>
      <c r="M340" s="125">
        <v>748.53119743616435</v>
      </c>
      <c r="N340" s="125">
        <v>16.760848077110808</v>
      </c>
      <c r="O340" s="125">
        <v>2916.8534340811266</v>
      </c>
      <c r="P340" s="125">
        <v>72.148678884498224</v>
      </c>
      <c r="Q340" s="125">
        <v>2610.9402400000004</v>
      </c>
      <c r="R340" s="125">
        <v>720.089519</v>
      </c>
      <c r="S340" s="125">
        <v>87.38333999999999</v>
      </c>
      <c r="T340" s="125">
        <v>1091.4311699999998</v>
      </c>
      <c r="U340" s="126" t="s">
        <v>94</v>
      </c>
      <c r="V340" s="127">
        <v>4509.8442690000002</v>
      </c>
      <c r="W340" s="125">
        <v>4048.5631323854036</v>
      </c>
      <c r="X340" s="125">
        <v>1169.5397748931557</v>
      </c>
      <c r="Y340" s="125">
        <v>2214.4336029276092</v>
      </c>
      <c r="Z340" s="125">
        <v>8450.1827676240209</v>
      </c>
      <c r="AA340" s="125">
        <v>16192.568568999999</v>
      </c>
      <c r="AB340" s="125">
        <v>3163.1139343247146</v>
      </c>
      <c r="AC340" s="126" t="s">
        <v>94</v>
      </c>
      <c r="AD340" s="125">
        <v>19.772063379009037</v>
      </c>
      <c r="AE340" s="125">
        <v>5.7640127554490261</v>
      </c>
      <c r="AF340" s="126" t="s">
        <v>94</v>
      </c>
      <c r="AG340" s="128" t="s">
        <v>94</v>
      </c>
      <c r="AH340" s="126">
        <v>155.06</v>
      </c>
      <c r="AI340" s="126" t="s">
        <v>94</v>
      </c>
      <c r="AJ340" s="126" t="s">
        <v>94</v>
      </c>
      <c r="AK340" s="126" t="s">
        <v>94</v>
      </c>
      <c r="AL340" s="126" t="s">
        <v>94</v>
      </c>
      <c r="AM340" s="126" t="s">
        <v>94</v>
      </c>
      <c r="AN340" s="128" t="s">
        <v>94</v>
      </c>
      <c r="AO340" s="125">
        <v>280925.27299999999</v>
      </c>
      <c r="AP340" s="125">
        <v>81896.2</v>
      </c>
      <c r="AQ340" s="125">
        <v>99.425379147225115</v>
      </c>
      <c r="AR340" s="125">
        <v>0.57462085277489616</v>
      </c>
      <c r="AS340" s="125">
        <v>27.851321115501776</v>
      </c>
      <c r="AT340" s="126" t="s">
        <v>94</v>
      </c>
      <c r="AU340" s="128" t="s">
        <v>94</v>
      </c>
      <c r="AV340" s="125">
        <f t="shared" si="13"/>
        <v>3.1587184254972867</v>
      </c>
      <c r="AW340" s="128" t="s">
        <v>94</v>
      </c>
      <c r="AX340" s="129">
        <v>1.3371300000000002</v>
      </c>
      <c r="AZ340" s="100"/>
      <c r="BA340" s="98">
        <f t="shared" si="15"/>
        <v>16192.568568999997</v>
      </c>
      <c r="BB340" s="154"/>
    </row>
    <row r="341" spans="1:54" x14ac:dyDescent="0.3">
      <c r="A341" s="120">
        <v>2013</v>
      </c>
      <c r="B341" s="121" t="s">
        <v>7</v>
      </c>
      <c r="C341" s="122">
        <v>2427.7583399999999</v>
      </c>
      <c r="D341" s="122">
        <v>1769.9828600000001</v>
      </c>
      <c r="E341" s="122">
        <v>349.34208000000001</v>
      </c>
      <c r="F341" s="123" t="s">
        <v>94</v>
      </c>
      <c r="G341" s="123" t="s">
        <v>94</v>
      </c>
      <c r="H341" s="122">
        <v>4547.0832800000007</v>
      </c>
      <c r="I341" s="122">
        <v>1619.9222800000002</v>
      </c>
      <c r="J341" s="122">
        <v>6167.0055600000014</v>
      </c>
      <c r="K341" s="124">
        <v>3068.6400983674484</v>
      </c>
      <c r="L341" s="125">
        <v>1638.3945779128096</v>
      </c>
      <c r="M341" s="125">
        <v>1194.4888719124358</v>
      </c>
      <c r="N341" s="125">
        <v>1093.2191381915532</v>
      </c>
      <c r="O341" s="125">
        <v>4161.8592365590021</v>
      </c>
      <c r="P341" s="125">
        <v>39.873040092718561</v>
      </c>
      <c r="Q341" s="125">
        <v>8411.1028800000004</v>
      </c>
      <c r="R341" s="125">
        <v>804.22374799999989</v>
      </c>
      <c r="S341" s="125">
        <v>84.272679999999994</v>
      </c>
      <c r="T341" s="126">
        <v>0</v>
      </c>
      <c r="U341" s="126" t="s">
        <v>94</v>
      </c>
      <c r="V341" s="127">
        <v>9299.5993080000007</v>
      </c>
      <c r="W341" s="125">
        <v>4317.0119929903567</v>
      </c>
      <c r="X341" s="125">
        <v>20919.134593622617</v>
      </c>
      <c r="Y341" s="125">
        <v>2521.860226214405</v>
      </c>
      <c r="Z341" s="125">
        <v>16767.345801830481</v>
      </c>
      <c r="AA341" s="125">
        <v>15466.604868000002</v>
      </c>
      <c r="AB341" s="125">
        <v>4253.7814897058997</v>
      </c>
      <c r="AC341" s="126" t="s">
        <v>94</v>
      </c>
      <c r="AD341" s="125">
        <v>25.022981653335407</v>
      </c>
      <c r="AE341" s="125">
        <v>3.247306991707831</v>
      </c>
      <c r="AF341" s="126" t="s">
        <v>94</v>
      </c>
      <c r="AG341" s="128" t="s">
        <v>94</v>
      </c>
      <c r="AH341" s="126">
        <v>1276.6300000000001</v>
      </c>
      <c r="AI341" s="126" t="s">
        <v>94</v>
      </c>
      <c r="AJ341" s="126" t="s">
        <v>94</v>
      </c>
      <c r="AK341" s="126" t="s">
        <v>94</v>
      </c>
      <c r="AL341" s="126" t="s">
        <v>94</v>
      </c>
      <c r="AM341" s="126" t="s">
        <v>94</v>
      </c>
      <c r="AN341" s="128" t="s">
        <v>94</v>
      </c>
      <c r="AO341" s="125">
        <v>476290.19699999999</v>
      </c>
      <c r="AP341" s="125">
        <v>61809.599999999999</v>
      </c>
      <c r="AQ341" s="125">
        <v>73.732433605913599</v>
      </c>
      <c r="AR341" s="125">
        <v>26.267566394086401</v>
      </c>
      <c r="AS341" s="125">
        <v>60.126959907281439</v>
      </c>
      <c r="AT341" s="126" t="s">
        <v>94</v>
      </c>
      <c r="AU341" s="128" t="s">
        <v>94</v>
      </c>
      <c r="AV341" s="125">
        <f t="shared" si="13"/>
        <v>6.5853822252588179</v>
      </c>
      <c r="AW341" s="128" t="s">
        <v>94</v>
      </c>
      <c r="AX341" s="129">
        <v>71.578999999999994</v>
      </c>
      <c r="AZ341" s="100"/>
      <c r="BA341" s="98">
        <f t="shared" si="15"/>
        <v>15466.604868000002</v>
      </c>
      <c r="BB341" s="154"/>
    </row>
    <row r="342" spans="1:54" x14ac:dyDescent="0.3">
      <c r="A342" s="120">
        <v>2013</v>
      </c>
      <c r="B342" s="121" t="s">
        <v>272</v>
      </c>
      <c r="C342" s="122">
        <v>18510.654890000002</v>
      </c>
      <c r="D342" s="122">
        <v>3450.4173900000005</v>
      </c>
      <c r="E342" s="122">
        <v>357.37251000000003</v>
      </c>
      <c r="F342" s="123" t="s">
        <v>94</v>
      </c>
      <c r="G342" s="123" t="s">
        <v>94</v>
      </c>
      <c r="H342" s="122">
        <v>22318.444790000001</v>
      </c>
      <c r="I342" s="122">
        <v>6306.6389699999991</v>
      </c>
      <c r="J342" s="122">
        <v>28625.083760000001</v>
      </c>
      <c r="K342" s="124">
        <v>5704.3394313358758</v>
      </c>
      <c r="L342" s="125">
        <v>4731.1118486261348</v>
      </c>
      <c r="M342" s="125">
        <v>881.88725323562358</v>
      </c>
      <c r="N342" s="125">
        <v>1611.9048479529142</v>
      </c>
      <c r="O342" s="125">
        <v>7316.2442792887896</v>
      </c>
      <c r="P342" s="125">
        <v>28.653624461960643</v>
      </c>
      <c r="Q342" s="125">
        <v>41750.343129999994</v>
      </c>
      <c r="R342" s="125">
        <v>25933.424304999997</v>
      </c>
      <c r="S342" s="125">
        <v>3591.5429000000004</v>
      </c>
      <c r="T342" s="126">
        <v>0</v>
      </c>
      <c r="U342" s="126" t="s">
        <v>94</v>
      </c>
      <c r="V342" s="127">
        <v>71275.310334999987</v>
      </c>
      <c r="W342" s="125">
        <v>14308.85190407781</v>
      </c>
      <c r="X342" s="125">
        <v>4761.6511662413905</v>
      </c>
      <c r="Y342" s="125">
        <v>7986.4129742211189</v>
      </c>
      <c r="Z342" s="125">
        <v>48179.527801998796</v>
      </c>
      <c r="AA342" s="125">
        <v>99900.394094999996</v>
      </c>
      <c r="AB342" s="125">
        <v>11232.661583279569</v>
      </c>
      <c r="AC342" s="126" t="s">
        <v>94</v>
      </c>
      <c r="AD342" s="125">
        <v>8.5217866930138673</v>
      </c>
      <c r="AE342" s="125">
        <v>3.7372957392204724</v>
      </c>
      <c r="AF342" s="126" t="s">
        <v>94</v>
      </c>
      <c r="AG342" s="128" t="s">
        <v>94</v>
      </c>
      <c r="AH342" s="126">
        <v>17664.29</v>
      </c>
      <c r="AI342" s="126" t="s">
        <v>94</v>
      </c>
      <c r="AJ342" s="126" t="s">
        <v>94</v>
      </c>
      <c r="AK342" s="126" t="s">
        <v>94</v>
      </c>
      <c r="AL342" s="126" t="s">
        <v>94</v>
      </c>
      <c r="AM342" s="126" t="s">
        <v>94</v>
      </c>
      <c r="AN342" s="128" t="s">
        <v>94</v>
      </c>
      <c r="AO342" s="125">
        <v>2673066.3309999998</v>
      </c>
      <c r="AP342" s="125">
        <v>1172294</v>
      </c>
      <c r="AQ342" s="125">
        <v>77.968137934978742</v>
      </c>
      <c r="AR342" s="125">
        <v>22.031862065021251</v>
      </c>
      <c r="AS342" s="125">
        <v>71.346375538039354</v>
      </c>
      <c r="AT342" s="126" t="s">
        <v>94</v>
      </c>
      <c r="AU342" s="128" t="s">
        <v>94</v>
      </c>
      <c r="AV342" s="125">
        <f t="shared" si="13"/>
        <v>-1.4428942454049354</v>
      </c>
      <c r="AW342" s="128" t="s">
        <v>94</v>
      </c>
      <c r="AX342" s="129">
        <v>16.786669999999997</v>
      </c>
      <c r="AZ342" s="100"/>
      <c r="BA342" s="98">
        <f t="shared" si="15"/>
        <v>99900.394094999981</v>
      </c>
      <c r="BB342" s="154"/>
    </row>
    <row r="343" spans="1:54" x14ac:dyDescent="0.3">
      <c r="A343" s="120">
        <v>2013</v>
      </c>
      <c r="B343" s="121" t="s">
        <v>8</v>
      </c>
      <c r="C343" s="122">
        <v>1266.14465</v>
      </c>
      <c r="D343" s="122">
        <v>1546.2758399999998</v>
      </c>
      <c r="E343" s="122">
        <v>355.75440000000003</v>
      </c>
      <c r="F343" s="123" t="s">
        <v>94</v>
      </c>
      <c r="G343" s="123" t="s">
        <v>94</v>
      </c>
      <c r="H343" s="122">
        <v>3168.1748899999993</v>
      </c>
      <c r="I343" s="122">
        <v>138.28887000000003</v>
      </c>
      <c r="J343" s="122">
        <v>3306.4637599999992</v>
      </c>
      <c r="K343" s="124">
        <v>3948.8065615371579</v>
      </c>
      <c r="L343" s="125">
        <v>1578.1200455683074</v>
      </c>
      <c r="M343" s="125">
        <v>1927.2749753213213</v>
      </c>
      <c r="N343" s="125">
        <v>172.36295854979107</v>
      </c>
      <c r="O343" s="125">
        <v>4121.169520086949</v>
      </c>
      <c r="P343" s="125">
        <v>46.475162439697726</v>
      </c>
      <c r="Q343" s="125">
        <v>3054.3685600000003</v>
      </c>
      <c r="R343" s="125">
        <v>687.20705599999997</v>
      </c>
      <c r="S343" s="125">
        <v>66.435510000000008</v>
      </c>
      <c r="T343" s="126">
        <v>0</v>
      </c>
      <c r="U343" s="126" t="s">
        <v>94</v>
      </c>
      <c r="V343" s="127">
        <v>3808.0111259999999</v>
      </c>
      <c r="W343" s="125">
        <v>4111.8035086279606</v>
      </c>
      <c r="X343" s="125">
        <v>3395.1084325028519</v>
      </c>
      <c r="Y343" s="125">
        <v>1983.1041263263605</v>
      </c>
      <c r="Z343" s="125">
        <v>37811.900967558344</v>
      </c>
      <c r="AA343" s="125">
        <v>7114.4748859999991</v>
      </c>
      <c r="AB343" s="125">
        <v>4116.1510747621105</v>
      </c>
      <c r="AC343" s="126" t="s">
        <v>94</v>
      </c>
      <c r="AD343" s="125">
        <v>17.782941828116368</v>
      </c>
      <c r="AE343" s="125">
        <v>3.7632208750219482</v>
      </c>
      <c r="AF343" s="126" t="s">
        <v>94</v>
      </c>
      <c r="AG343" s="128" t="s">
        <v>94</v>
      </c>
      <c r="AH343" s="126">
        <v>170.82</v>
      </c>
      <c r="AI343" s="126" t="s">
        <v>94</v>
      </c>
      <c r="AJ343" s="126" t="s">
        <v>94</v>
      </c>
      <c r="AK343" s="126" t="s">
        <v>94</v>
      </c>
      <c r="AL343" s="126" t="s">
        <v>94</v>
      </c>
      <c r="AM343" s="126" t="s">
        <v>94</v>
      </c>
      <c r="AN343" s="128" t="s">
        <v>94</v>
      </c>
      <c r="AO343" s="125">
        <v>189052.81200000001</v>
      </c>
      <c r="AP343" s="125">
        <v>40007.300000000003</v>
      </c>
      <c r="AQ343" s="125">
        <v>95.817620272360102</v>
      </c>
      <c r="AR343" s="125">
        <v>4.1823797276399022</v>
      </c>
      <c r="AS343" s="125">
        <v>53.524837560302274</v>
      </c>
      <c r="AT343" s="126" t="s">
        <v>94</v>
      </c>
      <c r="AU343" s="128" t="s">
        <v>94</v>
      </c>
      <c r="AV343" s="125">
        <f t="shared" si="13"/>
        <v>5.6610587587640149</v>
      </c>
      <c r="AW343" s="128" t="s">
        <v>94</v>
      </c>
      <c r="AX343" s="129">
        <v>40.667910000000006</v>
      </c>
      <c r="AZ343" s="100"/>
      <c r="BA343" s="98">
        <f t="shared" si="15"/>
        <v>7114.474886</v>
      </c>
      <c r="BB343" s="154"/>
    </row>
    <row r="344" spans="1:54" x14ac:dyDescent="0.3">
      <c r="A344" s="120">
        <v>2013</v>
      </c>
      <c r="B344" s="121" t="s">
        <v>9</v>
      </c>
      <c r="C344" s="122">
        <v>7485.4845999999998</v>
      </c>
      <c r="D344" s="122">
        <v>2209.5985499999997</v>
      </c>
      <c r="E344" s="123">
        <v>0</v>
      </c>
      <c r="F344" s="123" t="s">
        <v>94</v>
      </c>
      <c r="G344" s="123" t="s">
        <v>94</v>
      </c>
      <c r="H344" s="122">
        <v>9695.0831499999986</v>
      </c>
      <c r="I344" s="122">
        <v>1209.6927599999999</v>
      </c>
      <c r="J344" s="122">
        <v>10904.775909999998</v>
      </c>
      <c r="K344" s="124">
        <v>2825.7722059487892</v>
      </c>
      <c r="L344" s="125">
        <v>2181.7527506958713</v>
      </c>
      <c r="M344" s="125">
        <v>644.01945525291831</v>
      </c>
      <c r="N344" s="125">
        <v>352.58245092467098</v>
      </c>
      <c r="O344" s="125">
        <v>3178.35465687346</v>
      </c>
      <c r="P344" s="125">
        <v>55.706024706964151</v>
      </c>
      <c r="Q344" s="125">
        <v>7038.844540000001</v>
      </c>
      <c r="R344" s="125">
        <v>1110.3390089999998</v>
      </c>
      <c r="S344" s="125">
        <v>521.61780999999996</v>
      </c>
      <c r="T344" s="126">
        <v>0</v>
      </c>
      <c r="U344" s="126" t="s">
        <v>94</v>
      </c>
      <c r="V344" s="127">
        <v>8670.801359000001</v>
      </c>
      <c r="W344" s="125">
        <v>3788.4291705679807</v>
      </c>
      <c r="X344" s="125">
        <v>2325.1781960262001</v>
      </c>
      <c r="Y344" s="125">
        <v>2525.6100761546018</v>
      </c>
      <c r="Z344" s="125">
        <v>15066.514832038356</v>
      </c>
      <c r="AA344" s="125">
        <v>19575.577269000001</v>
      </c>
      <c r="AB344" s="125">
        <v>3422.4778339247682</v>
      </c>
      <c r="AC344" s="126" t="s">
        <v>94</v>
      </c>
      <c r="AD344" s="125">
        <v>25.616313962344151</v>
      </c>
      <c r="AE344" s="125">
        <v>3.29236172957753</v>
      </c>
      <c r="AF344" s="126" t="s">
        <v>94</v>
      </c>
      <c r="AG344" s="128" t="s">
        <v>94</v>
      </c>
      <c r="AH344" s="126">
        <v>815.28</v>
      </c>
      <c r="AI344" s="126" t="s">
        <v>94</v>
      </c>
      <c r="AJ344" s="126" t="s">
        <v>94</v>
      </c>
      <c r="AK344" s="126" t="s">
        <v>94</v>
      </c>
      <c r="AL344" s="126" t="s">
        <v>94</v>
      </c>
      <c r="AM344" s="126" t="s">
        <v>94</v>
      </c>
      <c r="AN344" s="128" t="s">
        <v>94</v>
      </c>
      <c r="AO344" s="125">
        <v>594575.53200000001</v>
      </c>
      <c r="AP344" s="125">
        <v>76418.399999999994</v>
      </c>
      <c r="AQ344" s="125">
        <v>88.906761863023007</v>
      </c>
      <c r="AR344" s="125">
        <v>11.093238136976995</v>
      </c>
      <c r="AS344" s="125">
        <v>44.293975293035842</v>
      </c>
      <c r="AT344" s="126" t="s">
        <v>94</v>
      </c>
      <c r="AU344" s="128" t="s">
        <v>94</v>
      </c>
      <c r="AV344" s="125">
        <f t="shared" si="13"/>
        <v>7.9084467339296305</v>
      </c>
      <c r="AW344" s="128" t="s">
        <v>94</v>
      </c>
      <c r="AX344" s="129">
        <v>39.83587</v>
      </c>
      <c r="AZ344" s="100"/>
      <c r="BA344" s="98">
        <f t="shared" si="15"/>
        <v>19575.577268999998</v>
      </c>
      <c r="BB344" s="154"/>
    </row>
    <row r="345" spans="1:54" x14ac:dyDescent="0.3">
      <c r="A345" s="120">
        <v>2013</v>
      </c>
      <c r="B345" s="121" t="s">
        <v>10</v>
      </c>
      <c r="C345" s="122">
        <v>4057.5606699999998</v>
      </c>
      <c r="D345" s="122">
        <v>3179.08178</v>
      </c>
      <c r="E345" s="122">
        <v>79.622290000000007</v>
      </c>
      <c r="F345" s="123" t="s">
        <v>94</v>
      </c>
      <c r="G345" s="123" t="s">
        <v>94</v>
      </c>
      <c r="H345" s="122">
        <v>7316.2647399999996</v>
      </c>
      <c r="I345" s="122">
        <v>294.18630441379548</v>
      </c>
      <c r="J345" s="122">
        <v>7610.451044413795</v>
      </c>
      <c r="K345" s="124">
        <v>2691.3477698046559</v>
      </c>
      <c r="L345" s="125">
        <v>1492.6068490041525</v>
      </c>
      <c r="M345" s="125">
        <v>1169.4512107867788</v>
      </c>
      <c r="N345" s="125">
        <v>108.2188344119548</v>
      </c>
      <c r="O345" s="125">
        <v>2799.5666042166108</v>
      </c>
      <c r="P345" s="125">
        <v>64.782727055947831</v>
      </c>
      <c r="Q345" s="125">
        <v>3109.39633</v>
      </c>
      <c r="R345" s="125">
        <v>1027.8072709999999</v>
      </c>
      <c r="S345" s="126">
        <v>0</v>
      </c>
      <c r="T345" s="126">
        <v>0</v>
      </c>
      <c r="U345" s="126" t="s">
        <v>94</v>
      </c>
      <c r="V345" s="127">
        <v>4137.2036010000002</v>
      </c>
      <c r="W345" s="125">
        <v>5136.7097125843811</v>
      </c>
      <c r="X345" s="125">
        <v>4006.0712523400125</v>
      </c>
      <c r="Y345" s="125">
        <v>1916.0709284246868</v>
      </c>
      <c r="Z345" s="125">
        <v>0</v>
      </c>
      <c r="AA345" s="125">
        <v>11747.654645413795</v>
      </c>
      <c r="AB345" s="125">
        <v>3333.7480243000127</v>
      </c>
      <c r="AC345" s="126" t="s">
        <v>94</v>
      </c>
      <c r="AD345" s="125">
        <v>19.122616960856398</v>
      </c>
      <c r="AE345" s="125">
        <v>5.3688499897906565</v>
      </c>
      <c r="AF345" s="126" t="s">
        <v>94</v>
      </c>
      <c r="AG345" s="128" t="s">
        <v>94</v>
      </c>
      <c r="AH345" s="126">
        <v>83.67</v>
      </c>
      <c r="AI345" s="126" t="s">
        <v>94</v>
      </c>
      <c r="AJ345" s="126" t="s">
        <v>94</v>
      </c>
      <c r="AK345" s="126" t="s">
        <v>94</v>
      </c>
      <c r="AL345" s="126" t="s">
        <v>94</v>
      </c>
      <c r="AM345" s="126" t="s">
        <v>94</v>
      </c>
      <c r="AN345" s="128" t="s">
        <v>94</v>
      </c>
      <c r="AO345" s="125">
        <v>218811.378</v>
      </c>
      <c r="AP345" s="125">
        <v>61433.3</v>
      </c>
      <c r="AQ345" s="125">
        <v>96.134443245256364</v>
      </c>
      <c r="AR345" s="125">
        <v>3.8655567547436416</v>
      </c>
      <c r="AS345" s="125">
        <v>35.217272944052169</v>
      </c>
      <c r="AT345" s="126" t="s">
        <v>94</v>
      </c>
      <c r="AU345" s="128" t="s">
        <v>94</v>
      </c>
      <c r="AV345" s="125">
        <f t="shared" si="13"/>
        <v>7.0719265307198187</v>
      </c>
      <c r="AW345" s="128" t="s">
        <v>94</v>
      </c>
      <c r="AX345" s="129">
        <v>105.02449</v>
      </c>
      <c r="AZ345" s="100"/>
      <c r="BA345" s="98">
        <f t="shared" si="15"/>
        <v>11747.654645413793</v>
      </c>
      <c r="BB345" s="154"/>
    </row>
    <row r="346" spans="1:54" x14ac:dyDescent="0.3">
      <c r="A346" s="120">
        <v>2013</v>
      </c>
      <c r="B346" s="121" t="s">
        <v>11</v>
      </c>
      <c r="C346" s="122">
        <v>2889.5084300000003</v>
      </c>
      <c r="D346" s="122">
        <v>2189.3719999999998</v>
      </c>
      <c r="E346" s="122">
        <v>558.04512999999986</v>
      </c>
      <c r="F346" s="123" t="s">
        <v>94</v>
      </c>
      <c r="G346" s="123" t="s">
        <v>94</v>
      </c>
      <c r="H346" s="122">
        <v>5636.9255599999997</v>
      </c>
      <c r="I346" s="122">
        <v>189.07</v>
      </c>
      <c r="J346" s="122">
        <v>5825.9955599999994</v>
      </c>
      <c r="K346" s="124">
        <v>3014.0199279769654</v>
      </c>
      <c r="L346" s="125">
        <v>1544.9975163548966</v>
      </c>
      <c r="M346" s="125">
        <v>1170.6400532553396</v>
      </c>
      <c r="N346" s="125">
        <v>101.0942475143498</v>
      </c>
      <c r="O346" s="125">
        <v>3115.1141754913151</v>
      </c>
      <c r="P346" s="125">
        <v>63.008733930189031</v>
      </c>
      <c r="Q346" s="125">
        <v>2528.6221600000003</v>
      </c>
      <c r="R346" s="125">
        <v>585.28114600000004</v>
      </c>
      <c r="S346" s="125">
        <v>306.43127999999996</v>
      </c>
      <c r="T346" s="126">
        <v>0</v>
      </c>
      <c r="U346" s="126" t="s">
        <v>94</v>
      </c>
      <c r="V346" s="127">
        <v>3420.3345859999999</v>
      </c>
      <c r="W346" s="125">
        <v>3653.8171603644487</v>
      </c>
      <c r="X346" s="125">
        <v>2602.8770360854455</v>
      </c>
      <c r="Y346" s="125">
        <v>1982.7940443119453</v>
      </c>
      <c r="Z346" s="125">
        <v>14972.700087950747</v>
      </c>
      <c r="AA346" s="125">
        <v>9246.3301460000002</v>
      </c>
      <c r="AB346" s="125">
        <v>3294.8074413095515</v>
      </c>
      <c r="AC346" s="126" t="s">
        <v>94</v>
      </c>
      <c r="AD346" s="125">
        <v>14.127707325793528</v>
      </c>
      <c r="AE346" s="125">
        <v>4.0030389565815536</v>
      </c>
      <c r="AF346" s="126" t="s">
        <v>94</v>
      </c>
      <c r="AG346" s="128" t="s">
        <v>94</v>
      </c>
      <c r="AH346" s="126">
        <v>146.41</v>
      </c>
      <c r="AI346" s="126" t="s">
        <v>94</v>
      </c>
      <c r="AJ346" s="126" t="s">
        <v>94</v>
      </c>
      <c r="AK346" s="126" t="s">
        <v>94</v>
      </c>
      <c r="AL346" s="126" t="s">
        <v>94</v>
      </c>
      <c r="AM346" s="126" t="s">
        <v>94</v>
      </c>
      <c r="AN346" s="128" t="s">
        <v>94</v>
      </c>
      <c r="AO346" s="125">
        <v>230982.76699999999</v>
      </c>
      <c r="AP346" s="125">
        <v>65448.2</v>
      </c>
      <c r="AQ346" s="125">
        <v>96.754717746472167</v>
      </c>
      <c r="AR346" s="125">
        <v>3.2452822535278418</v>
      </c>
      <c r="AS346" s="125">
        <v>36.991266069810955</v>
      </c>
      <c r="AT346" s="126" t="s">
        <v>94</v>
      </c>
      <c r="AU346" s="128" t="s">
        <v>94</v>
      </c>
      <c r="AV346" s="125">
        <f t="shared" si="13"/>
        <v>7.1791974409423753</v>
      </c>
      <c r="AW346" s="128" t="s">
        <v>94</v>
      </c>
      <c r="AX346" s="129">
        <v>260.49700000000001</v>
      </c>
      <c r="AZ346" s="100"/>
      <c r="BA346" s="98">
        <f t="shared" si="15"/>
        <v>9246.3301460000002</v>
      </c>
      <c r="BB346" s="154"/>
    </row>
    <row r="347" spans="1:54" x14ac:dyDescent="0.3">
      <c r="A347" s="120">
        <v>2013</v>
      </c>
      <c r="B347" s="121" t="s">
        <v>12</v>
      </c>
      <c r="C347" s="122">
        <v>5180.8405000000002</v>
      </c>
      <c r="D347" s="122">
        <v>3651.30321</v>
      </c>
      <c r="E347" s="123">
        <v>0</v>
      </c>
      <c r="F347" s="123" t="s">
        <v>94</v>
      </c>
      <c r="G347" s="123" t="s">
        <v>94</v>
      </c>
      <c r="H347" s="122">
        <v>8832.1437100000003</v>
      </c>
      <c r="I347" s="122">
        <v>1668.9254755555392</v>
      </c>
      <c r="J347" s="122">
        <v>10501.06918555554</v>
      </c>
      <c r="K347" s="124">
        <v>2317.9125138732629</v>
      </c>
      <c r="L347" s="125">
        <v>1359.6625487122435</v>
      </c>
      <c r="M347" s="125">
        <v>958.24996516101896</v>
      </c>
      <c r="N347" s="125">
        <v>437.99369460372395</v>
      </c>
      <c r="O347" s="125">
        <v>2755.9062084769871</v>
      </c>
      <c r="P347" s="125">
        <v>37.154090671540438</v>
      </c>
      <c r="Q347" s="125">
        <v>16351.700219999999</v>
      </c>
      <c r="R347" s="125">
        <v>1247.293676</v>
      </c>
      <c r="S347" s="125">
        <v>163.49819999999997</v>
      </c>
      <c r="T347" s="126">
        <v>0</v>
      </c>
      <c r="U347" s="126" t="s">
        <v>94</v>
      </c>
      <c r="V347" s="127">
        <v>17762.492095999998</v>
      </c>
      <c r="W347" s="125">
        <v>4517.5156590323895</v>
      </c>
      <c r="X347" s="125">
        <v>3346.3072417405451</v>
      </c>
      <c r="Y347" s="125">
        <v>3080.6426480867217</v>
      </c>
      <c r="Z347" s="125">
        <v>31089.218482601249</v>
      </c>
      <c r="AA347" s="125">
        <v>28263.561281555536</v>
      </c>
      <c r="AB347" s="125">
        <v>3650.5367048480971</v>
      </c>
      <c r="AC347" s="126" t="s">
        <v>94</v>
      </c>
      <c r="AD347" s="125">
        <v>30.261225844451133</v>
      </c>
      <c r="AE347" s="125">
        <v>2.7748041326726525</v>
      </c>
      <c r="AF347" s="126" t="s">
        <v>94</v>
      </c>
      <c r="AG347" s="128" t="s">
        <v>94</v>
      </c>
      <c r="AH347" s="126">
        <v>3159.24</v>
      </c>
      <c r="AI347" s="126" t="s">
        <v>94</v>
      </c>
      <c r="AJ347" s="126" t="s">
        <v>94</v>
      </c>
      <c r="AK347" s="126" t="s">
        <v>94</v>
      </c>
      <c r="AL347" s="126" t="s">
        <v>94</v>
      </c>
      <c r="AM347" s="126" t="s">
        <v>94</v>
      </c>
      <c r="AN347" s="128" t="s">
        <v>94</v>
      </c>
      <c r="AO347" s="125">
        <v>1018578.607</v>
      </c>
      <c r="AP347" s="125">
        <v>93398.6</v>
      </c>
      <c r="AQ347" s="125">
        <v>84.107089991834499</v>
      </c>
      <c r="AR347" s="125">
        <v>15.892910008165495</v>
      </c>
      <c r="AS347" s="125">
        <v>62.84590932845957</v>
      </c>
      <c r="AT347" s="126" t="s">
        <v>94</v>
      </c>
      <c r="AU347" s="128" t="s">
        <v>94</v>
      </c>
      <c r="AV347" s="125">
        <f t="shared" si="13"/>
        <v>4.5325308626380512</v>
      </c>
      <c r="AW347" s="128" t="s">
        <v>94</v>
      </c>
      <c r="AX347" s="129">
        <v>7.9473400000000005</v>
      </c>
      <c r="AZ347" s="100"/>
      <c r="BA347" s="98">
        <f t="shared" si="15"/>
        <v>28263.56128155554</v>
      </c>
      <c r="BB347" s="154"/>
    </row>
    <row r="348" spans="1:54" x14ac:dyDescent="0.3">
      <c r="A348" s="120">
        <v>2013</v>
      </c>
      <c r="B348" s="121" t="s">
        <v>13</v>
      </c>
      <c r="C348" s="122">
        <v>16885.498500000002</v>
      </c>
      <c r="D348" s="122">
        <v>7629.0087699999995</v>
      </c>
      <c r="E348" s="122">
        <v>133.76827000000003</v>
      </c>
      <c r="F348" s="123" t="s">
        <v>94</v>
      </c>
      <c r="G348" s="123" t="s">
        <v>94</v>
      </c>
      <c r="H348" s="122">
        <v>24648.275540000002</v>
      </c>
      <c r="I348" s="122">
        <v>4723.6518999999998</v>
      </c>
      <c r="J348" s="122">
        <v>29371.927440000003</v>
      </c>
      <c r="K348" s="124">
        <v>2686.4116522347767</v>
      </c>
      <c r="L348" s="125">
        <v>1840.347810563012</v>
      </c>
      <c r="M348" s="125">
        <v>831.48445908395991</v>
      </c>
      <c r="N348" s="125">
        <v>514.83007339266965</v>
      </c>
      <c r="O348" s="125">
        <v>3201.2417256274462</v>
      </c>
      <c r="P348" s="125">
        <v>53.522618492485044</v>
      </c>
      <c r="Q348" s="125">
        <v>18046.946310000003</v>
      </c>
      <c r="R348" s="125">
        <v>1377.8268559999999</v>
      </c>
      <c r="S348" s="125">
        <v>44.904139999999998</v>
      </c>
      <c r="T348" s="125">
        <v>6035.9933000000001</v>
      </c>
      <c r="U348" s="126" t="s">
        <v>94</v>
      </c>
      <c r="V348" s="127">
        <v>25505.670606</v>
      </c>
      <c r="W348" s="125">
        <v>3547.8533943947759</v>
      </c>
      <c r="X348" s="125">
        <v>3486.1153429131127</v>
      </c>
      <c r="Y348" s="125">
        <v>1242.176241701256</v>
      </c>
      <c r="Z348" s="125">
        <v>2246.7797458220753</v>
      </c>
      <c r="AA348" s="125">
        <v>54877.598045999999</v>
      </c>
      <c r="AB348" s="125">
        <v>3353.5134324235637</v>
      </c>
      <c r="AC348" s="126" t="s">
        <v>94</v>
      </c>
      <c r="AD348" s="125">
        <v>33.157066755685527</v>
      </c>
      <c r="AE348" s="125">
        <v>4.019882653566464</v>
      </c>
      <c r="AF348" s="126" t="s">
        <v>94</v>
      </c>
      <c r="AG348" s="128" t="s">
        <v>94</v>
      </c>
      <c r="AH348" s="126">
        <v>2718.21</v>
      </c>
      <c r="AI348" s="126" t="s">
        <v>94</v>
      </c>
      <c r="AJ348" s="126" t="s">
        <v>94</v>
      </c>
      <c r="AK348" s="126" t="s">
        <v>94</v>
      </c>
      <c r="AL348" s="126" t="s">
        <v>94</v>
      </c>
      <c r="AM348" s="126" t="s">
        <v>94</v>
      </c>
      <c r="AN348" s="128" t="s">
        <v>94</v>
      </c>
      <c r="AO348" s="125">
        <v>1365154.2290000001</v>
      </c>
      <c r="AP348" s="125">
        <v>165508</v>
      </c>
      <c r="AQ348" s="125">
        <v>83.917800731159645</v>
      </c>
      <c r="AR348" s="125">
        <v>16.082199268840355</v>
      </c>
      <c r="AS348" s="125">
        <v>46.47738150751497</v>
      </c>
      <c r="AT348" s="126" t="s">
        <v>94</v>
      </c>
      <c r="AU348" s="128" t="s">
        <v>94</v>
      </c>
      <c r="AV348" s="125">
        <f t="shared" si="13"/>
        <v>7.9940826539176779</v>
      </c>
      <c r="AW348" s="128" t="s">
        <v>94</v>
      </c>
      <c r="AX348" s="129">
        <v>133.62329</v>
      </c>
      <c r="AZ348" s="100"/>
      <c r="BA348" s="98">
        <f t="shared" si="15"/>
        <v>54877.598046000006</v>
      </c>
      <c r="BB348" s="154"/>
    </row>
    <row r="349" spans="1:54" x14ac:dyDescent="0.3">
      <c r="A349" s="120">
        <v>2013</v>
      </c>
      <c r="B349" s="121" t="s">
        <v>14</v>
      </c>
      <c r="C349" s="122">
        <v>4020.2645200000002</v>
      </c>
      <c r="D349" s="122">
        <v>2161.3204900000001</v>
      </c>
      <c r="E349" s="122">
        <v>795.86504999999988</v>
      </c>
      <c r="F349" s="123" t="s">
        <v>94</v>
      </c>
      <c r="G349" s="123" t="s">
        <v>94</v>
      </c>
      <c r="H349" s="122">
        <v>6977.450060000001</v>
      </c>
      <c r="I349" s="122">
        <v>36.041100000000007</v>
      </c>
      <c r="J349" s="122">
        <v>7013.4911600000014</v>
      </c>
      <c r="K349" s="124">
        <v>2273.4678167188972</v>
      </c>
      <c r="L349" s="125">
        <v>1309.9258213704572</v>
      </c>
      <c r="M349" s="125">
        <v>704.22468571994591</v>
      </c>
      <c r="N349" s="125">
        <v>11.743298801789983</v>
      </c>
      <c r="O349" s="125">
        <v>2285.2111155206871</v>
      </c>
      <c r="P349" s="125">
        <v>50.378029386699851</v>
      </c>
      <c r="Q349" s="125">
        <v>5612.8729599999988</v>
      </c>
      <c r="R349" s="125">
        <v>1213.0365499999998</v>
      </c>
      <c r="S349" s="125">
        <v>82.325220000000002</v>
      </c>
      <c r="T349" s="126">
        <v>0</v>
      </c>
      <c r="U349" s="126" t="s">
        <v>94</v>
      </c>
      <c r="V349" s="127">
        <v>6908.2347299999983</v>
      </c>
      <c r="W349" s="125">
        <v>4728.9598079455864</v>
      </c>
      <c r="X349" s="125">
        <v>3448.5092432338442</v>
      </c>
      <c r="Y349" s="125">
        <v>2819.2450089478693</v>
      </c>
      <c r="Z349" s="125">
        <v>26573.666881859263</v>
      </c>
      <c r="AA349" s="125">
        <v>13921.72589</v>
      </c>
      <c r="AB349" s="125">
        <v>3073.287018252443</v>
      </c>
      <c r="AC349" s="126" t="s">
        <v>94</v>
      </c>
      <c r="AD349" s="125">
        <v>24.298962168483328</v>
      </c>
      <c r="AE349" s="125">
        <v>3.8728910087395834</v>
      </c>
      <c r="AF349" s="126" t="s">
        <v>94</v>
      </c>
      <c r="AG349" s="128" t="s">
        <v>94</v>
      </c>
      <c r="AH349" s="126">
        <v>310.72000000000003</v>
      </c>
      <c r="AI349" s="126" t="s">
        <v>94</v>
      </c>
      <c r="AJ349" s="126" t="s">
        <v>94</v>
      </c>
      <c r="AK349" s="126" t="s">
        <v>94</v>
      </c>
      <c r="AL349" s="126" t="s">
        <v>94</v>
      </c>
      <c r="AM349" s="126" t="s">
        <v>94</v>
      </c>
      <c r="AN349" s="128" t="s">
        <v>94</v>
      </c>
      <c r="AO349" s="125">
        <v>359465.98700000002</v>
      </c>
      <c r="AP349" s="125">
        <v>57293.5</v>
      </c>
      <c r="AQ349" s="125">
        <v>99.48611755290213</v>
      </c>
      <c r="AR349" s="125">
        <v>0.5138824470978588</v>
      </c>
      <c r="AS349" s="125">
        <v>49.621970613300149</v>
      </c>
      <c r="AT349" s="126" t="s">
        <v>94</v>
      </c>
      <c r="AU349" s="128" t="s">
        <v>94</v>
      </c>
      <c r="AV349" s="125">
        <f t="shared" si="13"/>
        <v>12.920115030276079</v>
      </c>
      <c r="AW349" s="128" t="s">
        <v>94</v>
      </c>
      <c r="AX349" s="129">
        <v>55.049769999999995</v>
      </c>
      <c r="AZ349" s="100"/>
      <c r="BA349" s="98">
        <f t="shared" si="15"/>
        <v>13921.72589</v>
      </c>
      <c r="BB349" s="154"/>
    </row>
    <row r="350" spans="1:54" x14ac:dyDescent="0.3">
      <c r="A350" s="120">
        <v>2013</v>
      </c>
      <c r="B350" s="121" t="s">
        <v>15</v>
      </c>
      <c r="C350" s="122">
        <v>2006.08691</v>
      </c>
      <c r="D350" s="122">
        <v>1242.03487</v>
      </c>
      <c r="E350" s="123">
        <v>0</v>
      </c>
      <c r="F350" s="123" t="s">
        <v>94</v>
      </c>
      <c r="G350" s="123" t="s">
        <v>94</v>
      </c>
      <c r="H350" s="122">
        <v>3248.1217799999999</v>
      </c>
      <c r="I350" s="122">
        <v>157.43734999999998</v>
      </c>
      <c r="J350" s="122">
        <v>3405.5591300000001</v>
      </c>
      <c r="K350" s="124">
        <v>2917.9446689317024</v>
      </c>
      <c r="L350" s="125">
        <v>1802.1647588743335</v>
      </c>
      <c r="M350" s="125">
        <v>1115.7799100573686</v>
      </c>
      <c r="N350" s="125">
        <v>141.43357522858474</v>
      </c>
      <c r="O350" s="125">
        <v>3059.3782441602871</v>
      </c>
      <c r="P350" s="125">
        <v>47.236511451518489</v>
      </c>
      <c r="Q350" s="125">
        <v>2866.2909799999989</v>
      </c>
      <c r="R350" s="125">
        <v>863.20848600000011</v>
      </c>
      <c r="S350" s="125">
        <v>74.532089999999997</v>
      </c>
      <c r="T350" s="126">
        <v>0</v>
      </c>
      <c r="U350" s="126" t="s">
        <v>94</v>
      </c>
      <c r="V350" s="127">
        <v>3804.031555999999</v>
      </c>
      <c r="W350" s="125">
        <v>4998.5040878594109</v>
      </c>
      <c r="X350" s="125">
        <v>3715.3965647088698</v>
      </c>
      <c r="Y350" s="125">
        <v>3960.1260970294766</v>
      </c>
      <c r="Z350" s="125">
        <v>45894.144088669949</v>
      </c>
      <c r="AA350" s="125">
        <v>7209.5906859999996</v>
      </c>
      <c r="AB350" s="125">
        <v>3846.7809451346388</v>
      </c>
      <c r="AC350" s="126" t="s">
        <v>94</v>
      </c>
      <c r="AD350" s="125">
        <v>24.995373984613618</v>
      </c>
      <c r="AE350" s="125">
        <v>3.9585699050355436</v>
      </c>
      <c r="AF350" s="126" t="s">
        <v>94</v>
      </c>
      <c r="AG350" s="128" t="s">
        <v>94</v>
      </c>
      <c r="AH350" s="126">
        <v>308.32</v>
      </c>
      <c r="AI350" s="126" t="s">
        <v>94</v>
      </c>
      <c r="AJ350" s="126" t="s">
        <v>94</v>
      </c>
      <c r="AK350" s="126" t="s">
        <v>94</v>
      </c>
      <c r="AL350" s="126" t="s">
        <v>94</v>
      </c>
      <c r="AM350" s="126" t="s">
        <v>94</v>
      </c>
      <c r="AN350" s="128" t="s">
        <v>94</v>
      </c>
      <c r="AO350" s="125">
        <v>182126.14300000001</v>
      </c>
      <c r="AP350" s="125">
        <v>28843.7</v>
      </c>
      <c r="AQ350" s="125">
        <v>95.377048408494375</v>
      </c>
      <c r="AR350" s="125">
        <v>4.622951591505621</v>
      </c>
      <c r="AS350" s="125">
        <v>52.763488548481504</v>
      </c>
      <c r="AT350" s="126" t="s">
        <v>94</v>
      </c>
      <c r="AU350" s="128" t="s">
        <v>94</v>
      </c>
      <c r="AV350" s="125">
        <f t="shared" si="13"/>
        <v>6.0754680082884427</v>
      </c>
      <c r="AW350" s="128" t="s">
        <v>94</v>
      </c>
      <c r="AX350" s="129">
        <v>31.49213</v>
      </c>
      <c r="AZ350" s="100"/>
      <c r="BA350" s="98">
        <f t="shared" si="15"/>
        <v>7209.5906859999996</v>
      </c>
      <c r="BB350" s="154"/>
    </row>
    <row r="351" spans="1:54" x14ac:dyDescent="0.3">
      <c r="A351" s="120">
        <v>2013</v>
      </c>
      <c r="B351" s="121" t="s">
        <v>16</v>
      </c>
      <c r="C351" s="122">
        <v>971.49919999999997</v>
      </c>
      <c r="D351" s="122">
        <v>1157.49713</v>
      </c>
      <c r="E351" s="122">
        <v>159.26906</v>
      </c>
      <c r="F351" s="123" t="s">
        <v>94</v>
      </c>
      <c r="G351" s="123" t="s">
        <v>94</v>
      </c>
      <c r="H351" s="122">
        <v>2288.26539</v>
      </c>
      <c r="I351" s="122">
        <v>223.06955999999997</v>
      </c>
      <c r="J351" s="122">
        <v>2511.3349499999999</v>
      </c>
      <c r="K351" s="124">
        <v>3640.0366983860345</v>
      </c>
      <c r="L351" s="125">
        <v>1545.4032368390074</v>
      </c>
      <c r="M351" s="125">
        <v>1841.2776987709935</v>
      </c>
      <c r="N351" s="125">
        <v>354.84580951199257</v>
      </c>
      <c r="O351" s="125">
        <v>3994.8825078980276</v>
      </c>
      <c r="P351" s="125">
        <v>52.091479179384748</v>
      </c>
      <c r="Q351" s="125">
        <v>1892.8808999999997</v>
      </c>
      <c r="R351" s="125">
        <v>416.79324700000001</v>
      </c>
      <c r="S351" s="126">
        <v>0</v>
      </c>
      <c r="T351" s="126">
        <v>0</v>
      </c>
      <c r="U351" s="126" t="s">
        <v>94</v>
      </c>
      <c r="V351" s="127">
        <v>2309.6741469999997</v>
      </c>
      <c r="W351" s="125">
        <v>4201.2026047493009</v>
      </c>
      <c r="X351" s="125">
        <v>3596.506438208587</v>
      </c>
      <c r="Y351" s="125">
        <v>2299.1557140571822</v>
      </c>
      <c r="Z351" s="125">
        <v>0</v>
      </c>
      <c r="AA351" s="125">
        <v>4821.0090970000001</v>
      </c>
      <c r="AB351" s="125">
        <v>4091.1378340007623</v>
      </c>
      <c r="AC351" s="126" t="s">
        <v>94</v>
      </c>
      <c r="AD351" s="125">
        <v>21.766850413573895</v>
      </c>
      <c r="AE351" s="125">
        <v>4.6522506134209083</v>
      </c>
      <c r="AF351" s="126" t="s">
        <v>94</v>
      </c>
      <c r="AG351" s="128" t="s">
        <v>94</v>
      </c>
      <c r="AH351" s="126">
        <v>66.89</v>
      </c>
      <c r="AI351" s="126" t="s">
        <v>94</v>
      </c>
      <c r="AJ351" s="126" t="s">
        <v>94</v>
      </c>
      <c r="AK351" s="126" t="s">
        <v>94</v>
      </c>
      <c r="AL351" s="126" t="s">
        <v>94</v>
      </c>
      <c r="AM351" s="126" t="s">
        <v>94</v>
      </c>
      <c r="AN351" s="128" t="s">
        <v>94</v>
      </c>
      <c r="AO351" s="125">
        <v>103627.459</v>
      </c>
      <c r="AP351" s="125">
        <v>22148.400000000001</v>
      </c>
      <c r="AQ351" s="125">
        <v>91.117490719427934</v>
      </c>
      <c r="AR351" s="125">
        <v>8.8825092805720711</v>
      </c>
      <c r="AS351" s="125">
        <v>47.908520820615237</v>
      </c>
      <c r="AT351" s="126" t="s">
        <v>94</v>
      </c>
      <c r="AU351" s="128" t="s">
        <v>94</v>
      </c>
      <c r="AV351" s="125">
        <f t="shared" si="13"/>
        <v>5.6426725233457375</v>
      </c>
      <c r="AW351" s="128" t="s">
        <v>94</v>
      </c>
      <c r="AX351" s="129">
        <v>21.167200000000001</v>
      </c>
      <c r="AZ351" s="100"/>
      <c r="BA351" s="98">
        <f t="shared" si="15"/>
        <v>4821.0090969999992</v>
      </c>
      <c r="BB351" s="154"/>
    </row>
    <row r="352" spans="1:54" x14ac:dyDescent="0.3">
      <c r="A352" s="120">
        <v>2013</v>
      </c>
      <c r="B352" s="121" t="s">
        <v>17</v>
      </c>
      <c r="C352" s="122">
        <v>2150.3657000000003</v>
      </c>
      <c r="D352" s="122">
        <v>2006.0842599999999</v>
      </c>
      <c r="E352" s="123">
        <v>0</v>
      </c>
      <c r="F352" s="123" t="s">
        <v>94</v>
      </c>
      <c r="G352" s="123" t="s">
        <v>94</v>
      </c>
      <c r="H352" s="122">
        <v>4156.4499599999999</v>
      </c>
      <c r="I352" s="122">
        <v>263.38691000000006</v>
      </c>
      <c r="J352" s="122">
        <v>4419.8368700000001</v>
      </c>
      <c r="K352" s="124">
        <v>2701.6846391145464</v>
      </c>
      <c r="L352" s="125">
        <v>1397.7336515724105</v>
      </c>
      <c r="M352" s="125">
        <v>1303.9509875421363</v>
      </c>
      <c r="N352" s="125">
        <v>171.20099501711445</v>
      </c>
      <c r="O352" s="125">
        <v>2872.8856341316609</v>
      </c>
      <c r="P352" s="125">
        <v>20.816332156727281</v>
      </c>
      <c r="Q352" s="125">
        <v>13812.342130000001</v>
      </c>
      <c r="R352" s="125">
        <v>1072.5126510000002</v>
      </c>
      <c r="S352" s="125">
        <v>371.89580999999998</v>
      </c>
      <c r="T352" s="125">
        <v>1555.9564700000003</v>
      </c>
      <c r="U352" s="126" t="s">
        <v>94</v>
      </c>
      <c r="V352" s="127">
        <v>16812.707061000001</v>
      </c>
      <c r="W352" s="125">
        <v>4941.1454911004639</v>
      </c>
      <c r="X352" s="125">
        <v>3477.4572919304951</v>
      </c>
      <c r="Y352" s="125">
        <v>4266.5164989915638</v>
      </c>
      <c r="Z352" s="125">
        <v>14431.346915017462</v>
      </c>
      <c r="AA352" s="125">
        <v>21232.543931</v>
      </c>
      <c r="AB352" s="125">
        <v>4297.1646221994115</v>
      </c>
      <c r="AC352" s="126" t="s">
        <v>94</v>
      </c>
      <c r="AD352" s="125">
        <v>24.800665240478061</v>
      </c>
      <c r="AE352" s="125">
        <v>1.8873374178178703</v>
      </c>
      <c r="AF352" s="126" t="s">
        <v>94</v>
      </c>
      <c r="AG352" s="128" t="s">
        <v>94</v>
      </c>
      <c r="AH352" s="126">
        <v>6432.78</v>
      </c>
      <c r="AI352" s="126" t="s">
        <v>94</v>
      </c>
      <c r="AJ352" s="126" t="s">
        <v>94</v>
      </c>
      <c r="AK352" s="126" t="s">
        <v>94</v>
      </c>
      <c r="AL352" s="126" t="s">
        <v>94</v>
      </c>
      <c r="AM352" s="126" t="s">
        <v>94</v>
      </c>
      <c r="AN352" s="128" t="s">
        <v>94</v>
      </c>
      <c r="AO352" s="125">
        <v>1124999.8929999999</v>
      </c>
      <c r="AP352" s="125">
        <v>85612.800000000003</v>
      </c>
      <c r="AQ352" s="125">
        <v>94.040800198130384</v>
      </c>
      <c r="AR352" s="125">
        <v>5.9591998018696124</v>
      </c>
      <c r="AS352" s="125">
        <v>79.183667843272715</v>
      </c>
      <c r="AT352" s="126" t="s">
        <v>94</v>
      </c>
      <c r="AU352" s="128" t="s">
        <v>94</v>
      </c>
      <c r="AV352" s="125">
        <f t="shared" si="13"/>
        <v>5.1565480480245895</v>
      </c>
      <c r="AW352" s="128" t="s">
        <v>94</v>
      </c>
      <c r="AX352" s="129">
        <v>31.451560000000001</v>
      </c>
      <c r="AZ352" s="100"/>
      <c r="BA352" s="98">
        <f t="shared" si="15"/>
        <v>21232.543931000004</v>
      </c>
      <c r="BB352" s="154"/>
    </row>
    <row r="353" spans="1:59" x14ac:dyDescent="0.3">
      <c r="A353" s="120">
        <v>2013</v>
      </c>
      <c r="B353" s="121" t="s">
        <v>18</v>
      </c>
      <c r="C353" s="122">
        <v>5189.90852</v>
      </c>
      <c r="D353" s="122">
        <v>2792.0045099999998</v>
      </c>
      <c r="E353" s="122">
        <v>1233.6345700000002</v>
      </c>
      <c r="F353" s="123" t="s">
        <v>94</v>
      </c>
      <c r="G353" s="123" t="s">
        <v>94</v>
      </c>
      <c r="H353" s="122">
        <v>9215.5475999999999</v>
      </c>
      <c r="I353" s="122">
        <v>255.28315000000001</v>
      </c>
      <c r="J353" s="122">
        <v>9470.8307499999992</v>
      </c>
      <c r="K353" s="124">
        <v>3167.4262882478797</v>
      </c>
      <c r="L353" s="125">
        <v>1783.7955369955059</v>
      </c>
      <c r="M353" s="125">
        <v>959.62484984404398</v>
      </c>
      <c r="N353" s="125">
        <v>87.741998126809818</v>
      </c>
      <c r="O353" s="125">
        <v>3255.1682863746896</v>
      </c>
      <c r="P353" s="125">
        <v>74.433905218068034</v>
      </c>
      <c r="Q353" s="125">
        <v>2042.2478600000002</v>
      </c>
      <c r="R353" s="125">
        <v>879.28247700000009</v>
      </c>
      <c r="S353" s="125">
        <v>331.45170000000002</v>
      </c>
      <c r="T353" s="126">
        <v>0</v>
      </c>
      <c r="U353" s="126" t="s">
        <v>94</v>
      </c>
      <c r="V353" s="127">
        <v>3252.9820370000002</v>
      </c>
      <c r="W353" s="125">
        <v>3099.3562488149873</v>
      </c>
      <c r="X353" s="125">
        <v>2385.0930622302935</v>
      </c>
      <c r="Y353" s="125">
        <v>2152.5558640139247</v>
      </c>
      <c r="Z353" s="125">
        <v>11558.102311957318</v>
      </c>
      <c r="AA353" s="125">
        <v>12723.812786999999</v>
      </c>
      <c r="AB353" s="125">
        <v>3213.8615319059509</v>
      </c>
      <c r="AC353" s="126" t="s">
        <v>94</v>
      </c>
      <c r="AD353" s="125">
        <v>19.222816306397224</v>
      </c>
      <c r="AE353" s="125">
        <v>5.1824785475467383</v>
      </c>
      <c r="AF353" s="126" t="s">
        <v>94</v>
      </c>
      <c r="AG353" s="128" t="s">
        <v>94</v>
      </c>
      <c r="AH353" s="126">
        <v>74.02</v>
      </c>
      <c r="AI353" s="126" t="s">
        <v>94</v>
      </c>
      <c r="AJ353" s="126" t="s">
        <v>94</v>
      </c>
      <c r="AK353" s="126" t="s">
        <v>94</v>
      </c>
      <c r="AL353" s="126" t="s">
        <v>94</v>
      </c>
      <c r="AM353" s="126" t="s">
        <v>94</v>
      </c>
      <c r="AN353" s="128" t="s">
        <v>94</v>
      </c>
      <c r="AO353" s="125">
        <v>245515.976</v>
      </c>
      <c r="AP353" s="125">
        <v>66191.199999999997</v>
      </c>
      <c r="AQ353" s="125">
        <v>97.304532656757701</v>
      </c>
      <c r="AR353" s="125">
        <v>2.6954673432423024</v>
      </c>
      <c r="AS353" s="125">
        <v>25.566094781931977</v>
      </c>
      <c r="AT353" s="126" t="s">
        <v>94</v>
      </c>
      <c r="AU353" s="128" t="s">
        <v>94</v>
      </c>
      <c r="AV353" s="125">
        <f t="shared" si="13"/>
        <v>2.7260063400059042</v>
      </c>
      <c r="AW353" s="128" t="s">
        <v>94</v>
      </c>
      <c r="AX353" s="129">
        <v>44.656599999999997</v>
      </c>
      <c r="AZ353" s="100"/>
      <c r="BA353" s="98">
        <f t="shared" si="15"/>
        <v>12723.812786999999</v>
      </c>
      <c r="BB353" s="154"/>
    </row>
    <row r="354" spans="1:59" x14ac:dyDescent="0.3">
      <c r="A354" s="120">
        <v>2013</v>
      </c>
      <c r="B354" s="121" t="s">
        <v>19</v>
      </c>
      <c r="C354" s="122">
        <v>6032.62302</v>
      </c>
      <c r="D354" s="122">
        <v>2643.8539499999997</v>
      </c>
      <c r="E354" s="122">
        <v>825.94598999999994</v>
      </c>
      <c r="F354" s="123" t="s">
        <v>94</v>
      </c>
      <c r="G354" s="123" t="s">
        <v>94</v>
      </c>
      <c r="H354" s="122">
        <v>9502.4229599999999</v>
      </c>
      <c r="I354" s="122">
        <v>241.70223000000001</v>
      </c>
      <c r="J354" s="122">
        <v>9744.1251900000007</v>
      </c>
      <c r="K354" s="124">
        <v>2203.2815794660141</v>
      </c>
      <c r="L354" s="125">
        <v>1398.7555838946405</v>
      </c>
      <c r="M354" s="125">
        <v>613.01783043695013</v>
      </c>
      <c r="N354" s="125">
        <v>56.042345548767059</v>
      </c>
      <c r="O354" s="125">
        <v>2259.3239250147813</v>
      </c>
      <c r="P354" s="125">
        <v>56.385128645674989</v>
      </c>
      <c r="Q354" s="125">
        <v>6454.3712300000007</v>
      </c>
      <c r="R354" s="125">
        <v>897.80815500000006</v>
      </c>
      <c r="S354" s="125">
        <v>185.06983</v>
      </c>
      <c r="T354" s="126">
        <v>0</v>
      </c>
      <c r="U354" s="126" t="s">
        <v>94</v>
      </c>
      <c r="V354" s="127">
        <v>7537.2492150000007</v>
      </c>
      <c r="W354" s="125">
        <v>4295.3236374039261</v>
      </c>
      <c r="X354" s="125">
        <v>3273.605338702806</v>
      </c>
      <c r="Y354" s="125">
        <v>2526.3754664100356</v>
      </c>
      <c r="Z354" s="125">
        <v>11821.771319067389</v>
      </c>
      <c r="AA354" s="125">
        <v>17281.374405000002</v>
      </c>
      <c r="AB354" s="125">
        <v>2848.1367374320716</v>
      </c>
      <c r="AC354" s="126" t="s">
        <v>94</v>
      </c>
      <c r="AD354" s="125">
        <v>23.092482050631052</v>
      </c>
      <c r="AE354" s="125">
        <v>3.3280995500615131</v>
      </c>
      <c r="AF354" s="126" t="s">
        <v>94</v>
      </c>
      <c r="AG354" s="128" t="s">
        <v>94</v>
      </c>
      <c r="AH354" s="126">
        <v>813.05</v>
      </c>
      <c r="AI354" s="126" t="s">
        <v>94</v>
      </c>
      <c r="AJ354" s="126" t="s">
        <v>94</v>
      </c>
      <c r="AK354" s="126" t="s">
        <v>94</v>
      </c>
      <c r="AL354" s="126" t="s">
        <v>94</v>
      </c>
      <c r="AM354" s="126" t="s">
        <v>94</v>
      </c>
      <c r="AN354" s="128" t="s">
        <v>94</v>
      </c>
      <c r="AO354" s="125">
        <v>519256.53499999997</v>
      </c>
      <c r="AP354" s="125">
        <v>74835.5</v>
      </c>
      <c r="AQ354" s="125">
        <v>97.519508162230409</v>
      </c>
      <c r="AR354" s="125">
        <v>2.4804918377695842</v>
      </c>
      <c r="AS354" s="125">
        <v>43.614871354325011</v>
      </c>
      <c r="AT354" s="126" t="s">
        <v>94</v>
      </c>
      <c r="AU354" s="128" t="s">
        <v>94</v>
      </c>
      <c r="AV354" s="125">
        <f t="shared" si="13"/>
        <v>8.0792320358485714</v>
      </c>
      <c r="AW354" s="128" t="s">
        <v>94</v>
      </c>
      <c r="AX354" s="129">
        <v>34.854050000000001</v>
      </c>
      <c r="AZ354" s="100"/>
      <c r="BA354" s="98">
        <f t="shared" si="15"/>
        <v>17281.374405000002</v>
      </c>
      <c r="BB354" s="154"/>
    </row>
    <row r="355" spans="1:59" x14ac:dyDescent="0.3">
      <c r="A355" s="120">
        <v>2013</v>
      </c>
      <c r="B355" s="121" t="s">
        <v>20</v>
      </c>
      <c r="C355" s="122">
        <v>1568.1963000000001</v>
      </c>
      <c r="D355" s="122">
        <v>1326.3302500000002</v>
      </c>
      <c r="E355" s="123">
        <v>0</v>
      </c>
      <c r="F355" s="123" t="s">
        <v>94</v>
      </c>
      <c r="G355" s="123" t="s">
        <v>94</v>
      </c>
      <c r="H355" s="122">
        <v>2894.5265500000005</v>
      </c>
      <c r="I355" s="122">
        <v>307.43650999999994</v>
      </c>
      <c r="J355" s="122">
        <v>3201.9630600000005</v>
      </c>
      <c r="K355" s="124">
        <v>3083.2885588620961</v>
      </c>
      <c r="L355" s="125">
        <v>1670.4637619716675</v>
      </c>
      <c r="M355" s="125">
        <v>1412.8247968904291</v>
      </c>
      <c r="N355" s="125">
        <v>327.48549978216386</v>
      </c>
      <c r="O355" s="125">
        <v>3410.7740586442596</v>
      </c>
      <c r="P355" s="125">
        <v>48.011659637403966</v>
      </c>
      <c r="Q355" s="125">
        <v>2956.6663600000002</v>
      </c>
      <c r="R355" s="125">
        <v>408.25919099999993</v>
      </c>
      <c r="S355" s="125">
        <v>102.24777</v>
      </c>
      <c r="T355" s="126">
        <v>0</v>
      </c>
      <c r="U355" s="126" t="s">
        <v>94</v>
      </c>
      <c r="V355" s="127">
        <v>3467.1733210000002</v>
      </c>
      <c r="W355" s="125">
        <v>3449.5461392285424</v>
      </c>
      <c r="X355" s="125">
        <v>2033.2539241002507</v>
      </c>
      <c r="Y355" s="125">
        <v>3064.6178115405687</v>
      </c>
      <c r="Z355" s="125">
        <v>30179.389020070841</v>
      </c>
      <c r="AA355" s="125">
        <v>6669.1363810000003</v>
      </c>
      <c r="AB355" s="125">
        <v>3430.8216060690711</v>
      </c>
      <c r="AC355" s="126" t="s">
        <v>94</v>
      </c>
      <c r="AD355" s="125">
        <v>23.605473430669853</v>
      </c>
      <c r="AE355" s="125">
        <v>2.0841720209843739</v>
      </c>
      <c r="AF355" s="126" t="s">
        <v>94</v>
      </c>
      <c r="AG355" s="128" t="s">
        <v>94</v>
      </c>
      <c r="AH355" s="126">
        <v>886.42</v>
      </c>
      <c r="AI355" s="126" t="s">
        <v>94</v>
      </c>
      <c r="AJ355" s="126" t="s">
        <v>94</v>
      </c>
      <c r="AK355" s="126" t="s">
        <v>94</v>
      </c>
      <c r="AL355" s="126" t="s">
        <v>94</v>
      </c>
      <c r="AM355" s="126" t="s">
        <v>94</v>
      </c>
      <c r="AN355" s="128" t="s">
        <v>94</v>
      </c>
      <c r="AO355" s="125">
        <v>319989.728</v>
      </c>
      <c r="AP355" s="125">
        <v>28252.5</v>
      </c>
      <c r="AQ355" s="125">
        <v>90.398499163197727</v>
      </c>
      <c r="AR355" s="125">
        <v>9.6015008368022805</v>
      </c>
      <c r="AS355" s="125">
        <v>51.988340362596041</v>
      </c>
      <c r="AT355" s="126" t="s">
        <v>94</v>
      </c>
      <c r="AU355" s="128" t="s">
        <v>94</v>
      </c>
      <c r="AV355" s="125">
        <f t="shared" si="13"/>
        <v>10.034868741208246</v>
      </c>
      <c r="AW355" s="128" t="s">
        <v>94</v>
      </c>
      <c r="AX355" s="129">
        <v>92.371979999999994</v>
      </c>
      <c r="AZ355" s="100"/>
      <c r="BA355" s="98">
        <f t="shared" si="15"/>
        <v>6669.1363810000012</v>
      </c>
      <c r="BB355" s="154"/>
    </row>
    <row r="356" spans="1:59" x14ac:dyDescent="0.3">
      <c r="A356" s="120">
        <v>2013</v>
      </c>
      <c r="B356" s="121" t="s">
        <v>21</v>
      </c>
      <c r="C356" s="122">
        <v>890.4688000000001</v>
      </c>
      <c r="D356" s="122">
        <v>1116.5393100000001</v>
      </c>
      <c r="E356" s="123">
        <v>0</v>
      </c>
      <c r="F356" s="123" t="s">
        <v>94</v>
      </c>
      <c r="G356" s="123" t="s">
        <v>94</v>
      </c>
      <c r="H356" s="122">
        <v>2007.0081100000002</v>
      </c>
      <c r="I356" s="122">
        <v>952.65174000000002</v>
      </c>
      <c r="J356" s="122">
        <v>2959.65985</v>
      </c>
      <c r="K356" s="124">
        <v>3172.2275680793323</v>
      </c>
      <c r="L356" s="125">
        <v>1407.4530450574618</v>
      </c>
      <c r="M356" s="125">
        <v>1764.7745230218704</v>
      </c>
      <c r="N356" s="125">
        <v>1505.7378678986724</v>
      </c>
      <c r="O356" s="125">
        <v>4677.9654359780052</v>
      </c>
      <c r="P356" s="125">
        <v>47.837419936721631</v>
      </c>
      <c r="Q356" s="125">
        <v>2885.9553300000002</v>
      </c>
      <c r="R356" s="125">
        <v>341.29844099999991</v>
      </c>
      <c r="S356" s="126">
        <v>0</v>
      </c>
      <c r="T356" s="126">
        <v>0</v>
      </c>
      <c r="U356" s="126" t="s">
        <v>94</v>
      </c>
      <c r="V356" s="127">
        <v>3227.2537710000001</v>
      </c>
      <c r="W356" s="125">
        <v>3786.6165539688295</v>
      </c>
      <c r="X356" s="125">
        <v>3367.1594548524135</v>
      </c>
      <c r="Y356" s="125">
        <v>2306.6004419934302</v>
      </c>
      <c r="Z356" s="125">
        <v>0</v>
      </c>
      <c r="AA356" s="125">
        <v>6186.9136209999997</v>
      </c>
      <c r="AB356" s="125">
        <v>4166.3840244855082</v>
      </c>
      <c r="AC356" s="126" t="s">
        <v>94</v>
      </c>
      <c r="AD356" s="125">
        <v>27.798981937373913</v>
      </c>
      <c r="AE356" s="125">
        <v>2.7464111396168627</v>
      </c>
      <c r="AF356" s="126" t="s">
        <v>94</v>
      </c>
      <c r="AG356" s="128" t="s">
        <v>94</v>
      </c>
      <c r="AH356" s="126">
        <v>372.1</v>
      </c>
      <c r="AI356" s="126" t="s">
        <v>94</v>
      </c>
      <c r="AJ356" s="126" t="s">
        <v>94</v>
      </c>
      <c r="AK356" s="126" t="s">
        <v>94</v>
      </c>
      <c r="AL356" s="126" t="s">
        <v>94</v>
      </c>
      <c r="AM356" s="126" t="s">
        <v>94</v>
      </c>
      <c r="AN356" s="128" t="s">
        <v>94</v>
      </c>
      <c r="AO356" s="125">
        <v>225272.66699999999</v>
      </c>
      <c r="AP356" s="125">
        <v>22255.9</v>
      </c>
      <c r="AQ356" s="125">
        <v>67.812120707046802</v>
      </c>
      <c r="AR356" s="125">
        <v>32.187879292953205</v>
      </c>
      <c r="AS356" s="125">
        <v>52.162580063278376</v>
      </c>
      <c r="AT356" s="126" t="s">
        <v>94</v>
      </c>
      <c r="AU356" s="128" t="s">
        <v>94</v>
      </c>
      <c r="AV356" s="125">
        <f t="shared" si="13"/>
        <v>8.2565297065847929</v>
      </c>
      <c r="AW356" s="128" t="s">
        <v>94</v>
      </c>
      <c r="AX356" s="129">
        <v>44.45129</v>
      </c>
      <c r="AZ356" s="100"/>
      <c r="BA356" s="98">
        <f t="shared" si="15"/>
        <v>6186.9136210000006</v>
      </c>
      <c r="BB356" s="154"/>
    </row>
    <row r="357" spans="1:59" x14ac:dyDescent="0.3">
      <c r="A357" s="120">
        <v>2013</v>
      </c>
      <c r="B357" s="121" t="s">
        <v>22</v>
      </c>
      <c r="C357" s="122">
        <v>2492.3851600000003</v>
      </c>
      <c r="D357" s="122">
        <v>1496.23586</v>
      </c>
      <c r="E357" s="122">
        <v>495.23719999999997</v>
      </c>
      <c r="F357" s="123" t="s">
        <v>94</v>
      </c>
      <c r="G357" s="123" t="s">
        <v>94</v>
      </c>
      <c r="H357" s="122">
        <v>4483.8582200000001</v>
      </c>
      <c r="I357" s="122">
        <v>721.28184999999985</v>
      </c>
      <c r="J357" s="122">
        <v>5205.1400699999995</v>
      </c>
      <c r="K357" s="124">
        <v>2995.6815257346807</v>
      </c>
      <c r="L357" s="125">
        <v>1665.1713351514659</v>
      </c>
      <c r="M357" s="125">
        <v>999.64046676385351</v>
      </c>
      <c r="N357" s="125">
        <v>481.89095347727846</v>
      </c>
      <c r="O357" s="125">
        <v>3477.572479211959</v>
      </c>
      <c r="P357" s="125">
        <v>53.541167599330507</v>
      </c>
      <c r="Q357" s="125">
        <v>3636.2108800000005</v>
      </c>
      <c r="R357" s="125">
        <v>699.25893499999995</v>
      </c>
      <c r="S357" s="125">
        <v>181.14311999999998</v>
      </c>
      <c r="T357" s="126">
        <v>0</v>
      </c>
      <c r="U357" s="126" t="s">
        <v>94</v>
      </c>
      <c r="V357" s="127">
        <v>4516.6129350000001</v>
      </c>
      <c r="W357" s="125">
        <v>3747.0728431329444</v>
      </c>
      <c r="X357" s="125">
        <v>2605.5792276582392</v>
      </c>
      <c r="Y357" s="125">
        <v>2353.2820503328371</v>
      </c>
      <c r="Z357" s="125">
        <v>30991.124037639009</v>
      </c>
      <c r="AA357" s="125">
        <v>9721.7530049999987</v>
      </c>
      <c r="AB357" s="125">
        <v>3597.7910160261572</v>
      </c>
      <c r="AC357" s="126" t="s">
        <v>94</v>
      </c>
      <c r="AD357" s="125">
        <v>20.389924757546268</v>
      </c>
      <c r="AE357" s="125">
        <v>3.1574746553606148</v>
      </c>
      <c r="AF357" s="126" t="s">
        <v>94</v>
      </c>
      <c r="AG357" s="128" t="s">
        <v>94</v>
      </c>
      <c r="AH357" s="126">
        <v>550.71</v>
      </c>
      <c r="AI357" s="126" t="s">
        <v>94</v>
      </c>
      <c r="AJ357" s="126" t="s">
        <v>94</v>
      </c>
      <c r="AK357" s="126" t="s">
        <v>94</v>
      </c>
      <c r="AL357" s="126" t="s">
        <v>94</v>
      </c>
      <c r="AM357" s="126" t="s">
        <v>94</v>
      </c>
      <c r="AN357" s="128" t="s">
        <v>94</v>
      </c>
      <c r="AO357" s="125">
        <v>307896.46999999997</v>
      </c>
      <c r="AP357" s="125">
        <v>47679.199999999997</v>
      </c>
      <c r="AQ357" s="125">
        <v>86.142892596548322</v>
      </c>
      <c r="AR357" s="125">
        <v>13.85710740345168</v>
      </c>
      <c r="AS357" s="125">
        <v>46.4588324006695</v>
      </c>
      <c r="AT357" s="126" t="s">
        <v>94</v>
      </c>
      <c r="AU357" s="128" t="s">
        <v>94</v>
      </c>
      <c r="AV357" s="125">
        <f t="shared" ref="AV357:AV420" si="16">((AA357/AA324)-1)*100</f>
        <v>11.579365416578735</v>
      </c>
      <c r="AW357" s="128" t="s">
        <v>94</v>
      </c>
      <c r="AX357" s="129">
        <v>69.141080000000002</v>
      </c>
      <c r="AZ357" s="100"/>
      <c r="BA357" s="98">
        <f t="shared" si="15"/>
        <v>9721.7530050000005</v>
      </c>
      <c r="BB357" s="154"/>
    </row>
    <row r="358" spans="1:59" x14ac:dyDescent="0.3">
      <c r="A358" s="120">
        <v>2013</v>
      </c>
      <c r="B358" s="121" t="s">
        <v>23</v>
      </c>
      <c r="C358" s="122">
        <v>1797.37122</v>
      </c>
      <c r="D358" s="122">
        <v>1967.8509800000004</v>
      </c>
      <c r="E358" s="122">
        <v>245.70321999999999</v>
      </c>
      <c r="F358" s="123" t="s">
        <v>94</v>
      </c>
      <c r="G358" s="123" t="s">
        <v>94</v>
      </c>
      <c r="H358" s="122">
        <v>4010.92542</v>
      </c>
      <c r="I358" s="122">
        <v>1015.5615900000001</v>
      </c>
      <c r="J358" s="122">
        <v>5026.4870099999998</v>
      </c>
      <c r="K358" s="124">
        <v>3034.0081649696031</v>
      </c>
      <c r="L358" s="125">
        <v>1359.5961993632322</v>
      </c>
      <c r="M358" s="125">
        <v>1488.5532179163367</v>
      </c>
      <c r="N358" s="125">
        <v>768.20729219380792</v>
      </c>
      <c r="O358" s="125">
        <v>3802.215457163411</v>
      </c>
      <c r="P358" s="125">
        <v>42.178511502405222</v>
      </c>
      <c r="Q358" s="125">
        <v>5713.0798199999999</v>
      </c>
      <c r="R358" s="125">
        <v>1067.767767</v>
      </c>
      <c r="S358" s="125">
        <v>109.84036</v>
      </c>
      <c r="T358" s="126">
        <v>0</v>
      </c>
      <c r="U358" s="126" t="s">
        <v>94</v>
      </c>
      <c r="V358" s="127">
        <v>6890.6879470000003</v>
      </c>
      <c r="W358" s="125">
        <v>4279.0692742578522</v>
      </c>
      <c r="X358" s="125">
        <v>3087.3635591351831</v>
      </c>
      <c r="Y358" s="125">
        <v>2721.8351580562685</v>
      </c>
      <c r="Z358" s="125">
        <v>25060.543007072782</v>
      </c>
      <c r="AA358" s="125">
        <v>11917.174956999999</v>
      </c>
      <c r="AB358" s="125">
        <v>4064.0869364900682</v>
      </c>
      <c r="AC358" s="126" t="s">
        <v>94</v>
      </c>
      <c r="AD358" s="125">
        <v>19.660179288238382</v>
      </c>
      <c r="AE358" s="125">
        <v>3.5669772570181175</v>
      </c>
      <c r="AF358" s="126" t="s">
        <v>94</v>
      </c>
      <c r="AG358" s="128" t="s">
        <v>94</v>
      </c>
      <c r="AH358" s="126">
        <v>419.37</v>
      </c>
      <c r="AI358" s="126" t="s">
        <v>94</v>
      </c>
      <c r="AJ358" s="126" t="s">
        <v>94</v>
      </c>
      <c r="AK358" s="126" t="s">
        <v>94</v>
      </c>
      <c r="AL358" s="126" t="s">
        <v>94</v>
      </c>
      <c r="AM358" s="126" t="s">
        <v>94</v>
      </c>
      <c r="AN358" s="128" t="s">
        <v>94</v>
      </c>
      <c r="AO358" s="125">
        <v>334097.30699999997</v>
      </c>
      <c r="AP358" s="125">
        <v>60615.8</v>
      </c>
      <c r="AQ358" s="125">
        <v>79.795797980188155</v>
      </c>
      <c r="AR358" s="125">
        <v>20.204202019811849</v>
      </c>
      <c r="AS358" s="125">
        <v>57.821488497594785</v>
      </c>
      <c r="AT358" s="126" t="s">
        <v>94</v>
      </c>
      <c r="AU358" s="128" t="s">
        <v>94</v>
      </c>
      <c r="AV358" s="125">
        <f t="shared" si="16"/>
        <v>10.072008666043253</v>
      </c>
      <c r="AW358" s="128" t="s">
        <v>94</v>
      </c>
      <c r="AX358" s="129">
        <v>100.00846</v>
      </c>
      <c r="AZ358" s="100"/>
      <c r="BA358" s="98">
        <f t="shared" si="15"/>
        <v>11917.174956999999</v>
      </c>
      <c r="BB358" s="154"/>
    </row>
    <row r="359" spans="1:59" x14ac:dyDescent="0.3">
      <c r="A359" s="120">
        <v>2013</v>
      </c>
      <c r="B359" s="121" t="s">
        <v>24</v>
      </c>
      <c r="C359" s="122">
        <v>1350.3906299999999</v>
      </c>
      <c r="D359" s="122">
        <v>1758.2448100000001</v>
      </c>
      <c r="E359" s="123">
        <v>0</v>
      </c>
      <c r="F359" s="123" t="s">
        <v>94</v>
      </c>
      <c r="G359" s="123" t="s">
        <v>94</v>
      </c>
      <c r="H359" s="122">
        <v>3108.63544</v>
      </c>
      <c r="I359" s="122">
        <v>893.26432000000011</v>
      </c>
      <c r="J359" s="122">
        <v>4001.8997600000002</v>
      </c>
      <c r="K359" s="124">
        <v>2730.9648490896884</v>
      </c>
      <c r="L359" s="125">
        <v>1186.3305988270142</v>
      </c>
      <c r="M359" s="125">
        <v>1544.6342502626742</v>
      </c>
      <c r="N359" s="125">
        <v>784.74092763543968</v>
      </c>
      <c r="O359" s="125">
        <v>3515.7057767251281</v>
      </c>
      <c r="P359" s="125">
        <v>23.207137876475457</v>
      </c>
      <c r="Q359" s="125">
        <v>8136.2179400000005</v>
      </c>
      <c r="R359" s="125">
        <v>764.50649899999985</v>
      </c>
      <c r="S359" s="125">
        <v>96.515090000000001</v>
      </c>
      <c r="T359" s="125">
        <v>4245.1231500000004</v>
      </c>
      <c r="U359" s="126" t="s">
        <v>94</v>
      </c>
      <c r="V359" s="127">
        <v>13242.362680000002</v>
      </c>
      <c r="W359" s="125">
        <v>7729.7423373045303</v>
      </c>
      <c r="X359" s="125">
        <v>4836.6675325987781</v>
      </c>
      <c r="Y359" s="125">
        <v>2939.9233934387771</v>
      </c>
      <c r="Z359" s="125">
        <v>18913.401920438959</v>
      </c>
      <c r="AA359" s="125">
        <v>17244.262439000002</v>
      </c>
      <c r="AB359" s="125">
        <v>6047.5161299712208</v>
      </c>
      <c r="AC359" s="126" t="s">
        <v>94</v>
      </c>
      <c r="AD359" s="125">
        <v>26.628446541628321</v>
      </c>
      <c r="AE359" s="125">
        <v>3.3791363498272644</v>
      </c>
      <c r="AF359" s="126" t="s">
        <v>94</v>
      </c>
      <c r="AG359" s="128" t="s">
        <v>94</v>
      </c>
      <c r="AH359" s="126">
        <v>783.29</v>
      </c>
      <c r="AI359" s="126" t="s">
        <v>94</v>
      </c>
      <c r="AJ359" s="126" t="s">
        <v>94</v>
      </c>
      <c r="AK359" s="126" t="s">
        <v>94</v>
      </c>
      <c r="AL359" s="126" t="s">
        <v>94</v>
      </c>
      <c r="AM359" s="126" t="s">
        <v>94</v>
      </c>
      <c r="AN359" s="128" t="s">
        <v>94</v>
      </c>
      <c r="AO359" s="125">
        <v>510315.674</v>
      </c>
      <c r="AP359" s="125">
        <v>64758.8</v>
      </c>
      <c r="AQ359" s="125">
        <v>77.678993138998564</v>
      </c>
      <c r="AR359" s="125">
        <v>22.32100686100144</v>
      </c>
      <c r="AS359" s="125">
        <v>76.792862129323566</v>
      </c>
      <c r="AT359" s="126" t="s">
        <v>94</v>
      </c>
      <c r="AU359" s="128" t="s">
        <v>94</v>
      </c>
      <c r="AV359" s="125">
        <f t="shared" si="16"/>
        <v>15.339397539618282</v>
      </c>
      <c r="AW359" s="128" t="s">
        <v>94</v>
      </c>
      <c r="AX359" s="129">
        <v>276.99721</v>
      </c>
      <c r="AZ359" s="100"/>
      <c r="BA359" s="98">
        <f t="shared" si="15"/>
        <v>17244.262439000002</v>
      </c>
      <c r="BB359" s="154"/>
    </row>
    <row r="360" spans="1:59" x14ac:dyDescent="0.3">
      <c r="A360" s="120">
        <v>2013</v>
      </c>
      <c r="B360" s="121" t="s">
        <v>25</v>
      </c>
      <c r="C360" s="122">
        <v>3283.0639000000001</v>
      </c>
      <c r="D360" s="122">
        <v>1928.9027599999999</v>
      </c>
      <c r="E360" s="123">
        <v>0</v>
      </c>
      <c r="F360" s="123" t="s">
        <v>94</v>
      </c>
      <c r="G360" s="123" t="s">
        <v>94</v>
      </c>
      <c r="H360" s="122">
        <v>5211.96666</v>
      </c>
      <c r="I360" s="122">
        <v>2392.5367200000001</v>
      </c>
      <c r="J360" s="122">
        <v>7604.5033800000001</v>
      </c>
      <c r="K360" s="124">
        <v>3482.3869469787828</v>
      </c>
      <c r="L360" s="125">
        <v>2193.5863402965924</v>
      </c>
      <c r="M360" s="125">
        <v>1288.8006066821899</v>
      </c>
      <c r="N360" s="125">
        <v>1598.5786532056275</v>
      </c>
      <c r="O360" s="125">
        <v>5080.9656001844105</v>
      </c>
      <c r="P360" s="125">
        <v>65.755454218963663</v>
      </c>
      <c r="Q360" s="125">
        <v>2113.3307899999995</v>
      </c>
      <c r="R360" s="125">
        <v>404.591881</v>
      </c>
      <c r="S360" s="125">
        <v>1442.39921</v>
      </c>
      <c r="T360" s="126">
        <v>0</v>
      </c>
      <c r="U360" s="126" t="s">
        <v>94</v>
      </c>
      <c r="V360" s="127">
        <v>3960.3218809999994</v>
      </c>
      <c r="W360" s="125">
        <v>4726.8912951106904</v>
      </c>
      <c r="X360" s="125">
        <v>2418.3970699978022</v>
      </c>
      <c r="Y360" s="125">
        <v>2263.8816949797447</v>
      </c>
      <c r="Z360" s="125">
        <v>12344.23533137067</v>
      </c>
      <c r="AA360" s="125">
        <v>11564.825261</v>
      </c>
      <c r="AB360" s="125">
        <v>4953.891599160931</v>
      </c>
      <c r="AC360" s="126" t="s">
        <v>94</v>
      </c>
      <c r="AD360" s="125">
        <v>6.4785815702996947</v>
      </c>
      <c r="AE360" s="125">
        <v>2.0889154773102647</v>
      </c>
      <c r="AF360" s="126" t="s">
        <v>94</v>
      </c>
      <c r="AG360" s="128" t="s">
        <v>94</v>
      </c>
      <c r="AH360" s="126">
        <v>210.94</v>
      </c>
      <c r="AI360" s="126" t="s">
        <v>94</v>
      </c>
      <c r="AJ360" s="126" t="s">
        <v>94</v>
      </c>
      <c r="AK360" s="126" t="s">
        <v>94</v>
      </c>
      <c r="AL360" s="126" t="s">
        <v>94</v>
      </c>
      <c r="AM360" s="126" t="s">
        <v>94</v>
      </c>
      <c r="AN360" s="128" t="s">
        <v>94</v>
      </c>
      <c r="AO360" s="125">
        <v>553628.20499999996</v>
      </c>
      <c r="AP360" s="125">
        <v>178508.6</v>
      </c>
      <c r="AQ360" s="125">
        <v>68.537896553607695</v>
      </c>
      <c r="AR360" s="125">
        <v>31.462103446392316</v>
      </c>
      <c r="AS360" s="125">
        <v>34.244545781036337</v>
      </c>
      <c r="AT360" s="126" t="s">
        <v>94</v>
      </c>
      <c r="AU360" s="128" t="s">
        <v>94</v>
      </c>
      <c r="AV360" s="125">
        <f t="shared" si="16"/>
        <v>8.4077366306608781</v>
      </c>
      <c r="AW360" s="128" t="s">
        <v>94</v>
      </c>
      <c r="AX360" s="129">
        <v>30.57169</v>
      </c>
      <c r="AZ360" s="100"/>
      <c r="BA360" s="98">
        <f t="shared" si="15"/>
        <v>11564.825261</v>
      </c>
      <c r="BB360" s="154"/>
    </row>
    <row r="361" spans="1:59" x14ac:dyDescent="0.3">
      <c r="A361" s="120">
        <v>2013</v>
      </c>
      <c r="B361" s="121" t="s">
        <v>26</v>
      </c>
      <c r="C361" s="122">
        <v>2979.0402000000004</v>
      </c>
      <c r="D361" s="122">
        <v>2234.9119999999998</v>
      </c>
      <c r="E361" s="122">
        <v>277.90960000000001</v>
      </c>
      <c r="F361" s="123" t="s">
        <v>94</v>
      </c>
      <c r="G361" s="123" t="s">
        <v>94</v>
      </c>
      <c r="H361" s="122">
        <v>5491.8617999999997</v>
      </c>
      <c r="I361" s="122">
        <v>1160.874</v>
      </c>
      <c r="J361" s="122">
        <v>6652.7357999999995</v>
      </c>
      <c r="K361" s="124">
        <v>3584.2865673979654</v>
      </c>
      <c r="L361" s="125">
        <v>1944.2830430653864</v>
      </c>
      <c r="M361" s="125">
        <v>1458.6246618435523</v>
      </c>
      <c r="N361" s="125">
        <v>757.64927016946172</v>
      </c>
      <c r="O361" s="125">
        <v>4341.9358375674274</v>
      </c>
      <c r="P361" s="125">
        <v>42.83682164022715</v>
      </c>
      <c r="Q361" s="125">
        <v>6446.0117499999997</v>
      </c>
      <c r="R361" s="125">
        <v>1063.0317579999999</v>
      </c>
      <c r="S361" s="125">
        <v>1368.6348199999998</v>
      </c>
      <c r="T361" s="126">
        <v>0</v>
      </c>
      <c r="U361" s="126" t="s">
        <v>94</v>
      </c>
      <c r="V361" s="127">
        <v>8877.678328</v>
      </c>
      <c r="W361" s="125">
        <v>4601.9053812312377</v>
      </c>
      <c r="X361" s="125">
        <v>3202.8105530576945</v>
      </c>
      <c r="Y361" s="125">
        <v>2624.7114459184859</v>
      </c>
      <c r="Z361" s="125">
        <v>13249.768333414007</v>
      </c>
      <c r="AA361" s="125">
        <v>15530.414128</v>
      </c>
      <c r="AB361" s="125">
        <v>4486.8265109194826</v>
      </c>
      <c r="AC361" s="126" t="s">
        <v>94</v>
      </c>
      <c r="AD361" s="125">
        <v>16.713963296986183</v>
      </c>
      <c r="AE361" s="125">
        <v>3.2817107918248261</v>
      </c>
      <c r="AF361" s="126" t="s">
        <v>94</v>
      </c>
      <c r="AG361" s="128" t="s">
        <v>94</v>
      </c>
      <c r="AH361" s="126">
        <v>1077.31</v>
      </c>
      <c r="AI361" s="126" t="s">
        <v>94</v>
      </c>
      <c r="AJ361" s="126" t="s">
        <v>94</v>
      </c>
      <c r="AK361" s="126" t="s">
        <v>94</v>
      </c>
      <c r="AL361" s="126" t="s">
        <v>94</v>
      </c>
      <c r="AM361" s="126" t="s">
        <v>94</v>
      </c>
      <c r="AN361" s="128" t="s">
        <v>94</v>
      </c>
      <c r="AO361" s="125">
        <v>473241.40100000001</v>
      </c>
      <c r="AP361" s="125">
        <v>92918.8</v>
      </c>
      <c r="AQ361" s="125">
        <v>82.550426848455345</v>
      </c>
      <c r="AR361" s="125">
        <v>17.449573151544666</v>
      </c>
      <c r="AS361" s="125">
        <v>57.163178359772836</v>
      </c>
      <c r="AT361" s="126" t="s">
        <v>94</v>
      </c>
      <c r="AU361" s="128" t="s">
        <v>94</v>
      </c>
      <c r="AV361" s="125">
        <f t="shared" si="16"/>
        <v>7.2171950089731318</v>
      </c>
      <c r="AW361" s="128" t="s">
        <v>94</v>
      </c>
      <c r="AX361" s="129">
        <v>137.648</v>
      </c>
      <c r="AZ361" s="100"/>
      <c r="BA361" s="98">
        <f t="shared" si="15"/>
        <v>15530.414127999999</v>
      </c>
      <c r="BB361" s="154"/>
    </row>
    <row r="362" spans="1:59" x14ac:dyDescent="0.3">
      <c r="A362" s="120">
        <v>2013</v>
      </c>
      <c r="B362" s="121" t="s">
        <v>27</v>
      </c>
      <c r="C362" s="122">
        <v>1716.63483</v>
      </c>
      <c r="D362" s="122">
        <v>1054.03</v>
      </c>
      <c r="E362" s="123">
        <v>0</v>
      </c>
      <c r="F362" s="123" t="s">
        <v>94</v>
      </c>
      <c r="G362" s="123" t="s">
        <v>94</v>
      </c>
      <c r="H362" s="122">
        <v>2770.6648299999997</v>
      </c>
      <c r="I362" s="122">
        <v>260.62099999999998</v>
      </c>
      <c r="J362" s="122">
        <v>3031.2858299999998</v>
      </c>
      <c r="K362" s="124">
        <v>3205.5562330215707</v>
      </c>
      <c r="L362" s="125">
        <v>1986.0826973894293</v>
      </c>
      <c r="M362" s="125">
        <v>1219.4735356321414</v>
      </c>
      <c r="N362" s="125">
        <v>301.52881068848541</v>
      </c>
      <c r="O362" s="125">
        <v>3507.0850437100562</v>
      </c>
      <c r="P362" s="125">
        <v>64.805244081711294</v>
      </c>
      <c r="Q362" s="125">
        <v>1351.7099699999999</v>
      </c>
      <c r="R362" s="125">
        <v>294.53589199999999</v>
      </c>
      <c r="S362" s="126">
        <v>0</v>
      </c>
      <c r="T362" s="126">
        <v>0</v>
      </c>
      <c r="U362" s="126" t="s">
        <v>94</v>
      </c>
      <c r="V362" s="127">
        <v>1646.2458619999998</v>
      </c>
      <c r="W362" s="125">
        <v>4350.5210331869275</v>
      </c>
      <c r="X362" s="125">
        <v>3582.6626856652138</v>
      </c>
      <c r="Y362" s="125">
        <v>2352.3727876812982</v>
      </c>
      <c r="Z362" s="125">
        <v>0</v>
      </c>
      <c r="AA362" s="125">
        <v>4677.5316919999996</v>
      </c>
      <c r="AB362" s="125">
        <v>3763.9041757930495</v>
      </c>
      <c r="AC362" s="126" t="s">
        <v>94</v>
      </c>
      <c r="AD362" s="125">
        <v>28.066649617780126</v>
      </c>
      <c r="AE362" s="125">
        <v>5.336136677367235</v>
      </c>
      <c r="AF362" s="126" t="s">
        <v>94</v>
      </c>
      <c r="AG362" s="128" t="s">
        <v>94</v>
      </c>
      <c r="AH362" s="126">
        <v>27.49</v>
      </c>
      <c r="AI362" s="126" t="s">
        <v>94</v>
      </c>
      <c r="AJ362" s="126" t="s">
        <v>94</v>
      </c>
      <c r="AK362" s="126" t="s">
        <v>94</v>
      </c>
      <c r="AL362" s="126" t="s">
        <v>94</v>
      </c>
      <c r="AM362" s="126" t="s">
        <v>94</v>
      </c>
      <c r="AN362" s="128" t="s">
        <v>94</v>
      </c>
      <c r="AO362" s="125">
        <v>87657.644</v>
      </c>
      <c r="AP362" s="125">
        <v>16665.8</v>
      </c>
      <c r="AQ362" s="125">
        <v>91.402295441073605</v>
      </c>
      <c r="AR362" s="125">
        <v>8.5977045589264023</v>
      </c>
      <c r="AS362" s="125">
        <v>35.194755918288706</v>
      </c>
      <c r="AT362" s="126" t="s">
        <v>94</v>
      </c>
      <c r="AU362" s="128" t="s">
        <v>94</v>
      </c>
      <c r="AV362" s="125">
        <f t="shared" si="16"/>
        <v>6.2898508570914391</v>
      </c>
      <c r="AW362" s="128" t="s">
        <v>94</v>
      </c>
      <c r="AX362" s="129">
        <v>12.994</v>
      </c>
      <c r="AZ362" s="100"/>
      <c r="BA362" s="98">
        <f t="shared" si="15"/>
        <v>4677.5316919999996</v>
      </c>
      <c r="BB362" s="154"/>
    </row>
    <row r="363" spans="1:59" x14ac:dyDescent="0.3">
      <c r="A363" s="120">
        <v>2013</v>
      </c>
      <c r="B363" s="121" t="s">
        <v>28</v>
      </c>
      <c r="C363" s="122">
        <v>7732.0661200000004</v>
      </c>
      <c r="D363" s="122">
        <v>4273.8834200000001</v>
      </c>
      <c r="E363" s="122">
        <v>1134.8923699999998</v>
      </c>
      <c r="F363" s="123" t="s">
        <v>94</v>
      </c>
      <c r="G363" s="123" t="s">
        <v>94</v>
      </c>
      <c r="H363" s="122">
        <v>13140.841910000001</v>
      </c>
      <c r="I363" s="122">
        <v>489.01389999997616</v>
      </c>
      <c r="J363" s="122">
        <v>13629.855809999977</v>
      </c>
      <c r="K363" s="124">
        <v>2557.8485220028033</v>
      </c>
      <c r="L363" s="125">
        <v>1505.0370465243616</v>
      </c>
      <c r="M363" s="125">
        <v>831.90608820430487</v>
      </c>
      <c r="N363" s="125">
        <v>95.185946982739907</v>
      </c>
      <c r="O363" s="125">
        <v>2653.0344689855433</v>
      </c>
      <c r="P363" s="125">
        <v>49.052656784994696</v>
      </c>
      <c r="Q363" s="125">
        <v>9873.9657999999981</v>
      </c>
      <c r="R363" s="125">
        <v>1583.6738990000001</v>
      </c>
      <c r="S363" s="125">
        <v>2698.6769499999996</v>
      </c>
      <c r="T363" s="126">
        <v>0</v>
      </c>
      <c r="U363" s="126" t="s">
        <v>94</v>
      </c>
      <c r="V363" s="127">
        <v>14156.316648999997</v>
      </c>
      <c r="W363" s="125">
        <v>5081.7096109865279</v>
      </c>
      <c r="X363" s="125">
        <v>3222.5274180135793</v>
      </c>
      <c r="Y363" s="125">
        <v>2953.6841909920195</v>
      </c>
      <c r="Z363" s="125">
        <v>11535.469510057876</v>
      </c>
      <c r="AA363" s="125">
        <v>27786.172458999972</v>
      </c>
      <c r="AB363" s="125">
        <v>3506.9390489799662</v>
      </c>
      <c r="AC363" s="126" t="s">
        <v>94</v>
      </c>
      <c r="AD363" s="125">
        <v>11.929297246137995</v>
      </c>
      <c r="AE363" s="125">
        <v>3.5561417692615143</v>
      </c>
      <c r="AF363" s="126" t="s">
        <v>94</v>
      </c>
      <c r="AG363" s="128" t="s">
        <v>94</v>
      </c>
      <c r="AH363" s="126">
        <v>463.99</v>
      </c>
      <c r="AI363" s="126" t="s">
        <v>94</v>
      </c>
      <c r="AJ363" s="126" t="s">
        <v>94</v>
      </c>
      <c r="AK363" s="126" t="s">
        <v>94</v>
      </c>
      <c r="AL363" s="126" t="s">
        <v>94</v>
      </c>
      <c r="AM363" s="126" t="s">
        <v>94</v>
      </c>
      <c r="AN363" s="128" t="s">
        <v>94</v>
      </c>
      <c r="AO363" s="125">
        <v>781357.27599999995</v>
      </c>
      <c r="AP363" s="125">
        <v>232923.8</v>
      </c>
      <c r="AQ363" s="125">
        <v>96.412185816073006</v>
      </c>
      <c r="AR363" s="125">
        <v>3.5878141839269908</v>
      </c>
      <c r="AS363" s="125">
        <v>50.947343215005311</v>
      </c>
      <c r="AT363" s="126" t="s">
        <v>94</v>
      </c>
      <c r="AU363" s="128" t="s">
        <v>94</v>
      </c>
      <c r="AV363" s="125">
        <f t="shared" si="16"/>
        <v>5.9130320322042573</v>
      </c>
      <c r="AW363" s="128" t="s">
        <v>94</v>
      </c>
      <c r="AX363" s="129">
        <v>38.480930000000001</v>
      </c>
      <c r="AZ363" s="100"/>
      <c r="BA363" s="98">
        <f t="shared" si="15"/>
        <v>27786.172458999979</v>
      </c>
      <c r="BB363" s="154"/>
    </row>
    <row r="364" spans="1:59" x14ac:dyDescent="0.3">
      <c r="A364" s="120">
        <v>2013</v>
      </c>
      <c r="B364" s="121" t="s">
        <v>29</v>
      </c>
      <c r="C364" s="122">
        <v>1827.1072199999999</v>
      </c>
      <c r="D364" s="122">
        <v>1527.9709</v>
      </c>
      <c r="E364" s="122">
        <v>390.15702999999996</v>
      </c>
      <c r="F364" s="123" t="s">
        <v>94</v>
      </c>
      <c r="G364" s="123" t="s">
        <v>94</v>
      </c>
      <c r="H364" s="122">
        <v>3745.23515</v>
      </c>
      <c r="I364" s="122">
        <v>927.62091000000032</v>
      </c>
      <c r="J364" s="122">
        <v>4672.8560600000001</v>
      </c>
      <c r="K364" s="124">
        <v>3640.4732512488131</v>
      </c>
      <c r="L364" s="125">
        <v>1775.9992884755393</v>
      </c>
      <c r="M364" s="125">
        <v>1485.2304240860749</v>
      </c>
      <c r="N364" s="125">
        <v>901.67345304181572</v>
      </c>
      <c r="O364" s="125">
        <v>4542.1467042906279</v>
      </c>
      <c r="P364" s="125">
        <v>45.236465085250515</v>
      </c>
      <c r="Q364" s="125">
        <v>4721.3600099999985</v>
      </c>
      <c r="R364" s="125">
        <v>762.73644600000023</v>
      </c>
      <c r="S364" s="125">
        <v>172.89101000000002</v>
      </c>
      <c r="T364" s="126">
        <v>0</v>
      </c>
      <c r="U364" s="126" t="s">
        <v>94</v>
      </c>
      <c r="V364" s="127">
        <v>5656.9874659999987</v>
      </c>
      <c r="W364" s="125">
        <v>5463.7140492227918</v>
      </c>
      <c r="X364" s="125">
        <v>4585.0198594591229</v>
      </c>
      <c r="Y364" s="125">
        <v>4407.836558965796</v>
      </c>
      <c r="Z364" s="125">
        <v>34564.376249500201</v>
      </c>
      <c r="AA364" s="125">
        <v>10329.843525999999</v>
      </c>
      <c r="AB364" s="125">
        <v>5004.403033499003</v>
      </c>
      <c r="AC364" s="126" t="s">
        <v>94</v>
      </c>
      <c r="AD364" s="125">
        <v>21.658807858513214</v>
      </c>
      <c r="AE364" s="125">
        <v>4.7870280927314859</v>
      </c>
      <c r="AF364" s="126" t="s">
        <v>94</v>
      </c>
      <c r="AG364" s="128" t="s">
        <v>94</v>
      </c>
      <c r="AH364" s="126">
        <v>462.52</v>
      </c>
      <c r="AI364" s="126" t="s">
        <v>94</v>
      </c>
      <c r="AJ364" s="126" t="s">
        <v>94</v>
      </c>
      <c r="AK364" s="126" t="s">
        <v>94</v>
      </c>
      <c r="AL364" s="126" t="s">
        <v>94</v>
      </c>
      <c r="AM364" s="126" t="s">
        <v>94</v>
      </c>
      <c r="AN364" s="128" t="s">
        <v>94</v>
      </c>
      <c r="AO364" s="125">
        <v>215788.23699999999</v>
      </c>
      <c r="AP364" s="125">
        <v>47693.5</v>
      </c>
      <c r="AQ364" s="125">
        <v>80.148737772162406</v>
      </c>
      <c r="AR364" s="125">
        <v>19.851262227837598</v>
      </c>
      <c r="AS364" s="125">
        <v>54.763534914749492</v>
      </c>
      <c r="AT364" s="126" t="s">
        <v>94</v>
      </c>
      <c r="AU364" s="128" t="s">
        <v>94</v>
      </c>
      <c r="AV364" s="125">
        <f t="shared" si="16"/>
        <v>12.344438671373004</v>
      </c>
      <c r="AW364" s="128" t="s">
        <v>94</v>
      </c>
      <c r="AX364" s="129">
        <v>31.666160000000001</v>
      </c>
      <c r="AZ364" s="100"/>
      <c r="BA364" s="98">
        <f t="shared" si="15"/>
        <v>10329.843526000001</v>
      </c>
      <c r="BB364" s="154"/>
    </row>
    <row r="365" spans="1:59" ht="15" thickBot="1" x14ac:dyDescent="0.35">
      <c r="A365" s="134">
        <v>2013</v>
      </c>
      <c r="B365" s="135" t="s">
        <v>30</v>
      </c>
      <c r="C365" s="137">
        <v>1285.7891499999998</v>
      </c>
      <c r="D365" s="137">
        <v>1501.4344000000001</v>
      </c>
      <c r="E365" s="137">
        <v>433.19918999999999</v>
      </c>
      <c r="F365" s="138" t="s">
        <v>94</v>
      </c>
      <c r="G365" s="138" t="s">
        <v>94</v>
      </c>
      <c r="H365" s="137">
        <v>3220.4227399999995</v>
      </c>
      <c r="I365" s="137">
        <v>191.16646</v>
      </c>
      <c r="J365" s="137">
        <v>3411.5891999999994</v>
      </c>
      <c r="K365" s="139">
        <v>3333.2844170778385</v>
      </c>
      <c r="L365" s="140">
        <v>1330.8504141735004</v>
      </c>
      <c r="M365" s="140">
        <v>1554.0530833491177</v>
      </c>
      <c r="N365" s="140">
        <v>197.86600506551318</v>
      </c>
      <c r="O365" s="140">
        <v>3531.1504221433515</v>
      </c>
      <c r="P365" s="140">
        <v>58.940999297268895</v>
      </c>
      <c r="Q365" s="140">
        <v>1906.8108099999997</v>
      </c>
      <c r="R365" s="140">
        <v>469.74277800000004</v>
      </c>
      <c r="S365" s="142">
        <v>0</v>
      </c>
      <c r="T365" s="142">
        <v>0</v>
      </c>
      <c r="U365" s="142" t="s">
        <v>94</v>
      </c>
      <c r="V365" s="141">
        <v>2376.5535879999998</v>
      </c>
      <c r="W365" s="140">
        <v>4069.1763035966833</v>
      </c>
      <c r="X365" s="140">
        <v>2320.3083140259337</v>
      </c>
      <c r="Y365" s="140">
        <v>2845.7358922632357</v>
      </c>
      <c r="Z365" s="140">
        <v>0</v>
      </c>
      <c r="AA365" s="140">
        <v>5788.1427879999992</v>
      </c>
      <c r="AB365" s="140">
        <v>3733.8544697096268</v>
      </c>
      <c r="AC365" s="142" t="s">
        <v>94</v>
      </c>
      <c r="AD365" s="140">
        <v>21.766645311712633</v>
      </c>
      <c r="AE365" s="140">
        <v>3.9412982136281824</v>
      </c>
      <c r="AF365" s="142" t="s">
        <v>94</v>
      </c>
      <c r="AG365" s="143" t="s">
        <v>94</v>
      </c>
      <c r="AH365" s="126">
        <v>45.16</v>
      </c>
      <c r="AI365" s="142" t="s">
        <v>94</v>
      </c>
      <c r="AJ365" s="142" t="s">
        <v>94</v>
      </c>
      <c r="AK365" s="142" t="s">
        <v>94</v>
      </c>
      <c r="AL365" s="142" t="s">
        <v>94</v>
      </c>
      <c r="AM365" s="142" t="s">
        <v>94</v>
      </c>
      <c r="AN365" s="143" t="s">
        <v>94</v>
      </c>
      <c r="AO365" s="140">
        <v>146858.788</v>
      </c>
      <c r="AP365" s="140">
        <v>26591.8</v>
      </c>
      <c r="AQ365" s="140">
        <v>94.396556889088529</v>
      </c>
      <c r="AR365" s="140">
        <v>5.6034431109114786</v>
      </c>
      <c r="AS365" s="140">
        <v>41.059000702731112</v>
      </c>
      <c r="AT365" s="142" t="s">
        <v>94</v>
      </c>
      <c r="AU365" s="143" t="s">
        <v>94</v>
      </c>
      <c r="AV365" s="140">
        <f t="shared" si="16"/>
        <v>7.1991833890643342</v>
      </c>
      <c r="AW365" s="143" t="s">
        <v>94</v>
      </c>
      <c r="AX365" s="129">
        <v>11.102540000000001</v>
      </c>
      <c r="AZ365" s="100"/>
      <c r="BA365" s="98">
        <f t="shared" si="15"/>
        <v>5788.1427879999992</v>
      </c>
      <c r="BB365" s="154"/>
    </row>
    <row r="366" spans="1:59" x14ac:dyDescent="0.3">
      <c r="A366" s="111">
        <v>2014</v>
      </c>
      <c r="B366" s="112" t="s">
        <v>206</v>
      </c>
      <c r="C366" s="113">
        <v>120827.79659999997</v>
      </c>
      <c r="D366" s="113">
        <v>73094.014279999989</v>
      </c>
      <c r="E366" s="113">
        <v>10486.081540000001</v>
      </c>
      <c r="F366" s="114">
        <v>5723.8210300000001</v>
      </c>
      <c r="G366" s="114">
        <v>1881.34798</v>
      </c>
      <c r="H366" s="113">
        <v>212013.06142999994</v>
      </c>
      <c r="I366" s="113">
        <v>31962.685519999999</v>
      </c>
      <c r="J366" s="113">
        <v>243975.74694999997</v>
      </c>
      <c r="K366" s="115">
        <v>3223.7827374545664</v>
      </c>
      <c r="L366" s="116">
        <v>1837.257394692919</v>
      </c>
      <c r="M366" s="116">
        <v>1111.4372853151888</v>
      </c>
      <c r="N366" s="116">
        <v>486.01134820217595</v>
      </c>
      <c r="O366" s="116">
        <v>3709.794085656742</v>
      </c>
      <c r="P366" s="116">
        <v>46.573319113039211</v>
      </c>
      <c r="Q366" s="116">
        <v>199593.09</v>
      </c>
      <c r="R366" s="116">
        <v>47308.185469999989</v>
      </c>
      <c r="S366" s="116">
        <v>12903.639799999999</v>
      </c>
      <c r="T366" s="116">
        <v>17443.988410000002</v>
      </c>
      <c r="U366" s="117">
        <v>2628.3833500000001</v>
      </c>
      <c r="V366" s="118">
        <v>279877.29079000006</v>
      </c>
      <c r="W366" s="116">
        <v>5187.918557379885</v>
      </c>
      <c r="X366" s="116">
        <v>3355.2307330471281</v>
      </c>
      <c r="Y366" s="116">
        <v>3696.8822756101354</v>
      </c>
      <c r="Z366" s="116">
        <v>16858.22547330162</v>
      </c>
      <c r="AA366" s="116">
        <v>523853.03251021577</v>
      </c>
      <c r="AB366" s="116">
        <v>4375.9002734226397</v>
      </c>
      <c r="AC366" s="116">
        <v>53.24713307486202</v>
      </c>
      <c r="AD366" s="116">
        <v>14.502910275498051</v>
      </c>
      <c r="AE366" s="116">
        <v>2.9983346275156508</v>
      </c>
      <c r="AF366" s="117">
        <v>387274.33100000001</v>
      </c>
      <c r="AG366" s="117">
        <v>17125.330999999998</v>
      </c>
      <c r="AH366" s="117">
        <v>49671.588519999983</v>
      </c>
      <c r="AI366" s="117">
        <v>459961.49845000007</v>
      </c>
      <c r="AJ366" s="117">
        <v>3842.2</v>
      </c>
      <c r="AK366" s="117">
        <v>2.6326438691209972</v>
      </c>
      <c r="AL366" s="117">
        <v>983814.53096021584</v>
      </c>
      <c r="AM366" s="117">
        <v>8218.0955110690684</v>
      </c>
      <c r="AN366" s="117">
        <v>5.6309784667033602</v>
      </c>
      <c r="AO366" s="116">
        <v>17471466.758000001</v>
      </c>
      <c r="AP366" s="116">
        <v>3612054.6</v>
      </c>
      <c r="AQ366" s="116">
        <v>86.899236534953445</v>
      </c>
      <c r="AR366" s="116">
        <v>13.100763173325964</v>
      </c>
      <c r="AS366" s="116">
        <v>53.426680886960789</v>
      </c>
      <c r="AT366" s="117">
        <v>46.752866925137972</v>
      </c>
      <c r="AU366" s="117">
        <v>39.963282360171419</v>
      </c>
      <c r="AV366" s="116">
        <f t="shared" si="16"/>
        <v>-9.9085549509247972E-2</v>
      </c>
      <c r="AW366" s="116">
        <f>((AI366/AI333)-1)*100</f>
        <v>5.60549964350463</v>
      </c>
      <c r="AX366" s="119">
        <v>5890.2479080271378</v>
      </c>
      <c r="AZ366" s="100"/>
      <c r="BA366" s="98">
        <f>C366+D366+F366+I366+Q366+R366+S366+U366+E366+G366+T366</f>
        <v>523853.03397999989</v>
      </c>
      <c r="BB366" s="154"/>
      <c r="BC366" s="97"/>
      <c r="BD366" s="149"/>
      <c r="BE366" s="155"/>
      <c r="BF366" s="154"/>
      <c r="BG366" s="154"/>
    </row>
    <row r="367" spans="1:59" x14ac:dyDescent="0.3">
      <c r="A367" s="120">
        <v>2014</v>
      </c>
      <c r="B367" s="121" t="s">
        <v>0</v>
      </c>
      <c r="C367" s="132">
        <v>705.35841000000005</v>
      </c>
      <c r="D367" s="122">
        <v>1286.2613999999999</v>
      </c>
      <c r="E367" s="123">
        <v>0</v>
      </c>
      <c r="F367" s="123" t="s">
        <v>94</v>
      </c>
      <c r="G367" s="123" t="s">
        <v>94</v>
      </c>
      <c r="H367" s="122">
        <v>1991.6198100000001</v>
      </c>
      <c r="I367" s="122">
        <v>533.21434999999997</v>
      </c>
      <c r="J367" s="122">
        <v>2524.8341600000003</v>
      </c>
      <c r="K367" s="124">
        <v>3419.2189404578371</v>
      </c>
      <c r="L367" s="125">
        <v>1210.9614612054017</v>
      </c>
      <c r="M367" s="125">
        <v>2208.2574792524351</v>
      </c>
      <c r="N367" s="125">
        <v>915.42401601433869</v>
      </c>
      <c r="O367" s="125">
        <v>4334.6429564721757</v>
      </c>
      <c r="P367" s="125">
        <v>43.340156202895599</v>
      </c>
      <c r="Q367" s="125">
        <v>2716.3698099999997</v>
      </c>
      <c r="R367" s="125">
        <v>474.14595000000003</v>
      </c>
      <c r="S367" s="125">
        <v>110.2732</v>
      </c>
      <c r="T367" s="126">
        <v>0</v>
      </c>
      <c r="U367" s="126" t="s">
        <v>94</v>
      </c>
      <c r="V367" s="127">
        <v>3300.7889599999999</v>
      </c>
      <c r="W367" s="125">
        <v>4799.7792047648954</v>
      </c>
      <c r="X367" s="125">
        <v>3109.7038055486228</v>
      </c>
      <c r="Y367" s="125">
        <v>3242.555701448443</v>
      </c>
      <c r="Z367" s="125">
        <v>83985.681645087578</v>
      </c>
      <c r="AA367" s="125">
        <v>5825.6231200000002</v>
      </c>
      <c r="AB367" s="125">
        <v>4586.4764355119851</v>
      </c>
      <c r="AC367" s="126" t="s">
        <v>94</v>
      </c>
      <c r="AD367" s="125">
        <v>24.880939267105152</v>
      </c>
      <c r="AE367" s="125">
        <v>2.9350827477587873</v>
      </c>
      <c r="AF367" s="126" t="s">
        <v>94</v>
      </c>
      <c r="AG367" s="128" t="s">
        <v>94</v>
      </c>
      <c r="AH367" s="126">
        <v>396.31309000000005</v>
      </c>
      <c r="AI367" s="126" t="s">
        <v>94</v>
      </c>
      <c r="AJ367" s="126" t="s">
        <v>94</v>
      </c>
      <c r="AK367" s="126" t="s">
        <v>94</v>
      </c>
      <c r="AL367" s="126" t="s">
        <v>94</v>
      </c>
      <c r="AM367" s="126" t="s">
        <v>94</v>
      </c>
      <c r="AN367" s="128" t="s">
        <v>94</v>
      </c>
      <c r="AO367" s="125">
        <v>198482.41500000001</v>
      </c>
      <c r="AP367" s="125">
        <v>23414</v>
      </c>
      <c r="AQ367" s="125">
        <v>78.881212934793311</v>
      </c>
      <c r="AR367" s="125">
        <v>21.118787065206686</v>
      </c>
      <c r="AS367" s="125">
        <v>56.659843797104401</v>
      </c>
      <c r="AT367" s="126" t="s">
        <v>94</v>
      </c>
      <c r="AU367" s="128" t="s">
        <v>94</v>
      </c>
      <c r="AV367" s="125">
        <f t="shared" si="16"/>
        <v>-3.4093519265343986</v>
      </c>
      <c r="AW367" s="128" t="s">
        <v>94</v>
      </c>
      <c r="AX367" s="129">
        <v>153.39938000000001</v>
      </c>
      <c r="AZ367" s="100"/>
      <c r="BA367" s="98">
        <f>C367+D367+I367+Q367+R367+S367+E367+T367</f>
        <v>5825.6231199999993</v>
      </c>
      <c r="BB367" s="154"/>
      <c r="BC367" s="97"/>
      <c r="BD367" s="149"/>
      <c r="BE367" s="155"/>
      <c r="BF367" s="154"/>
      <c r="BG367" s="154"/>
    </row>
    <row r="368" spans="1:59" x14ac:dyDescent="0.3">
      <c r="A368" s="120">
        <v>2014</v>
      </c>
      <c r="B368" s="121" t="s">
        <v>1</v>
      </c>
      <c r="C368" s="132">
        <v>1845.489</v>
      </c>
      <c r="D368" s="122">
        <v>1747.26549</v>
      </c>
      <c r="E368" s="123">
        <v>79.097890000000021</v>
      </c>
      <c r="F368" s="123" t="s">
        <v>94</v>
      </c>
      <c r="G368" s="123" t="s">
        <v>94</v>
      </c>
      <c r="H368" s="122">
        <v>3671.8523800000003</v>
      </c>
      <c r="I368" s="122">
        <v>6.9624300000000003</v>
      </c>
      <c r="J368" s="122">
        <v>3678.8148100000003</v>
      </c>
      <c r="K368" s="124">
        <v>2790.4561196053382</v>
      </c>
      <c r="L368" s="125">
        <v>1402.495400350037</v>
      </c>
      <c r="M368" s="125">
        <v>1327.8495904962606</v>
      </c>
      <c r="N368" s="125">
        <v>5.2911591725873786</v>
      </c>
      <c r="O368" s="125">
        <v>2795.7472787779261</v>
      </c>
      <c r="P368" s="125">
        <v>26.075073326811427</v>
      </c>
      <c r="Q368" s="125">
        <v>7639.8281900000002</v>
      </c>
      <c r="R368" s="125">
        <v>966.97530999999992</v>
      </c>
      <c r="S368" s="125">
        <v>40.673679999999997</v>
      </c>
      <c r="T368" s="126">
        <v>1782.25821</v>
      </c>
      <c r="U368" s="126" t="s">
        <v>94</v>
      </c>
      <c r="V368" s="127">
        <v>10429.73539</v>
      </c>
      <c r="W368" s="125">
        <v>4926.4650417579278</v>
      </c>
      <c r="X368" s="125">
        <v>3331.6027462792272</v>
      </c>
      <c r="Y368" s="125">
        <v>5558.9267605633795</v>
      </c>
      <c r="Z368" s="125">
        <v>13924.573776104075</v>
      </c>
      <c r="AA368" s="125">
        <v>14108.550200000001</v>
      </c>
      <c r="AB368" s="125">
        <v>4109.7525039732664</v>
      </c>
      <c r="AC368" s="126" t="s">
        <v>94</v>
      </c>
      <c r="AD368" s="125">
        <v>22.187720484625839</v>
      </c>
      <c r="AE368" s="125">
        <v>2.8282740965023496</v>
      </c>
      <c r="AF368" s="126" t="s">
        <v>94</v>
      </c>
      <c r="AG368" s="128" t="s">
        <v>94</v>
      </c>
      <c r="AH368" s="126">
        <v>1139.25091</v>
      </c>
      <c r="AI368" s="126" t="s">
        <v>94</v>
      </c>
      <c r="AJ368" s="126" t="s">
        <v>94</v>
      </c>
      <c r="AK368" s="126" t="s">
        <v>94</v>
      </c>
      <c r="AL368" s="126" t="s">
        <v>94</v>
      </c>
      <c r="AM368" s="126" t="s">
        <v>94</v>
      </c>
      <c r="AN368" s="128" t="s">
        <v>94</v>
      </c>
      <c r="AO368" s="125">
        <v>498839.565</v>
      </c>
      <c r="AP368" s="125">
        <v>63587.199999999997</v>
      </c>
      <c r="AQ368" s="125">
        <v>99.810742579890828</v>
      </c>
      <c r="AR368" s="125">
        <v>0.18925742010916824</v>
      </c>
      <c r="AS368" s="125">
        <v>73.92492667318858</v>
      </c>
      <c r="AT368" s="126" t="s">
        <v>94</v>
      </c>
      <c r="AU368" s="128" t="s">
        <v>94</v>
      </c>
      <c r="AV368" s="125">
        <f t="shared" si="16"/>
        <v>-20.194275890459089</v>
      </c>
      <c r="AW368" s="128" t="s">
        <v>94</v>
      </c>
      <c r="AX368" s="129">
        <v>22.95</v>
      </c>
      <c r="AZ368" s="100"/>
      <c r="BA368" s="98">
        <f t="shared" ref="BA368:BA398" si="17">C368+D368+I368+Q368+R368+S368+E368+T368</f>
        <v>14108.550200000001</v>
      </c>
      <c r="BB368" s="154"/>
      <c r="BC368" s="97"/>
      <c r="BD368" s="149"/>
      <c r="BE368" s="155"/>
      <c r="BF368" s="154"/>
      <c r="BG368" s="154"/>
    </row>
    <row r="369" spans="1:59" x14ac:dyDescent="0.3">
      <c r="A369" s="120">
        <v>2014</v>
      </c>
      <c r="B369" s="121" t="s">
        <v>2</v>
      </c>
      <c r="C369" s="132">
        <v>313.12109999999996</v>
      </c>
      <c r="D369" s="122">
        <v>832.97881000000007</v>
      </c>
      <c r="E369" s="123">
        <v>0</v>
      </c>
      <c r="F369" s="123" t="s">
        <v>94</v>
      </c>
      <c r="G369" s="123" t="s">
        <v>94</v>
      </c>
      <c r="H369" s="122">
        <v>1146.0999100000001</v>
      </c>
      <c r="I369" s="122">
        <v>212.49389000000002</v>
      </c>
      <c r="J369" s="122">
        <v>1358.5938000000003</v>
      </c>
      <c r="K369" s="124">
        <v>3908.8555827643368</v>
      </c>
      <c r="L369" s="125">
        <v>1067.9218706302054</v>
      </c>
      <c r="M369" s="125">
        <v>2840.9337121341309</v>
      </c>
      <c r="N369" s="125">
        <v>724.72558542458205</v>
      </c>
      <c r="O369" s="125">
        <v>4633.581168188919</v>
      </c>
      <c r="P369" s="125">
        <v>31.805542246610113</v>
      </c>
      <c r="Q369" s="125">
        <v>2059.4967999999999</v>
      </c>
      <c r="R369" s="125">
        <v>853.47248000000002</v>
      </c>
      <c r="S369" s="125">
        <v>0</v>
      </c>
      <c r="T369" s="126">
        <v>0</v>
      </c>
      <c r="U369" s="126" t="s">
        <v>94</v>
      </c>
      <c r="V369" s="127">
        <v>2912.9692799999998</v>
      </c>
      <c r="W369" s="125">
        <v>6504.6173221594745</v>
      </c>
      <c r="X369" s="125">
        <v>5374.0349815124555</v>
      </c>
      <c r="Y369" s="125">
        <v>6180.8657112026822</v>
      </c>
      <c r="Z369" s="125">
        <v>0</v>
      </c>
      <c r="AA369" s="125">
        <v>4271.5630799999999</v>
      </c>
      <c r="AB369" s="125">
        <v>5764.304724325506</v>
      </c>
      <c r="AC369" s="126" t="s">
        <v>94</v>
      </c>
      <c r="AD369" s="125">
        <v>15.895785176557272</v>
      </c>
      <c r="AE369" s="125">
        <v>3.6220959872551592</v>
      </c>
      <c r="AF369" s="126" t="s">
        <v>94</v>
      </c>
      <c r="AG369" s="128" t="s">
        <v>94</v>
      </c>
      <c r="AH369" s="126">
        <v>136.48065</v>
      </c>
      <c r="AI369" s="126" t="s">
        <v>94</v>
      </c>
      <c r="AJ369" s="126" t="s">
        <v>94</v>
      </c>
      <c r="AK369" s="126" t="s">
        <v>94</v>
      </c>
      <c r="AL369" s="126" t="s">
        <v>94</v>
      </c>
      <c r="AM369" s="126" t="s">
        <v>94</v>
      </c>
      <c r="AN369" s="128" t="s">
        <v>94</v>
      </c>
      <c r="AO369" s="125">
        <v>117930.698</v>
      </c>
      <c r="AP369" s="125">
        <v>26872.3</v>
      </c>
      <c r="AQ369" s="125">
        <v>84.359277217369893</v>
      </c>
      <c r="AR369" s="125">
        <v>15.640722782630096</v>
      </c>
      <c r="AS369" s="125">
        <v>68.194457753389884</v>
      </c>
      <c r="AT369" s="126" t="s">
        <v>94</v>
      </c>
      <c r="AU369" s="128" t="s">
        <v>94</v>
      </c>
      <c r="AV369" s="125">
        <f t="shared" si="16"/>
        <v>2.2578723062311568</v>
      </c>
      <c r="AW369" s="128" t="s">
        <v>94</v>
      </c>
      <c r="AX369" s="129">
        <v>25.483919999999998</v>
      </c>
      <c r="AZ369" s="100"/>
      <c r="BA369" s="98">
        <f t="shared" si="17"/>
        <v>4271.5630799999999</v>
      </c>
      <c r="BB369" s="154"/>
      <c r="BC369" s="97"/>
      <c r="BD369" s="149"/>
      <c r="BE369" s="155"/>
      <c r="BF369" s="154"/>
      <c r="BG369" s="154"/>
    </row>
    <row r="370" spans="1:59" x14ac:dyDescent="0.3">
      <c r="A370" s="120">
        <v>2014</v>
      </c>
      <c r="B370" s="121" t="s">
        <v>3</v>
      </c>
      <c r="C370" s="132">
        <v>666.66039999999998</v>
      </c>
      <c r="D370" s="122">
        <v>1242.74</v>
      </c>
      <c r="E370" s="123">
        <v>184.28039000000001</v>
      </c>
      <c r="F370" s="123" t="s">
        <v>94</v>
      </c>
      <c r="G370" s="123" t="s">
        <v>94</v>
      </c>
      <c r="H370" s="122">
        <v>2093.6807899999999</v>
      </c>
      <c r="I370" s="122">
        <v>651.96</v>
      </c>
      <c r="J370" s="122">
        <v>2745.6407899999999</v>
      </c>
      <c r="K370" s="124">
        <v>4460.6476168967993</v>
      </c>
      <c r="L370" s="125">
        <v>1420.3393080467949</v>
      </c>
      <c r="M370" s="125">
        <v>2647.6935958429117</v>
      </c>
      <c r="N370" s="125">
        <v>1389.0196796962716</v>
      </c>
      <c r="O370" s="125">
        <v>5849.6672965930711</v>
      </c>
      <c r="P370" s="125">
        <v>53.240112308053668</v>
      </c>
      <c r="Q370" s="125">
        <v>1338.5530900000003</v>
      </c>
      <c r="R370" s="125">
        <v>370.11730999999997</v>
      </c>
      <c r="S370" s="125">
        <v>702.77933999999982</v>
      </c>
      <c r="T370" s="126">
        <v>0</v>
      </c>
      <c r="U370" s="126" t="s">
        <v>94</v>
      </c>
      <c r="V370" s="127">
        <v>2411.44974</v>
      </c>
      <c r="W370" s="125">
        <v>5677.0850509335669</v>
      </c>
      <c r="X370" s="125">
        <v>2742.0825685442246</v>
      </c>
      <c r="Y370" s="125">
        <v>3670.3058279866327</v>
      </c>
      <c r="Z370" s="125">
        <v>24624.363700070069</v>
      </c>
      <c r="AA370" s="125">
        <v>5157.0905300000004</v>
      </c>
      <c r="AB370" s="125">
        <v>5767.6802298531766</v>
      </c>
      <c r="AC370" s="126" t="s">
        <v>94</v>
      </c>
      <c r="AD370" s="125">
        <v>3.3532739395302902</v>
      </c>
      <c r="AE370" s="125">
        <v>0.74022621182904558</v>
      </c>
      <c r="AF370" s="126" t="s">
        <v>94</v>
      </c>
      <c r="AG370" s="128" t="s">
        <v>94</v>
      </c>
      <c r="AH370" s="126">
        <v>108.098</v>
      </c>
      <c r="AI370" s="126" t="s">
        <v>94</v>
      </c>
      <c r="AJ370" s="126" t="s">
        <v>94</v>
      </c>
      <c r="AK370" s="126" t="s">
        <v>94</v>
      </c>
      <c r="AL370" s="126" t="s">
        <v>94</v>
      </c>
      <c r="AM370" s="126" t="s">
        <v>94</v>
      </c>
      <c r="AN370" s="128" t="s">
        <v>94</v>
      </c>
      <c r="AO370" s="125">
        <v>696691.15300000005</v>
      </c>
      <c r="AP370" s="125">
        <v>153792.70000000001</v>
      </c>
      <c r="AQ370" s="125">
        <v>76.254723401017074</v>
      </c>
      <c r="AR370" s="125">
        <v>23.74527659898293</v>
      </c>
      <c r="AS370" s="125">
        <v>46.759887691946339</v>
      </c>
      <c r="AT370" s="126" t="s">
        <v>94</v>
      </c>
      <c r="AU370" s="128" t="s">
        <v>94</v>
      </c>
      <c r="AV370" s="125">
        <f t="shared" si="16"/>
        <v>10.383462156017465</v>
      </c>
      <c r="AW370" s="128" t="s">
        <v>94</v>
      </c>
      <c r="AX370" s="129">
        <v>6.83</v>
      </c>
      <c r="AZ370" s="100"/>
      <c r="BA370" s="98">
        <f t="shared" si="17"/>
        <v>5157.0905300000004</v>
      </c>
      <c r="BB370" s="154"/>
      <c r="BC370" s="97"/>
      <c r="BD370" s="149"/>
      <c r="BE370" s="155"/>
      <c r="BF370" s="154"/>
      <c r="BG370" s="154"/>
    </row>
    <row r="371" spans="1:59" x14ac:dyDescent="0.3">
      <c r="A371" s="120">
        <v>2014</v>
      </c>
      <c r="B371" s="121" t="s">
        <v>4</v>
      </c>
      <c r="C371" s="132">
        <v>2113.05771</v>
      </c>
      <c r="D371" s="122">
        <v>1273.5411799999999</v>
      </c>
      <c r="E371" s="123">
        <v>261.68875000000003</v>
      </c>
      <c r="F371" s="123" t="s">
        <v>94</v>
      </c>
      <c r="G371" s="123" t="s">
        <v>94</v>
      </c>
      <c r="H371" s="122">
        <v>3648.2876399999996</v>
      </c>
      <c r="I371" s="122">
        <v>277.25549000000001</v>
      </c>
      <c r="J371" s="122">
        <v>3925.54313</v>
      </c>
      <c r="K371" s="124">
        <v>4097.5191522577816</v>
      </c>
      <c r="L371" s="125">
        <v>2373.2488473828148</v>
      </c>
      <c r="M371" s="125">
        <v>1430.3585383522488</v>
      </c>
      <c r="N371" s="125">
        <v>311.39531540435661</v>
      </c>
      <c r="O371" s="125">
        <v>4408.9144676621381</v>
      </c>
      <c r="P371" s="125">
        <v>30.526974302419525</v>
      </c>
      <c r="Q371" s="125">
        <v>7334.4937199999995</v>
      </c>
      <c r="R371" s="125">
        <v>1126.3892599999999</v>
      </c>
      <c r="S371" s="125">
        <v>64.029699999999991</v>
      </c>
      <c r="T371" s="126">
        <v>408.80463000000003</v>
      </c>
      <c r="U371" s="126" t="s">
        <v>94</v>
      </c>
      <c r="V371" s="127">
        <v>8933.71731</v>
      </c>
      <c r="W371" s="125">
        <v>4389.5391182024241</v>
      </c>
      <c r="X371" s="125">
        <v>3301.1092762847875</v>
      </c>
      <c r="Y371" s="125">
        <v>3476.4242240932322</v>
      </c>
      <c r="Z371" s="125">
        <v>34222.180652057723</v>
      </c>
      <c r="AA371" s="125">
        <v>12859.260440000002</v>
      </c>
      <c r="AB371" s="125">
        <v>4395.4357439890846</v>
      </c>
      <c r="AC371" s="126" t="s">
        <v>94</v>
      </c>
      <c r="AD371" s="125">
        <v>22.856193993771953</v>
      </c>
      <c r="AE371" s="125">
        <v>2.2224238948822634</v>
      </c>
      <c r="AF371" s="126" t="s">
        <v>94</v>
      </c>
      <c r="AG371" s="128" t="s">
        <v>94</v>
      </c>
      <c r="AH371" s="126">
        <v>1538.54573</v>
      </c>
      <c r="AI371" s="126" t="s">
        <v>94</v>
      </c>
      <c r="AJ371" s="126" t="s">
        <v>94</v>
      </c>
      <c r="AK371" s="126" t="s">
        <v>94</v>
      </c>
      <c r="AL371" s="126" t="s">
        <v>94</v>
      </c>
      <c r="AM371" s="126" t="s">
        <v>94</v>
      </c>
      <c r="AN371" s="128" t="s">
        <v>94</v>
      </c>
      <c r="AO371" s="125">
        <v>578614.20900000003</v>
      </c>
      <c r="AP371" s="125">
        <v>56261.599999999999</v>
      </c>
      <c r="AQ371" s="125">
        <v>92.937143197303243</v>
      </c>
      <c r="AR371" s="125">
        <v>7.0628568026967518</v>
      </c>
      <c r="AS371" s="125">
        <v>69.473025697580468</v>
      </c>
      <c r="AT371" s="126" t="s">
        <v>94</v>
      </c>
      <c r="AU371" s="128" t="s">
        <v>94</v>
      </c>
      <c r="AV371" s="125">
        <f t="shared" si="16"/>
        <v>14.012684803797736</v>
      </c>
      <c r="AW371" s="128" t="s">
        <v>94</v>
      </c>
      <c r="AX371" s="129">
        <v>28.780240000000003</v>
      </c>
      <c r="AZ371" s="100"/>
      <c r="BA371" s="98">
        <f t="shared" si="17"/>
        <v>12859.260439999998</v>
      </c>
      <c r="BB371" s="154"/>
      <c r="BC371" s="97"/>
      <c r="BD371" s="149"/>
      <c r="BE371" s="155"/>
      <c r="BF371" s="154"/>
      <c r="BG371" s="154"/>
    </row>
    <row r="372" spans="1:59" x14ac:dyDescent="0.3">
      <c r="A372" s="120">
        <v>2014</v>
      </c>
      <c r="B372" s="121" t="s">
        <v>5</v>
      </c>
      <c r="C372" s="132">
        <v>384.13670000000002</v>
      </c>
      <c r="D372" s="122">
        <v>1126.8631</v>
      </c>
      <c r="E372" s="123">
        <v>0</v>
      </c>
      <c r="F372" s="123" t="s">
        <v>94</v>
      </c>
      <c r="G372" s="123" t="s">
        <v>94</v>
      </c>
      <c r="H372" s="122">
        <v>1510.9998000000001</v>
      </c>
      <c r="I372" s="122">
        <v>87.479460000000003</v>
      </c>
      <c r="J372" s="122">
        <v>1598.4792600000001</v>
      </c>
      <c r="K372" s="124">
        <v>4846.1011491451163</v>
      </c>
      <c r="L372" s="125">
        <v>1232.0089673730024</v>
      </c>
      <c r="M372" s="125">
        <v>3614.0921817721151</v>
      </c>
      <c r="N372" s="125">
        <v>280.56543199581779</v>
      </c>
      <c r="O372" s="125">
        <v>5126.6665811409348</v>
      </c>
      <c r="P372" s="125">
        <v>46.475081306643872</v>
      </c>
      <c r="Q372" s="125">
        <v>1494.1827100000003</v>
      </c>
      <c r="R372" s="125">
        <v>346.77097999999989</v>
      </c>
      <c r="S372" s="125">
        <v>0</v>
      </c>
      <c r="T372" s="126">
        <v>0</v>
      </c>
      <c r="U372" s="126" t="s">
        <v>94</v>
      </c>
      <c r="V372" s="127">
        <v>1840.9536900000003</v>
      </c>
      <c r="W372" s="125">
        <v>4611.7807282337772</v>
      </c>
      <c r="X372" s="125">
        <v>3549.1865898007809</v>
      </c>
      <c r="Y372" s="125">
        <v>4183.9623074045912</v>
      </c>
      <c r="Z372" s="125">
        <v>0</v>
      </c>
      <c r="AA372" s="125">
        <v>3439.4329500000003</v>
      </c>
      <c r="AB372" s="125">
        <v>4837.5809092213312</v>
      </c>
      <c r="AC372" s="126" t="s">
        <v>94</v>
      </c>
      <c r="AD372" s="125">
        <v>10.949737353992697</v>
      </c>
      <c r="AE372" s="125">
        <v>3.5604854313162142</v>
      </c>
      <c r="AF372" s="126" t="s">
        <v>94</v>
      </c>
      <c r="AG372" s="128" t="s">
        <v>94</v>
      </c>
      <c r="AH372" s="126">
        <v>140.98757000000001</v>
      </c>
      <c r="AI372" s="126" t="s">
        <v>94</v>
      </c>
      <c r="AJ372" s="126" t="s">
        <v>94</v>
      </c>
      <c r="AK372" s="126" t="s">
        <v>94</v>
      </c>
      <c r="AL372" s="126" t="s">
        <v>94</v>
      </c>
      <c r="AM372" s="126" t="s">
        <v>94</v>
      </c>
      <c r="AN372" s="128" t="s">
        <v>94</v>
      </c>
      <c r="AO372" s="125">
        <v>96600.112999999998</v>
      </c>
      <c r="AP372" s="125">
        <v>31411.1</v>
      </c>
      <c r="AQ372" s="125">
        <v>94.527332184466388</v>
      </c>
      <c r="AR372" s="125">
        <v>5.4726678155336215</v>
      </c>
      <c r="AS372" s="125">
        <v>53.524918693356128</v>
      </c>
      <c r="AT372" s="126" t="s">
        <v>94</v>
      </c>
      <c r="AU372" s="128" t="s">
        <v>94</v>
      </c>
      <c r="AV372" s="125">
        <f t="shared" si="16"/>
        <v>-0.2020976370454397</v>
      </c>
      <c r="AW372" s="128" t="s">
        <v>94</v>
      </c>
      <c r="AX372" s="129">
        <v>10.94102</v>
      </c>
      <c r="AZ372" s="100"/>
      <c r="BA372" s="98">
        <f t="shared" si="17"/>
        <v>3439.4329499999999</v>
      </c>
      <c r="BB372" s="154"/>
      <c r="BC372" s="97"/>
      <c r="BD372" s="149"/>
      <c r="BE372" s="155"/>
      <c r="BF372" s="154"/>
      <c r="BG372" s="154"/>
    </row>
    <row r="373" spans="1:59" x14ac:dyDescent="0.3">
      <c r="A373" s="120">
        <v>2014</v>
      </c>
      <c r="B373" s="121" t="s">
        <v>6</v>
      </c>
      <c r="C373" s="132">
        <v>6339.1706299999996</v>
      </c>
      <c r="D373" s="122">
        <v>3107.3259399999997</v>
      </c>
      <c r="E373" s="123">
        <v>1549.37736</v>
      </c>
      <c r="F373" s="123" t="s">
        <v>94</v>
      </c>
      <c r="G373" s="123" t="s">
        <v>94</v>
      </c>
      <c r="H373" s="122">
        <v>10995.87393</v>
      </c>
      <c r="I373" s="122">
        <v>81.515320000000003</v>
      </c>
      <c r="J373" s="122">
        <v>11077.38925</v>
      </c>
      <c r="K373" s="124">
        <v>2711.2382137084792</v>
      </c>
      <c r="L373" s="125">
        <v>1563.0409883459308</v>
      </c>
      <c r="M373" s="125">
        <v>766.16928173308202</v>
      </c>
      <c r="N373" s="125">
        <v>20.099125544146276</v>
      </c>
      <c r="O373" s="125">
        <v>2731.3373392526255</v>
      </c>
      <c r="P373" s="125">
        <v>69.629336765956822</v>
      </c>
      <c r="Q373" s="125">
        <v>2560.4673499999994</v>
      </c>
      <c r="R373" s="125">
        <v>1073.50641</v>
      </c>
      <c r="S373" s="125">
        <v>95.621780000000001</v>
      </c>
      <c r="T373" s="126">
        <v>1102.0985999999998</v>
      </c>
      <c r="U373" s="126" t="s">
        <v>94</v>
      </c>
      <c r="V373" s="127">
        <v>4831.6941399999996</v>
      </c>
      <c r="W373" s="125">
        <v>4272.4062544488625</v>
      </c>
      <c r="X373" s="125">
        <v>2715.1666871680886</v>
      </c>
      <c r="Y373" s="125">
        <v>3223.5880858577366</v>
      </c>
      <c r="Z373" s="125">
        <v>9231.683722726395</v>
      </c>
      <c r="AA373" s="125">
        <v>15909.08339</v>
      </c>
      <c r="AB373" s="125">
        <v>3067.3599807348669</v>
      </c>
      <c r="AC373" s="126" t="s">
        <v>94</v>
      </c>
      <c r="AD373" s="125">
        <v>17.638601148404508</v>
      </c>
      <c r="AE373" s="125">
        <v>5.2974954279497597</v>
      </c>
      <c r="AF373" s="126" t="s">
        <v>94</v>
      </c>
      <c r="AG373" s="128" t="s">
        <v>94</v>
      </c>
      <c r="AH373" s="126">
        <v>190.60379999999998</v>
      </c>
      <c r="AI373" s="126" t="s">
        <v>94</v>
      </c>
      <c r="AJ373" s="126" t="s">
        <v>94</v>
      </c>
      <c r="AK373" s="126" t="s">
        <v>94</v>
      </c>
      <c r="AL373" s="126" t="s">
        <v>94</v>
      </c>
      <c r="AM373" s="126" t="s">
        <v>94</v>
      </c>
      <c r="AN373" s="128" t="s">
        <v>94</v>
      </c>
      <c r="AO373" s="125">
        <v>300313.30099999998</v>
      </c>
      <c r="AP373" s="125">
        <v>90194.7</v>
      </c>
      <c r="AQ373" s="125">
        <v>99.264128774747178</v>
      </c>
      <c r="AR373" s="125">
        <v>0.73587122525282755</v>
      </c>
      <c r="AS373" s="125">
        <v>30.370663234043178</v>
      </c>
      <c r="AT373" s="126" t="s">
        <v>94</v>
      </c>
      <c r="AU373" s="128" t="s">
        <v>94</v>
      </c>
      <c r="AV373" s="125">
        <f t="shared" si="16"/>
        <v>-1.7507116168260062</v>
      </c>
      <c r="AW373" s="128" t="s">
        <v>94</v>
      </c>
      <c r="AX373" s="129">
        <v>1.5586500000000001</v>
      </c>
      <c r="AZ373" s="100"/>
      <c r="BA373" s="98">
        <f t="shared" si="17"/>
        <v>15909.083389999998</v>
      </c>
      <c r="BB373" s="154"/>
      <c r="BC373" s="97"/>
      <c r="BD373" s="149"/>
      <c r="BE373" s="155"/>
      <c r="BF373" s="154"/>
      <c r="BG373" s="154"/>
    </row>
    <row r="374" spans="1:59" x14ac:dyDescent="0.3">
      <c r="A374" s="120">
        <v>2014</v>
      </c>
      <c r="B374" s="121" t="s">
        <v>7</v>
      </c>
      <c r="C374" s="132">
        <v>2366.98641</v>
      </c>
      <c r="D374" s="122">
        <v>1942.8130000000001</v>
      </c>
      <c r="E374" s="123">
        <v>392.06704999999994</v>
      </c>
      <c r="F374" s="123" t="s">
        <v>94</v>
      </c>
      <c r="G374" s="123" t="s">
        <v>94</v>
      </c>
      <c r="H374" s="122">
        <v>4701.8664600000002</v>
      </c>
      <c r="I374" s="122">
        <v>1733.9618700000001</v>
      </c>
      <c r="J374" s="122">
        <v>6435.8283300000003</v>
      </c>
      <c r="K374" s="124">
        <v>3147.5687052360777</v>
      </c>
      <c r="L374" s="125">
        <v>1584.5308268995568</v>
      </c>
      <c r="M374" s="125">
        <v>1300.5765797367669</v>
      </c>
      <c r="N374" s="125">
        <v>1160.7654459171154</v>
      </c>
      <c r="O374" s="125">
        <v>4308.3341511531935</v>
      </c>
      <c r="P374" s="125">
        <v>40.754635298830308</v>
      </c>
      <c r="Q374" s="125">
        <v>8167.8395799999998</v>
      </c>
      <c r="R374" s="125">
        <v>1095.45272</v>
      </c>
      <c r="S374" s="125">
        <v>92.526830000000004</v>
      </c>
      <c r="T374" s="126">
        <v>0</v>
      </c>
      <c r="U374" s="126" t="s">
        <v>94</v>
      </c>
      <c r="V374" s="127">
        <v>9355.8191300000017</v>
      </c>
      <c r="W374" s="125">
        <v>4292.5797085889499</v>
      </c>
      <c r="X374" s="125">
        <v>3531.5042393583672</v>
      </c>
      <c r="Y374" s="125">
        <v>3424.3170451135343</v>
      </c>
      <c r="Z374" s="125">
        <v>18391.339693897833</v>
      </c>
      <c r="AA374" s="125">
        <v>15791.64746</v>
      </c>
      <c r="AB374" s="125">
        <v>4298.9864434076653</v>
      </c>
      <c r="AC374" s="126" t="s">
        <v>94</v>
      </c>
      <c r="AD374" s="125">
        <v>22.824257761461528</v>
      </c>
      <c r="AE374" s="125">
        <v>3.112056847780023</v>
      </c>
      <c r="AF374" s="126" t="s">
        <v>94</v>
      </c>
      <c r="AG374" s="128" t="s">
        <v>94</v>
      </c>
      <c r="AH374" s="126">
        <v>1440.752</v>
      </c>
      <c r="AI374" s="126" t="s">
        <v>94</v>
      </c>
      <c r="AJ374" s="126" t="s">
        <v>94</v>
      </c>
      <c r="AK374" s="126" t="s">
        <v>94</v>
      </c>
      <c r="AL374" s="126" t="s">
        <v>94</v>
      </c>
      <c r="AM374" s="126" t="s">
        <v>94</v>
      </c>
      <c r="AN374" s="128" t="s">
        <v>94</v>
      </c>
      <c r="AO374" s="125">
        <v>507434.41499999998</v>
      </c>
      <c r="AP374" s="125">
        <v>69188</v>
      </c>
      <c r="AQ374" s="125">
        <v>73.057673680988316</v>
      </c>
      <c r="AR374" s="125">
        <v>26.942326319011684</v>
      </c>
      <c r="AS374" s="125">
        <v>59.245364701169692</v>
      </c>
      <c r="AT374" s="126" t="s">
        <v>94</v>
      </c>
      <c r="AU374" s="128" t="s">
        <v>94</v>
      </c>
      <c r="AV374" s="125">
        <f t="shared" si="16"/>
        <v>2.1015768798264389</v>
      </c>
      <c r="AW374" s="128" t="s">
        <v>94</v>
      </c>
      <c r="AX374" s="129">
        <v>26.869</v>
      </c>
      <c r="AZ374" s="100"/>
      <c r="BA374" s="98">
        <f t="shared" si="17"/>
        <v>15791.647459999998</v>
      </c>
      <c r="BB374" s="154"/>
      <c r="BC374" s="97"/>
      <c r="BD374" s="149"/>
      <c r="BE374" s="155"/>
      <c r="BF374" s="154"/>
      <c r="BG374" s="154"/>
    </row>
    <row r="375" spans="1:59" x14ac:dyDescent="0.3">
      <c r="A375" s="120">
        <v>2014</v>
      </c>
      <c r="B375" s="121" t="s">
        <v>272</v>
      </c>
      <c r="C375" s="132">
        <v>15656.4355</v>
      </c>
      <c r="D375" s="122">
        <v>3647.3431800000003</v>
      </c>
      <c r="E375" s="123">
        <v>163.21886000000001</v>
      </c>
      <c r="F375" s="123" t="s">
        <v>94</v>
      </c>
      <c r="G375" s="123" t="s">
        <v>94</v>
      </c>
      <c r="H375" s="122">
        <v>19466.99754</v>
      </c>
      <c r="I375" s="122">
        <v>6265.1071700000002</v>
      </c>
      <c r="J375" s="122">
        <v>25732.10471</v>
      </c>
      <c r="K375" s="124">
        <v>4996.4215125142837</v>
      </c>
      <c r="L375" s="125">
        <v>4018.3983678405662</v>
      </c>
      <c r="M375" s="125">
        <v>936.13120824765144</v>
      </c>
      <c r="N375" s="125">
        <v>1608.0094620690788</v>
      </c>
      <c r="O375" s="125">
        <v>6604.4309745833625</v>
      </c>
      <c r="P375" s="125">
        <v>30.497645065449909</v>
      </c>
      <c r="Q375" s="125">
        <v>40265.780920000012</v>
      </c>
      <c r="R375" s="125">
        <v>15776.940550000003</v>
      </c>
      <c r="S375" s="125">
        <v>2599.24485</v>
      </c>
      <c r="T375" s="126">
        <v>0</v>
      </c>
      <c r="U375" s="126" t="s">
        <v>94</v>
      </c>
      <c r="V375" s="127">
        <v>58641.966320000014</v>
      </c>
      <c r="W375" s="125">
        <v>11778.957974794199</v>
      </c>
      <c r="X375" s="125">
        <v>4212.2939185761034</v>
      </c>
      <c r="Y375" s="125">
        <v>4804.0568200537937</v>
      </c>
      <c r="Z375" s="125">
        <v>34797.644452179506</v>
      </c>
      <c r="AA375" s="125">
        <v>84374.071030000021</v>
      </c>
      <c r="AB375" s="125">
        <v>9507.2332424084416</v>
      </c>
      <c r="AC375" s="126" t="s">
        <v>94</v>
      </c>
      <c r="AD375" s="125">
        <v>6.6710493298595281</v>
      </c>
      <c r="AE375" s="125">
        <v>3.0105434903890433</v>
      </c>
      <c r="AF375" s="126" t="s">
        <v>94</v>
      </c>
      <c r="AG375" s="128" t="s">
        <v>94</v>
      </c>
      <c r="AH375" s="126">
        <v>21302.295579999998</v>
      </c>
      <c r="AI375" s="126" t="s">
        <v>94</v>
      </c>
      <c r="AJ375" s="126" t="s">
        <v>94</v>
      </c>
      <c r="AK375" s="126" t="s">
        <v>94</v>
      </c>
      <c r="AL375" s="126" t="s">
        <v>94</v>
      </c>
      <c r="AM375" s="126" t="s">
        <v>94</v>
      </c>
      <c r="AN375" s="128" t="s">
        <v>94</v>
      </c>
      <c r="AO375" s="125">
        <v>2802619.2379999999</v>
      </c>
      <c r="AP375" s="125">
        <v>1264779.6000000001</v>
      </c>
      <c r="AQ375" s="125">
        <v>75.652566159637701</v>
      </c>
      <c r="AR375" s="125">
        <v>24.347433840362292</v>
      </c>
      <c r="AS375" s="125">
        <v>69.502354934550098</v>
      </c>
      <c r="AT375" s="126" t="s">
        <v>94</v>
      </c>
      <c r="AU375" s="128" t="s">
        <v>94</v>
      </c>
      <c r="AV375" s="125">
        <f t="shared" si="16"/>
        <v>-15.541803619148153</v>
      </c>
      <c r="AW375" s="128" t="s">
        <v>94</v>
      </c>
      <c r="AX375" s="129">
        <v>16.733810000000002</v>
      </c>
      <c r="AZ375" s="100"/>
      <c r="BA375" s="98">
        <f t="shared" si="17"/>
        <v>84374.071030000006</v>
      </c>
      <c r="BB375" s="154"/>
      <c r="BC375" s="97"/>
      <c r="BD375" s="149"/>
      <c r="BE375" s="155"/>
      <c r="BF375" s="154"/>
      <c r="BG375" s="154"/>
    </row>
    <row r="376" spans="1:59" x14ac:dyDescent="0.3">
      <c r="A376" s="120">
        <v>2014</v>
      </c>
      <c r="B376" s="121" t="s">
        <v>8</v>
      </c>
      <c r="C376" s="132">
        <v>1034.9090100000001</v>
      </c>
      <c r="D376" s="122">
        <v>1676.5999299999999</v>
      </c>
      <c r="E376" s="123">
        <v>374.09391999999997</v>
      </c>
      <c r="F376" s="123" t="s">
        <v>94</v>
      </c>
      <c r="G376" s="123" t="s">
        <v>94</v>
      </c>
      <c r="H376" s="122">
        <v>3085.60286</v>
      </c>
      <c r="I376" s="122">
        <v>183.23201999999998</v>
      </c>
      <c r="J376" s="122">
        <v>3268.8348799999999</v>
      </c>
      <c r="K376" s="124">
        <v>3813.74144547786</v>
      </c>
      <c r="L376" s="125">
        <v>1279.1261749528785</v>
      </c>
      <c r="M376" s="125">
        <v>2072.2429070234525</v>
      </c>
      <c r="N376" s="125">
        <v>226.47099465438924</v>
      </c>
      <c r="O376" s="125">
        <v>4040.2124401322494</v>
      </c>
      <c r="P376" s="125">
        <v>45.385893951150535</v>
      </c>
      <c r="Q376" s="125">
        <v>2965.11859</v>
      </c>
      <c r="R376" s="125">
        <v>900.16985</v>
      </c>
      <c r="S376" s="125">
        <v>68.191310000000001</v>
      </c>
      <c r="T376" s="126">
        <v>0</v>
      </c>
      <c r="U376" s="126" t="s">
        <v>94</v>
      </c>
      <c r="V376" s="127">
        <v>3933.47975</v>
      </c>
      <c r="W376" s="125">
        <v>4194.6826378595124</v>
      </c>
      <c r="X376" s="125">
        <v>3582.623088085506</v>
      </c>
      <c r="Y376" s="125">
        <v>2542.8383172976423</v>
      </c>
      <c r="Z376" s="125">
        <v>38745.062499999993</v>
      </c>
      <c r="AA376" s="125">
        <v>7202.3146299999999</v>
      </c>
      <c r="AB376" s="125">
        <v>4123.1360283489003</v>
      </c>
      <c r="AC376" s="126" t="s">
        <v>94</v>
      </c>
      <c r="AD376" s="125">
        <v>16.58506817265955</v>
      </c>
      <c r="AE376" s="125">
        <v>3.6087637770702141</v>
      </c>
      <c r="AF376" s="126" t="s">
        <v>94</v>
      </c>
      <c r="AG376" s="128" t="s">
        <v>94</v>
      </c>
      <c r="AH376" s="126">
        <v>165.833</v>
      </c>
      <c r="AI376" s="126" t="s">
        <v>94</v>
      </c>
      <c r="AJ376" s="126" t="s">
        <v>94</v>
      </c>
      <c r="AK376" s="126" t="s">
        <v>94</v>
      </c>
      <c r="AL376" s="126" t="s">
        <v>94</v>
      </c>
      <c r="AM376" s="126" t="s">
        <v>94</v>
      </c>
      <c r="AN376" s="128" t="s">
        <v>94</v>
      </c>
      <c r="AO376" s="125">
        <v>199578.44500000001</v>
      </c>
      <c r="AP376" s="125">
        <v>43426.5</v>
      </c>
      <c r="AQ376" s="125">
        <v>94.394577067165898</v>
      </c>
      <c r="AR376" s="125">
        <v>5.6054229328340988</v>
      </c>
      <c r="AS376" s="125">
        <v>54.614106048849465</v>
      </c>
      <c r="AT376" s="126" t="s">
        <v>94</v>
      </c>
      <c r="AU376" s="128" t="s">
        <v>94</v>
      </c>
      <c r="AV376" s="125">
        <f t="shared" si="16"/>
        <v>1.2346623666189771</v>
      </c>
      <c r="AW376" s="128" t="s">
        <v>94</v>
      </c>
      <c r="AX376" s="129">
        <v>40.30321</v>
      </c>
      <c r="AZ376" s="100"/>
      <c r="BA376" s="98">
        <f t="shared" si="17"/>
        <v>7202.3146299999999</v>
      </c>
      <c r="BB376" s="154"/>
      <c r="BC376" s="97"/>
      <c r="BD376" s="149"/>
      <c r="BE376" s="155"/>
      <c r="BF376" s="154"/>
      <c r="BG376" s="154"/>
    </row>
    <row r="377" spans="1:59" x14ac:dyDescent="0.3">
      <c r="A377" s="120">
        <v>2014</v>
      </c>
      <c r="B377" s="121" t="s">
        <v>9</v>
      </c>
      <c r="C377" s="132">
        <v>6896.7212599999993</v>
      </c>
      <c r="D377" s="122">
        <v>2366.3948399999999</v>
      </c>
      <c r="E377" s="123">
        <v>0</v>
      </c>
      <c r="F377" s="123" t="s">
        <v>94</v>
      </c>
      <c r="G377" s="123" t="s">
        <v>94</v>
      </c>
      <c r="H377" s="122">
        <v>9263.1160999999993</v>
      </c>
      <c r="I377" s="122">
        <v>1225.3443</v>
      </c>
      <c r="J377" s="122">
        <v>10488.4604</v>
      </c>
      <c r="K377" s="124">
        <v>2679.7198117999919</v>
      </c>
      <c r="L377" s="125">
        <v>1995.1472482228962</v>
      </c>
      <c r="M377" s="125">
        <v>684.57256357709616</v>
      </c>
      <c r="N377" s="125">
        <v>354.47892065027594</v>
      </c>
      <c r="O377" s="125">
        <v>3034.1987324502684</v>
      </c>
      <c r="P377" s="125">
        <v>53.496547358255576</v>
      </c>
      <c r="Q377" s="125">
        <v>7094.9957899999999</v>
      </c>
      <c r="R377" s="125">
        <v>1429.9575600000001</v>
      </c>
      <c r="S377" s="125">
        <v>592.45040000000017</v>
      </c>
      <c r="T377" s="126">
        <v>0</v>
      </c>
      <c r="U377" s="126" t="s">
        <v>94</v>
      </c>
      <c r="V377" s="127">
        <v>9117.4037499999995</v>
      </c>
      <c r="W377" s="125">
        <v>3942.1905753086335</v>
      </c>
      <c r="X377" s="125">
        <v>2480.020284096192</v>
      </c>
      <c r="Y377" s="125">
        <v>3166.3759862003913</v>
      </c>
      <c r="Z377" s="125">
        <v>17080.882225746001</v>
      </c>
      <c r="AA377" s="125">
        <v>19605.864149999998</v>
      </c>
      <c r="AB377" s="125">
        <v>3398.177067986891</v>
      </c>
      <c r="AC377" s="126" t="s">
        <v>94</v>
      </c>
      <c r="AD377" s="125">
        <v>23.050997010145284</v>
      </c>
      <c r="AE377" s="125">
        <v>3.0270979936216564</v>
      </c>
      <c r="AF377" s="126" t="s">
        <v>94</v>
      </c>
      <c r="AG377" s="128" t="s">
        <v>94</v>
      </c>
      <c r="AH377" s="126">
        <v>1025.28872</v>
      </c>
      <c r="AI377" s="126" t="s">
        <v>94</v>
      </c>
      <c r="AJ377" s="126" t="s">
        <v>94</v>
      </c>
      <c r="AK377" s="126" t="s">
        <v>94</v>
      </c>
      <c r="AL377" s="126" t="s">
        <v>94</v>
      </c>
      <c r="AM377" s="126" t="s">
        <v>94</v>
      </c>
      <c r="AN377" s="128" t="s">
        <v>94</v>
      </c>
      <c r="AO377" s="125">
        <v>647678.54200000002</v>
      </c>
      <c r="AP377" s="125">
        <v>85054.3</v>
      </c>
      <c r="AQ377" s="125">
        <v>88.317214793507731</v>
      </c>
      <c r="AR377" s="125">
        <v>11.682785206492269</v>
      </c>
      <c r="AS377" s="125">
        <v>46.503452641744438</v>
      </c>
      <c r="AT377" s="126" t="s">
        <v>94</v>
      </c>
      <c r="AU377" s="128" t="s">
        <v>94</v>
      </c>
      <c r="AV377" s="125">
        <f t="shared" si="16"/>
        <v>0.15471769023107651</v>
      </c>
      <c r="AW377" s="128" t="s">
        <v>94</v>
      </c>
      <c r="AX377" s="129">
        <v>36.418879999999994</v>
      </c>
      <c r="AZ377" s="100"/>
      <c r="BA377" s="98">
        <f t="shared" si="17"/>
        <v>19605.864150000001</v>
      </c>
      <c r="BB377" s="154"/>
      <c r="BC377" s="97"/>
      <c r="BD377" s="149"/>
      <c r="BE377" s="155"/>
      <c r="BF377" s="154"/>
      <c r="BG377" s="154"/>
    </row>
    <row r="378" spans="1:59" x14ac:dyDescent="0.3">
      <c r="A378" s="120">
        <v>2014</v>
      </c>
      <c r="B378" s="121" t="s">
        <v>10</v>
      </c>
      <c r="C378" s="132">
        <v>4475.2007999999996</v>
      </c>
      <c r="D378" s="122">
        <v>3513.3192899999999</v>
      </c>
      <c r="E378" s="123">
        <v>187.32325</v>
      </c>
      <c r="F378" s="123" t="s">
        <v>94</v>
      </c>
      <c r="G378" s="123" t="s">
        <v>94</v>
      </c>
      <c r="H378" s="122">
        <v>8175.8433399999994</v>
      </c>
      <c r="I378" s="122">
        <v>301.33663000000001</v>
      </c>
      <c r="J378" s="122">
        <v>8477.179970000001</v>
      </c>
      <c r="K378" s="124">
        <v>2990.5006404680717</v>
      </c>
      <c r="L378" s="125">
        <v>1636.9064697151141</v>
      </c>
      <c r="M378" s="125">
        <v>1285.0764318722663</v>
      </c>
      <c r="N378" s="125">
        <v>110.22072556144288</v>
      </c>
      <c r="O378" s="125">
        <v>3100.7213660295151</v>
      </c>
      <c r="P378" s="125">
        <v>66.381099027874185</v>
      </c>
      <c r="Q378" s="125">
        <v>2976.3098799999993</v>
      </c>
      <c r="R378" s="125">
        <v>1316.9826099999998</v>
      </c>
      <c r="S378" s="125">
        <v>0</v>
      </c>
      <c r="T378" s="126">
        <v>0</v>
      </c>
      <c r="U378" s="126" t="s">
        <v>94</v>
      </c>
      <c r="V378" s="127">
        <v>4293.2924899999989</v>
      </c>
      <c r="W378" s="125">
        <v>5282.2839492502189</v>
      </c>
      <c r="X378" s="125">
        <v>4341.2767509160067</v>
      </c>
      <c r="Y378" s="125">
        <v>2387.2262855754884</v>
      </c>
      <c r="Z378" s="125">
        <v>0</v>
      </c>
      <c r="AA378" s="125">
        <v>12770.472460000001</v>
      </c>
      <c r="AB378" s="125">
        <v>3600.6531292380828</v>
      </c>
      <c r="AC378" s="126" t="s">
        <v>94</v>
      </c>
      <c r="AD378" s="125">
        <v>16.539042040249129</v>
      </c>
      <c r="AE378" s="125">
        <v>5.4548318764053443</v>
      </c>
      <c r="AF378" s="126" t="s">
        <v>94</v>
      </c>
      <c r="AG378" s="128" t="s">
        <v>94</v>
      </c>
      <c r="AH378" s="126">
        <v>108.06356</v>
      </c>
      <c r="AI378" s="126" t="s">
        <v>94</v>
      </c>
      <c r="AJ378" s="126" t="s">
        <v>94</v>
      </c>
      <c r="AK378" s="126" t="s">
        <v>94</v>
      </c>
      <c r="AL378" s="126" t="s">
        <v>94</v>
      </c>
      <c r="AM378" s="126" t="s">
        <v>94</v>
      </c>
      <c r="AN378" s="128" t="s">
        <v>94</v>
      </c>
      <c r="AO378" s="125">
        <v>234113.035</v>
      </c>
      <c r="AP378" s="125">
        <v>77214.100000000006</v>
      </c>
      <c r="AQ378" s="125">
        <v>96.445319893332396</v>
      </c>
      <c r="AR378" s="125">
        <v>3.5546801066675946</v>
      </c>
      <c r="AS378" s="125">
        <v>33.618900972125807</v>
      </c>
      <c r="AT378" s="126" t="s">
        <v>94</v>
      </c>
      <c r="AU378" s="128" t="s">
        <v>94</v>
      </c>
      <c r="AV378" s="125">
        <f t="shared" si="16"/>
        <v>8.7065703364501488</v>
      </c>
      <c r="AW378" s="128" t="s">
        <v>94</v>
      </c>
      <c r="AX378" s="129">
        <v>60.32235</v>
      </c>
      <c r="AZ378" s="100"/>
      <c r="BA378" s="98">
        <f t="shared" si="17"/>
        <v>12770.472459999997</v>
      </c>
      <c r="BB378" s="154"/>
      <c r="BC378" s="97"/>
      <c r="BD378" s="149"/>
      <c r="BE378" s="155"/>
      <c r="BF378" s="154"/>
      <c r="BG378" s="154"/>
    </row>
    <row r="379" spans="1:59" x14ac:dyDescent="0.3">
      <c r="A379" s="120">
        <v>2014</v>
      </c>
      <c r="B379" s="121" t="s">
        <v>11</v>
      </c>
      <c r="C379" s="132">
        <v>3020.9788199999998</v>
      </c>
      <c r="D379" s="122">
        <v>2312.7739999999999</v>
      </c>
      <c r="E379" s="123">
        <v>623.65509999999995</v>
      </c>
      <c r="F379" s="123" t="s">
        <v>94</v>
      </c>
      <c r="G379" s="123" t="s">
        <v>94</v>
      </c>
      <c r="H379" s="122">
        <v>5957.4079199999996</v>
      </c>
      <c r="I379" s="122">
        <v>186.887</v>
      </c>
      <c r="J379" s="122">
        <v>6144.2949200000003</v>
      </c>
      <c r="K379" s="124">
        <v>3150.102618525269</v>
      </c>
      <c r="L379" s="125">
        <v>1597.4050156013789</v>
      </c>
      <c r="M379" s="125">
        <v>1222.9270735345517</v>
      </c>
      <c r="N379" s="125">
        <v>98.820365496867311</v>
      </c>
      <c r="O379" s="125">
        <v>3248.9229840221365</v>
      </c>
      <c r="P379" s="125">
        <v>63.667530535420738</v>
      </c>
      <c r="Q379" s="125">
        <v>2380.4666099999999</v>
      </c>
      <c r="R379" s="125">
        <v>772.16970000000003</v>
      </c>
      <c r="S379" s="125">
        <v>353.66282999999999</v>
      </c>
      <c r="T379" s="126">
        <v>0</v>
      </c>
      <c r="U379" s="126" t="s">
        <v>94</v>
      </c>
      <c r="V379" s="127">
        <v>3506.2991400000001</v>
      </c>
      <c r="W379" s="125">
        <v>3684.6161379984346</v>
      </c>
      <c r="X379" s="125">
        <v>2491.4194853610697</v>
      </c>
      <c r="Y379" s="125">
        <v>2580.0567354085088</v>
      </c>
      <c r="Z379" s="125">
        <v>17248.479808817792</v>
      </c>
      <c r="AA379" s="125">
        <v>9650.5940600000013</v>
      </c>
      <c r="AB379" s="125">
        <v>3394.7686704301136</v>
      </c>
      <c r="AC379" s="126" t="s">
        <v>94</v>
      </c>
      <c r="AD379" s="125">
        <v>14.786466022333085</v>
      </c>
      <c r="AE379" s="125">
        <v>3.79759561593827</v>
      </c>
      <c r="AF379" s="126" t="s">
        <v>94</v>
      </c>
      <c r="AG379" s="128" t="s">
        <v>94</v>
      </c>
      <c r="AH379" s="126">
        <v>168.22314</v>
      </c>
      <c r="AI379" s="126" t="s">
        <v>94</v>
      </c>
      <c r="AJ379" s="126" t="s">
        <v>94</v>
      </c>
      <c r="AK379" s="126" t="s">
        <v>94</v>
      </c>
      <c r="AL379" s="126" t="s">
        <v>94</v>
      </c>
      <c r="AM379" s="126" t="s">
        <v>94</v>
      </c>
      <c r="AN379" s="128" t="s">
        <v>94</v>
      </c>
      <c r="AO379" s="125">
        <v>254123.79399999999</v>
      </c>
      <c r="AP379" s="125">
        <v>65266.400000000001</v>
      </c>
      <c r="AQ379" s="125">
        <v>96.958365403462764</v>
      </c>
      <c r="AR379" s="125">
        <v>3.041634596537238</v>
      </c>
      <c r="AS379" s="125">
        <v>36.332469464579262</v>
      </c>
      <c r="AT379" s="126" t="s">
        <v>94</v>
      </c>
      <c r="AU379" s="128" t="s">
        <v>94</v>
      </c>
      <c r="AV379" s="125">
        <f t="shared" si="16"/>
        <v>4.3721553050416251</v>
      </c>
      <c r="AW379" s="128" t="s">
        <v>94</v>
      </c>
      <c r="AX379" s="129">
        <v>253.84</v>
      </c>
      <c r="AZ379" s="100"/>
      <c r="BA379" s="98">
        <f t="shared" si="17"/>
        <v>9650.5940599999994</v>
      </c>
      <c r="BB379" s="154"/>
      <c r="BC379" s="97"/>
      <c r="BD379" s="149"/>
      <c r="BE379" s="155"/>
      <c r="BF379" s="154"/>
      <c r="BG379" s="154"/>
    </row>
    <row r="380" spans="1:59" x14ac:dyDescent="0.3">
      <c r="A380" s="120">
        <v>2014</v>
      </c>
      <c r="B380" s="121" t="s">
        <v>12</v>
      </c>
      <c r="C380" s="132">
        <v>5517.1269499999999</v>
      </c>
      <c r="D380" s="122">
        <v>4241.2043200000007</v>
      </c>
      <c r="E380" s="123">
        <v>0</v>
      </c>
      <c r="F380" s="123" t="s">
        <v>94</v>
      </c>
      <c r="G380" s="123" t="s">
        <v>94</v>
      </c>
      <c r="H380" s="122">
        <v>9758.3312699999988</v>
      </c>
      <c r="I380" s="122">
        <v>3099.5388900000003</v>
      </c>
      <c r="J380" s="122">
        <v>12857.87016</v>
      </c>
      <c r="K380" s="124">
        <v>2533.7923856385219</v>
      </c>
      <c r="L380" s="125">
        <v>1432.5455725701229</v>
      </c>
      <c r="M380" s="125">
        <v>1101.2468130683994</v>
      </c>
      <c r="N380" s="125">
        <v>804.80850887043914</v>
      </c>
      <c r="O380" s="125">
        <v>3338.6008945089611</v>
      </c>
      <c r="P380" s="125">
        <v>41.684481080853189</v>
      </c>
      <c r="Q380" s="125">
        <v>16142.984580000002</v>
      </c>
      <c r="R380" s="125">
        <v>1702.8636999999997</v>
      </c>
      <c r="S380" s="125">
        <v>141.98199</v>
      </c>
      <c r="T380" s="126">
        <v>0</v>
      </c>
      <c r="U380" s="126" t="s">
        <v>94</v>
      </c>
      <c r="V380" s="127">
        <v>17987.830269999999</v>
      </c>
      <c r="W380" s="125">
        <v>4511.9202229393222</v>
      </c>
      <c r="X380" s="125">
        <v>3230.8895552283902</v>
      </c>
      <c r="Y380" s="125">
        <v>4198.940933950772</v>
      </c>
      <c r="Z380" s="125">
        <v>26936.442800227658</v>
      </c>
      <c r="AA380" s="125">
        <v>30845.700430000001</v>
      </c>
      <c r="AB380" s="125">
        <v>3935.3994738460401</v>
      </c>
      <c r="AC380" s="126" t="s">
        <v>94</v>
      </c>
      <c r="AD380" s="125">
        <v>29.407469327595297</v>
      </c>
      <c r="AE380" s="125">
        <v>2.7922270409864138</v>
      </c>
      <c r="AF380" s="126" t="s">
        <v>94</v>
      </c>
      <c r="AG380" s="128" t="s">
        <v>94</v>
      </c>
      <c r="AH380" s="126">
        <v>3556.4998100000003</v>
      </c>
      <c r="AI380" s="126" t="s">
        <v>94</v>
      </c>
      <c r="AJ380" s="126" t="s">
        <v>94</v>
      </c>
      <c r="AK380" s="126" t="s">
        <v>94</v>
      </c>
      <c r="AL380" s="126" t="s">
        <v>94</v>
      </c>
      <c r="AM380" s="126" t="s">
        <v>94</v>
      </c>
      <c r="AN380" s="128" t="s">
        <v>94</v>
      </c>
      <c r="AO380" s="125">
        <v>1104698.865</v>
      </c>
      <c r="AP380" s="125">
        <v>104890.7</v>
      </c>
      <c r="AQ380" s="125">
        <v>75.893838937318989</v>
      </c>
      <c r="AR380" s="125">
        <v>24.106161062681007</v>
      </c>
      <c r="AS380" s="125">
        <v>58.315518919146811</v>
      </c>
      <c r="AT380" s="126" t="s">
        <v>94</v>
      </c>
      <c r="AU380" s="128" t="s">
        <v>94</v>
      </c>
      <c r="AV380" s="125">
        <f t="shared" si="16"/>
        <v>9.1359299089090342</v>
      </c>
      <c r="AW380" s="128" t="s">
        <v>94</v>
      </c>
      <c r="AX380" s="129">
        <v>7.9473400000000005</v>
      </c>
      <c r="AZ380" s="100"/>
      <c r="BA380" s="98">
        <f t="shared" si="17"/>
        <v>30845.700430000001</v>
      </c>
      <c r="BB380" s="154"/>
      <c r="BC380" s="97"/>
      <c r="BD380" s="149"/>
      <c r="BE380" s="155"/>
      <c r="BF380" s="154"/>
      <c r="BG380" s="154"/>
    </row>
    <row r="381" spans="1:59" x14ac:dyDescent="0.3">
      <c r="A381" s="120">
        <v>2014</v>
      </c>
      <c r="B381" s="121" t="s">
        <v>13</v>
      </c>
      <c r="C381" s="132">
        <v>21816.434450000001</v>
      </c>
      <c r="D381" s="122">
        <v>8181.5443600000008</v>
      </c>
      <c r="E381" s="123">
        <v>151.63636</v>
      </c>
      <c r="F381" s="123" t="s">
        <v>94</v>
      </c>
      <c r="G381" s="123" t="s">
        <v>94</v>
      </c>
      <c r="H381" s="122">
        <v>30149.615169999997</v>
      </c>
      <c r="I381" s="122">
        <v>5624.8478399999995</v>
      </c>
      <c r="J381" s="122">
        <v>35774.463009999999</v>
      </c>
      <c r="K381" s="124">
        <v>3238.6853680665199</v>
      </c>
      <c r="L381" s="125">
        <v>2343.5313067247134</v>
      </c>
      <c r="M381" s="125">
        <v>878.86521461425218</v>
      </c>
      <c r="N381" s="125">
        <v>604.22371212005658</v>
      </c>
      <c r="O381" s="125">
        <v>3842.9090801865764</v>
      </c>
      <c r="P381" s="125">
        <v>55.873418209958714</v>
      </c>
      <c r="Q381" s="125">
        <v>17162.975499999997</v>
      </c>
      <c r="R381" s="125">
        <v>1896.3909800000001</v>
      </c>
      <c r="S381" s="125">
        <v>59.047850000000004</v>
      </c>
      <c r="T381" s="126">
        <v>9134.8198300000004</v>
      </c>
      <c r="U381" s="126" t="s">
        <v>94</v>
      </c>
      <c r="V381" s="127">
        <v>28253.234159999996</v>
      </c>
      <c r="W381" s="125">
        <v>3865.162206734462</v>
      </c>
      <c r="X381" s="125">
        <v>3236.5995760714186</v>
      </c>
      <c r="Y381" s="125">
        <v>1706.0273321920183</v>
      </c>
      <c r="Z381" s="125">
        <v>2948.4121436061323</v>
      </c>
      <c r="AA381" s="125">
        <v>64027.697169999992</v>
      </c>
      <c r="AB381" s="125">
        <v>3852.6969559831441</v>
      </c>
      <c r="AC381" s="126" t="s">
        <v>94</v>
      </c>
      <c r="AD381" s="125">
        <v>33.304428493553694</v>
      </c>
      <c r="AE381" s="125">
        <v>4.4160666740717813</v>
      </c>
      <c r="AF381" s="126" t="s">
        <v>94</v>
      </c>
      <c r="AG381" s="128" t="s">
        <v>94</v>
      </c>
      <c r="AH381" s="126">
        <v>3160.8793799999999</v>
      </c>
      <c r="AI381" s="126" t="s">
        <v>94</v>
      </c>
      <c r="AJ381" s="126" t="s">
        <v>94</v>
      </c>
      <c r="AK381" s="126" t="s">
        <v>94</v>
      </c>
      <c r="AL381" s="126" t="s">
        <v>94</v>
      </c>
      <c r="AM381" s="126" t="s">
        <v>94</v>
      </c>
      <c r="AN381" s="128" t="s">
        <v>94</v>
      </c>
      <c r="AO381" s="125">
        <v>1449880.672</v>
      </c>
      <c r="AP381" s="125">
        <v>192249.8</v>
      </c>
      <c r="AQ381" s="125">
        <v>84.27691887806202</v>
      </c>
      <c r="AR381" s="125">
        <v>15.723081121937993</v>
      </c>
      <c r="AS381" s="125">
        <v>44.126581790041286</v>
      </c>
      <c r="AT381" s="126" t="s">
        <v>94</v>
      </c>
      <c r="AU381" s="128" t="s">
        <v>94</v>
      </c>
      <c r="AV381" s="125">
        <f t="shared" si="16"/>
        <v>16.673650906386463</v>
      </c>
      <c r="AW381" s="128" t="s">
        <v>94</v>
      </c>
      <c r="AX381" s="129">
        <v>170.72206</v>
      </c>
      <c r="AZ381" s="100"/>
      <c r="BA381" s="98">
        <f t="shared" si="17"/>
        <v>64027.697169999999</v>
      </c>
      <c r="BB381" s="154"/>
      <c r="BC381" s="97"/>
      <c r="BD381" s="149"/>
      <c r="BE381" s="155"/>
      <c r="BF381" s="154"/>
      <c r="BG381" s="154"/>
    </row>
    <row r="382" spans="1:59" x14ac:dyDescent="0.3">
      <c r="A382" s="120">
        <v>2014</v>
      </c>
      <c r="B382" s="121" t="s">
        <v>14</v>
      </c>
      <c r="C382" s="132">
        <v>4763.6115</v>
      </c>
      <c r="D382" s="122">
        <v>2661.07555</v>
      </c>
      <c r="E382" s="123">
        <v>906.63065000000006</v>
      </c>
      <c r="F382" s="123" t="s">
        <v>94</v>
      </c>
      <c r="G382" s="123" t="s">
        <v>94</v>
      </c>
      <c r="H382" s="122">
        <v>8331.3176999999996</v>
      </c>
      <c r="I382" s="122">
        <v>42.345289999999999</v>
      </c>
      <c r="J382" s="122">
        <v>8373.6629900000007</v>
      </c>
      <c r="K382" s="124">
        <v>2696.7534346608459</v>
      </c>
      <c r="L382" s="125">
        <v>1541.9272360739408</v>
      </c>
      <c r="M382" s="125">
        <v>861.36009785756914</v>
      </c>
      <c r="N382" s="125">
        <v>13.70669206975621</v>
      </c>
      <c r="O382" s="125">
        <v>2710.460126730602</v>
      </c>
      <c r="P382" s="125">
        <v>56.778061144448145</v>
      </c>
      <c r="Q382" s="125">
        <v>4597.57737</v>
      </c>
      <c r="R382" s="125">
        <v>1700.4989400000002</v>
      </c>
      <c r="S382" s="125">
        <v>76.321520000000007</v>
      </c>
      <c r="T382" s="126">
        <v>0</v>
      </c>
      <c r="U382" s="126" t="s">
        <v>94</v>
      </c>
      <c r="V382" s="127">
        <v>6374.3978299999999</v>
      </c>
      <c r="W382" s="125">
        <v>4323.2054493133428</v>
      </c>
      <c r="X382" s="125">
        <v>3131.0499379589232</v>
      </c>
      <c r="Y382" s="125">
        <v>3951.9834065397758</v>
      </c>
      <c r="Z382" s="125">
        <v>24580.19967793881</v>
      </c>
      <c r="AA382" s="125">
        <v>14748.060820000001</v>
      </c>
      <c r="AB382" s="125">
        <v>3231.4962261021342</v>
      </c>
      <c r="AC382" s="126" t="s">
        <v>94</v>
      </c>
      <c r="AD382" s="125">
        <v>22.484542047810709</v>
      </c>
      <c r="AE382" s="125">
        <v>3.7405218172796308</v>
      </c>
      <c r="AF382" s="126" t="s">
        <v>94</v>
      </c>
      <c r="AG382" s="128" t="s">
        <v>94</v>
      </c>
      <c r="AH382" s="126">
        <v>349.89034000000004</v>
      </c>
      <c r="AI382" s="126" t="s">
        <v>94</v>
      </c>
      <c r="AJ382" s="126" t="s">
        <v>94</v>
      </c>
      <c r="AK382" s="126" t="s">
        <v>94</v>
      </c>
      <c r="AL382" s="126" t="s">
        <v>94</v>
      </c>
      <c r="AM382" s="126" t="s">
        <v>94</v>
      </c>
      <c r="AN382" s="128" t="s">
        <v>94</v>
      </c>
      <c r="AO382" s="125">
        <v>394278.16600000003</v>
      </c>
      <c r="AP382" s="125">
        <v>65592</v>
      </c>
      <c r="AQ382" s="125">
        <v>99.494303866174576</v>
      </c>
      <c r="AR382" s="125">
        <v>0.50569613382541923</v>
      </c>
      <c r="AS382" s="125">
        <v>43.221938855551855</v>
      </c>
      <c r="AT382" s="126" t="s">
        <v>94</v>
      </c>
      <c r="AU382" s="128" t="s">
        <v>94</v>
      </c>
      <c r="AV382" s="125">
        <f t="shared" si="16"/>
        <v>5.9355782216166109</v>
      </c>
      <c r="AW382" s="128" t="s">
        <v>94</v>
      </c>
      <c r="AX382" s="129">
        <v>90.832259999999991</v>
      </c>
      <c r="AZ382" s="100"/>
      <c r="BA382" s="98">
        <f t="shared" si="17"/>
        <v>14748.060819999999</v>
      </c>
      <c r="BB382" s="154"/>
      <c r="BC382" s="97"/>
      <c r="BD382" s="149"/>
      <c r="BE382" s="155"/>
      <c r="BF382" s="154"/>
      <c r="BG382" s="154"/>
    </row>
    <row r="383" spans="1:59" x14ac:dyDescent="0.3">
      <c r="A383" s="120">
        <v>2014</v>
      </c>
      <c r="B383" s="121" t="s">
        <v>15</v>
      </c>
      <c r="C383" s="132">
        <v>1983.7182499999999</v>
      </c>
      <c r="D383" s="122">
        <v>1347.3013100000001</v>
      </c>
      <c r="E383" s="123">
        <v>0</v>
      </c>
      <c r="F383" s="123" t="s">
        <v>94</v>
      </c>
      <c r="G383" s="123" t="s">
        <v>94</v>
      </c>
      <c r="H383" s="122">
        <v>3331.0195600000002</v>
      </c>
      <c r="I383" s="122">
        <v>136.96467999999999</v>
      </c>
      <c r="J383" s="122">
        <v>3467.9842400000002</v>
      </c>
      <c r="K383" s="124">
        <v>2957.9798474931022</v>
      </c>
      <c r="L383" s="125">
        <v>1761.5623387706207</v>
      </c>
      <c r="M383" s="125">
        <v>1196.4175087224817</v>
      </c>
      <c r="N383" s="125">
        <v>121.62605351327974</v>
      </c>
      <c r="O383" s="125">
        <v>3079.6059010063823</v>
      </c>
      <c r="P383" s="125">
        <v>46.421123214804716</v>
      </c>
      <c r="Q383" s="125">
        <v>2789.5916899999997</v>
      </c>
      <c r="R383" s="125">
        <v>1152.7619799999998</v>
      </c>
      <c r="S383" s="125">
        <v>60.365079999999999</v>
      </c>
      <c r="T383" s="126">
        <v>0</v>
      </c>
      <c r="U383" s="126" t="s">
        <v>94</v>
      </c>
      <c r="V383" s="127">
        <v>4002.71875</v>
      </c>
      <c r="W383" s="125">
        <v>5189.7089902499738</v>
      </c>
      <c r="X383" s="125">
        <v>3479.3220565179486</v>
      </c>
      <c r="Y383" s="125">
        <v>5198.5694443191751</v>
      </c>
      <c r="Z383" s="125">
        <v>37102.077443146896</v>
      </c>
      <c r="AA383" s="125">
        <v>7470.7029899999998</v>
      </c>
      <c r="AB383" s="125">
        <v>3937.3514026877933</v>
      </c>
      <c r="AC383" s="126" t="s">
        <v>94</v>
      </c>
      <c r="AD383" s="125">
        <v>23.208148462255359</v>
      </c>
      <c r="AE383" s="125">
        <v>3.9750697455337032</v>
      </c>
      <c r="AF383" s="126" t="s">
        <v>94</v>
      </c>
      <c r="AG383" s="128" t="s">
        <v>94</v>
      </c>
      <c r="AH383" s="126">
        <v>409.47732000000002</v>
      </c>
      <c r="AI383" s="126" t="s">
        <v>94</v>
      </c>
      <c r="AJ383" s="126" t="s">
        <v>94</v>
      </c>
      <c r="AK383" s="126" t="s">
        <v>94</v>
      </c>
      <c r="AL383" s="126" t="s">
        <v>94</v>
      </c>
      <c r="AM383" s="126" t="s">
        <v>94</v>
      </c>
      <c r="AN383" s="128" t="s">
        <v>94</v>
      </c>
      <c r="AO383" s="125">
        <v>187938.916</v>
      </c>
      <c r="AP383" s="125">
        <v>32190</v>
      </c>
      <c r="AQ383" s="125">
        <v>96.050596815860956</v>
      </c>
      <c r="AR383" s="125">
        <v>3.9494031841390371</v>
      </c>
      <c r="AS383" s="125">
        <v>53.578876785195284</v>
      </c>
      <c r="AT383" s="126" t="s">
        <v>94</v>
      </c>
      <c r="AU383" s="128" t="s">
        <v>94</v>
      </c>
      <c r="AV383" s="125">
        <f t="shared" si="16"/>
        <v>3.621735482252042</v>
      </c>
      <c r="AW383" s="128" t="s">
        <v>94</v>
      </c>
      <c r="AX383" s="129">
        <v>28.276240000000001</v>
      </c>
      <c r="AZ383" s="100"/>
      <c r="BA383" s="98">
        <f t="shared" si="17"/>
        <v>7470.702989999998</v>
      </c>
      <c r="BB383" s="154"/>
      <c r="BC383" s="97"/>
      <c r="BD383" s="149"/>
      <c r="BE383" s="155"/>
      <c r="BF383" s="154"/>
      <c r="BG383" s="154"/>
    </row>
    <row r="384" spans="1:59" x14ac:dyDescent="0.3">
      <c r="A384" s="120">
        <v>2014</v>
      </c>
      <c r="B384" s="121" t="s">
        <v>16</v>
      </c>
      <c r="C384" s="132">
        <v>814.93752000000006</v>
      </c>
      <c r="D384" s="122">
        <v>1187.2194</v>
      </c>
      <c r="E384" s="123">
        <v>198.49999000000003</v>
      </c>
      <c r="F384" s="123" t="s">
        <v>94</v>
      </c>
      <c r="G384" s="123" t="s">
        <v>94</v>
      </c>
      <c r="H384" s="122">
        <v>2200.6569100000002</v>
      </c>
      <c r="I384" s="122">
        <v>185.02117000000001</v>
      </c>
      <c r="J384" s="122">
        <v>2385.6780800000001</v>
      </c>
      <c r="K384" s="124">
        <v>3441.74229983641</v>
      </c>
      <c r="L384" s="125">
        <v>1274.5307646832509</v>
      </c>
      <c r="M384" s="125">
        <v>1856.765227509454</v>
      </c>
      <c r="N384" s="125">
        <v>289.36595443867867</v>
      </c>
      <c r="O384" s="125">
        <v>3731.1082542750883</v>
      </c>
      <c r="P384" s="125">
        <v>50.621698822530639</v>
      </c>
      <c r="Q384" s="125">
        <v>1806.9446099999998</v>
      </c>
      <c r="R384" s="125">
        <v>520.13515000000007</v>
      </c>
      <c r="S384" s="125">
        <v>0</v>
      </c>
      <c r="T384" s="126">
        <v>0</v>
      </c>
      <c r="U384" s="126" t="s">
        <v>94</v>
      </c>
      <c r="V384" s="127">
        <v>2327.0797599999996</v>
      </c>
      <c r="W384" s="125">
        <v>4142.1854040583839</v>
      </c>
      <c r="X384" s="125">
        <v>3429.4597344032613</v>
      </c>
      <c r="Y384" s="125">
        <v>2778.0545318592108</v>
      </c>
      <c r="Z384" s="125">
        <v>0</v>
      </c>
      <c r="AA384" s="125">
        <v>4712.7578400000002</v>
      </c>
      <c r="AB384" s="125">
        <v>3923.3682927600848</v>
      </c>
      <c r="AC384" s="126" t="s">
        <v>94</v>
      </c>
      <c r="AD384" s="125">
        <v>18.986366178117624</v>
      </c>
      <c r="AE384" s="125">
        <v>4.1773271748820759</v>
      </c>
      <c r="AF384" s="126" t="s">
        <v>94</v>
      </c>
      <c r="AG384" s="128" t="s">
        <v>94</v>
      </c>
      <c r="AH384" s="126">
        <v>86.725839999999991</v>
      </c>
      <c r="AI384" s="126" t="s">
        <v>94</v>
      </c>
      <c r="AJ384" s="126" t="s">
        <v>94</v>
      </c>
      <c r="AK384" s="126" t="s">
        <v>94</v>
      </c>
      <c r="AL384" s="126" t="s">
        <v>94</v>
      </c>
      <c r="AM384" s="126" t="s">
        <v>94</v>
      </c>
      <c r="AN384" s="128" t="s">
        <v>94</v>
      </c>
      <c r="AO384" s="125">
        <v>112817.542</v>
      </c>
      <c r="AP384" s="125">
        <v>24821.8</v>
      </c>
      <c r="AQ384" s="125">
        <v>92.244503918986425</v>
      </c>
      <c r="AR384" s="125">
        <v>7.7554960810135798</v>
      </c>
      <c r="AS384" s="125">
        <v>49.378301177469361</v>
      </c>
      <c r="AT384" s="126" t="s">
        <v>94</v>
      </c>
      <c r="AU384" s="128" t="s">
        <v>94</v>
      </c>
      <c r="AV384" s="125">
        <f t="shared" si="16"/>
        <v>-2.245406611395151</v>
      </c>
      <c r="AW384" s="128" t="s">
        <v>94</v>
      </c>
      <c r="AX384" s="129">
        <v>24.28069</v>
      </c>
      <c r="AZ384" s="100"/>
      <c r="BA384" s="98">
        <f t="shared" si="17"/>
        <v>4712.7578400000002</v>
      </c>
      <c r="BB384" s="154"/>
      <c r="BC384" s="97"/>
      <c r="BD384" s="149"/>
      <c r="BE384" s="155"/>
      <c r="BF384" s="154"/>
      <c r="BG384" s="154"/>
    </row>
    <row r="385" spans="1:59" x14ac:dyDescent="0.3">
      <c r="A385" s="120">
        <v>2014</v>
      </c>
      <c r="B385" s="121" t="s">
        <v>17</v>
      </c>
      <c r="C385" s="132">
        <v>2026.2774999999999</v>
      </c>
      <c r="D385" s="122">
        <v>2037.2240400000001</v>
      </c>
      <c r="E385" s="123">
        <v>0</v>
      </c>
      <c r="F385" s="123" t="s">
        <v>94</v>
      </c>
      <c r="G385" s="123" t="s">
        <v>94</v>
      </c>
      <c r="H385" s="122">
        <v>4063.5015400000002</v>
      </c>
      <c r="I385" s="122">
        <v>260.36899</v>
      </c>
      <c r="J385" s="122">
        <v>4323.8705300000001</v>
      </c>
      <c r="K385" s="124">
        <v>2612.5743893869148</v>
      </c>
      <c r="L385" s="125">
        <v>1302.7682283814133</v>
      </c>
      <c r="M385" s="125">
        <v>1309.8061610055017</v>
      </c>
      <c r="N385" s="125">
        <v>167.40078682596922</v>
      </c>
      <c r="O385" s="125">
        <v>2779.975176212884</v>
      </c>
      <c r="P385" s="125">
        <v>20.645712078977098</v>
      </c>
      <c r="Q385" s="125">
        <v>13266.35953</v>
      </c>
      <c r="R385" s="125">
        <v>1352.3658900000003</v>
      </c>
      <c r="S385" s="125">
        <v>371.87524000000008</v>
      </c>
      <c r="T385" s="126">
        <v>1628.71795</v>
      </c>
      <c r="U385" s="126" t="s">
        <v>94</v>
      </c>
      <c r="V385" s="127">
        <v>16619.318609999998</v>
      </c>
      <c r="W385" s="125">
        <v>4805.7352555905827</v>
      </c>
      <c r="X385" s="125">
        <v>3304.1867913320375</v>
      </c>
      <c r="Y385" s="125">
        <v>5304.6021840261719</v>
      </c>
      <c r="Z385" s="125">
        <v>14406.509898113356</v>
      </c>
      <c r="AA385" s="125">
        <v>20943.189140000002</v>
      </c>
      <c r="AB385" s="125">
        <v>4177.2848033614246</v>
      </c>
      <c r="AC385" s="126" t="s">
        <v>94</v>
      </c>
      <c r="AD385" s="125">
        <v>22.531526574330883</v>
      </c>
      <c r="AE385" s="125">
        <v>1.7332582210242757</v>
      </c>
      <c r="AF385" s="126" t="s">
        <v>94</v>
      </c>
      <c r="AG385" s="128" t="s">
        <v>94</v>
      </c>
      <c r="AH385" s="126">
        <v>6873.3297699999994</v>
      </c>
      <c r="AI385" s="126" t="s">
        <v>94</v>
      </c>
      <c r="AJ385" s="126" t="s">
        <v>94</v>
      </c>
      <c r="AK385" s="126" t="s">
        <v>94</v>
      </c>
      <c r="AL385" s="126" t="s">
        <v>94</v>
      </c>
      <c r="AM385" s="126" t="s">
        <v>94</v>
      </c>
      <c r="AN385" s="128" t="s">
        <v>94</v>
      </c>
      <c r="AO385" s="125">
        <v>1208313.273</v>
      </c>
      <c r="AP385" s="125">
        <v>92950.6</v>
      </c>
      <c r="AQ385" s="125">
        <v>93.978335193121524</v>
      </c>
      <c r="AR385" s="125">
        <v>6.0216648068784799</v>
      </c>
      <c r="AS385" s="125">
        <v>79.354287921022888</v>
      </c>
      <c r="AT385" s="126" t="s">
        <v>94</v>
      </c>
      <c r="AU385" s="128" t="s">
        <v>94</v>
      </c>
      <c r="AV385" s="125">
        <f t="shared" si="16"/>
        <v>-1.3627890842487944</v>
      </c>
      <c r="AW385" s="128" t="s">
        <v>94</v>
      </c>
      <c r="AX385" s="129">
        <v>23.659089999999999</v>
      </c>
      <c r="AZ385" s="100"/>
      <c r="BA385" s="98">
        <f t="shared" si="17"/>
        <v>20943.189140000002</v>
      </c>
      <c r="BB385" s="154"/>
      <c r="BC385" s="97"/>
      <c r="BD385" s="149"/>
      <c r="BE385" s="155"/>
      <c r="BF385" s="154"/>
      <c r="BG385" s="154"/>
    </row>
    <row r="386" spans="1:59" x14ac:dyDescent="0.3">
      <c r="A386" s="120">
        <v>2014</v>
      </c>
      <c r="B386" s="121" t="s">
        <v>18</v>
      </c>
      <c r="C386" s="132">
        <v>5336.7483499999998</v>
      </c>
      <c r="D386" s="122">
        <v>3095.02943</v>
      </c>
      <c r="E386" s="123">
        <v>1297.729</v>
      </c>
      <c r="F386" s="123" t="s">
        <v>94</v>
      </c>
      <c r="G386" s="123" t="s">
        <v>94</v>
      </c>
      <c r="H386" s="122">
        <v>9729.5067799999997</v>
      </c>
      <c r="I386" s="122">
        <v>186.52126999999999</v>
      </c>
      <c r="J386" s="122">
        <v>9916.028049999999</v>
      </c>
      <c r="K386" s="124">
        <v>3323.9202451011538</v>
      </c>
      <c r="L386" s="125">
        <v>1823.2091599996991</v>
      </c>
      <c r="M386" s="125">
        <v>1057.3640796168793</v>
      </c>
      <c r="N386" s="125">
        <v>63.721814426340174</v>
      </c>
      <c r="O386" s="125">
        <v>3387.642059527494</v>
      </c>
      <c r="P386" s="125">
        <v>73.271933065554322</v>
      </c>
      <c r="Q386" s="125">
        <v>2079.5133400000004</v>
      </c>
      <c r="R386" s="125">
        <v>1161.4649999999997</v>
      </c>
      <c r="S386" s="125">
        <v>376.18105999999995</v>
      </c>
      <c r="T386" s="126">
        <v>0</v>
      </c>
      <c r="U386" s="126" t="s">
        <v>94</v>
      </c>
      <c r="V386" s="127">
        <v>3617.1594</v>
      </c>
      <c r="W386" s="125">
        <v>3415.3530207121598</v>
      </c>
      <c r="X386" s="125">
        <v>2737.466040237005</v>
      </c>
      <c r="Y386" s="125">
        <v>2775.7623120657881</v>
      </c>
      <c r="Z386" s="125">
        <v>13094.578808131437</v>
      </c>
      <c r="AA386" s="125">
        <v>13533.187449999999</v>
      </c>
      <c r="AB386" s="125">
        <v>3395.0045356411583</v>
      </c>
      <c r="AC386" s="126" t="s">
        <v>94</v>
      </c>
      <c r="AD386" s="125">
        <v>17.863589498208121</v>
      </c>
      <c r="AE386" s="125">
        <v>5.1173760363455187</v>
      </c>
      <c r="AF386" s="126" t="s">
        <v>94</v>
      </c>
      <c r="AG386" s="128" t="s">
        <v>94</v>
      </c>
      <c r="AH386" s="126">
        <v>101.96177</v>
      </c>
      <c r="AI386" s="126" t="s">
        <v>94</v>
      </c>
      <c r="AJ386" s="126" t="s">
        <v>94</v>
      </c>
      <c r="AK386" s="126" t="s">
        <v>94</v>
      </c>
      <c r="AL386" s="126" t="s">
        <v>94</v>
      </c>
      <c r="AM386" s="126" t="s">
        <v>94</v>
      </c>
      <c r="AN386" s="128" t="s">
        <v>94</v>
      </c>
      <c r="AO386" s="125">
        <v>264455.59899999999</v>
      </c>
      <c r="AP386" s="125">
        <v>75758.5</v>
      </c>
      <c r="AQ386" s="125">
        <v>98.118992109950725</v>
      </c>
      <c r="AR386" s="125">
        <v>1.8810078900492824</v>
      </c>
      <c r="AS386" s="125">
        <v>26.728066934445661</v>
      </c>
      <c r="AT386" s="126" t="s">
        <v>94</v>
      </c>
      <c r="AU386" s="128" t="s">
        <v>94</v>
      </c>
      <c r="AV386" s="125">
        <f t="shared" si="16"/>
        <v>6.3611016332065562</v>
      </c>
      <c r="AW386" s="128" t="s">
        <v>94</v>
      </c>
      <c r="AX386" s="129">
        <v>47.652819999999998</v>
      </c>
      <c r="AZ386" s="100"/>
      <c r="BA386" s="98">
        <f t="shared" si="17"/>
        <v>13533.187449999999</v>
      </c>
      <c r="BB386" s="154"/>
      <c r="BC386" s="97"/>
      <c r="BD386" s="149"/>
      <c r="BE386" s="155"/>
      <c r="BF386" s="154"/>
      <c r="BG386" s="154"/>
    </row>
    <row r="387" spans="1:59" x14ac:dyDescent="0.3">
      <c r="A387" s="120">
        <v>2014</v>
      </c>
      <c r="B387" s="121" t="s">
        <v>19</v>
      </c>
      <c r="C387" s="132">
        <v>7044.2102100000002</v>
      </c>
      <c r="D387" s="122">
        <v>2873.3522400000002</v>
      </c>
      <c r="E387" s="123">
        <v>870.18506000000002</v>
      </c>
      <c r="F387" s="123" t="s">
        <v>94</v>
      </c>
      <c r="G387" s="123" t="s">
        <v>94</v>
      </c>
      <c r="H387" s="122">
        <v>10787.747509999999</v>
      </c>
      <c r="I387" s="122">
        <v>624.13337000000001</v>
      </c>
      <c r="J387" s="122">
        <v>11411.880879999999</v>
      </c>
      <c r="K387" s="124">
        <v>2476.8217303259339</v>
      </c>
      <c r="L387" s="125">
        <v>1617.3212160312985</v>
      </c>
      <c r="M387" s="125">
        <v>659.70966231046873</v>
      </c>
      <c r="N387" s="125">
        <v>143.29841257450386</v>
      </c>
      <c r="O387" s="125">
        <v>2620.1201429004377</v>
      </c>
      <c r="P387" s="125">
        <v>60.043236716885232</v>
      </c>
      <c r="Q387" s="125">
        <v>6183.7650500000009</v>
      </c>
      <c r="R387" s="125">
        <v>1195.5983499999995</v>
      </c>
      <c r="S387" s="125">
        <v>214.86116000000001</v>
      </c>
      <c r="T387" s="126">
        <v>0</v>
      </c>
      <c r="U387" s="126" t="s">
        <v>94</v>
      </c>
      <c r="V387" s="127">
        <v>7594.2245600000006</v>
      </c>
      <c r="W387" s="125">
        <v>4275.9840046666195</v>
      </c>
      <c r="X387" s="125">
        <v>3079.1333732679841</v>
      </c>
      <c r="Y387" s="125">
        <v>3335.11400660552</v>
      </c>
      <c r="Z387" s="125">
        <v>13698.51195409627</v>
      </c>
      <c r="AA387" s="125">
        <v>19006.105439999999</v>
      </c>
      <c r="AB387" s="125">
        <v>3099.7491053572876</v>
      </c>
      <c r="AC387" s="126" t="s">
        <v>94</v>
      </c>
      <c r="AD387" s="125">
        <v>22.529252470605805</v>
      </c>
      <c r="AE387" s="125">
        <v>3.5190883627576284</v>
      </c>
      <c r="AF387" s="126" t="s">
        <v>94</v>
      </c>
      <c r="AG387" s="128" t="s">
        <v>94</v>
      </c>
      <c r="AH387" s="126">
        <v>1029.6860200000001</v>
      </c>
      <c r="AI387" s="126" t="s">
        <v>94</v>
      </c>
      <c r="AJ387" s="126" t="s">
        <v>94</v>
      </c>
      <c r="AK387" s="126" t="s">
        <v>94</v>
      </c>
      <c r="AL387" s="126" t="s">
        <v>94</v>
      </c>
      <c r="AM387" s="126" t="s">
        <v>94</v>
      </c>
      <c r="AN387" s="128" t="s">
        <v>94</v>
      </c>
      <c r="AO387" s="125">
        <v>540086.05299999996</v>
      </c>
      <c r="AP387" s="125">
        <v>84361.9</v>
      </c>
      <c r="AQ387" s="125">
        <v>94.53084573381912</v>
      </c>
      <c r="AR387" s="125">
        <v>5.4691542661808787</v>
      </c>
      <c r="AS387" s="125">
        <v>39.956763283114782</v>
      </c>
      <c r="AT387" s="126" t="s">
        <v>94</v>
      </c>
      <c r="AU387" s="128" t="s">
        <v>94</v>
      </c>
      <c r="AV387" s="125">
        <f t="shared" si="16"/>
        <v>9.980288573002527</v>
      </c>
      <c r="AW387" s="128" t="s">
        <v>94</v>
      </c>
      <c r="AX387" s="129">
        <v>41.574640000000002</v>
      </c>
      <c r="AZ387" s="100"/>
      <c r="BA387" s="98">
        <f t="shared" si="17"/>
        <v>19006.105440000003</v>
      </c>
      <c r="BB387" s="154"/>
      <c r="BC387" s="97"/>
      <c r="BD387" s="149"/>
      <c r="BE387" s="155"/>
      <c r="BF387" s="154"/>
      <c r="BG387" s="154"/>
    </row>
    <row r="388" spans="1:59" x14ac:dyDescent="0.3">
      <c r="A388" s="120">
        <v>2014</v>
      </c>
      <c r="B388" s="121" t="s">
        <v>20</v>
      </c>
      <c r="C388" s="132">
        <v>1472.3957499999999</v>
      </c>
      <c r="D388" s="122">
        <v>1379.0283100000001</v>
      </c>
      <c r="E388" s="123">
        <v>0</v>
      </c>
      <c r="F388" s="123" t="s">
        <v>94</v>
      </c>
      <c r="G388" s="123" t="s">
        <v>94</v>
      </c>
      <c r="H388" s="122">
        <v>2851.4240600000003</v>
      </c>
      <c r="I388" s="122">
        <v>423.62865999999997</v>
      </c>
      <c r="J388" s="122">
        <v>3275.0527200000001</v>
      </c>
      <c r="K388" s="124">
        <v>2997.8510990836417</v>
      </c>
      <c r="L388" s="125">
        <v>1548.0065835677849</v>
      </c>
      <c r="M388" s="125">
        <v>1449.8445155158565</v>
      </c>
      <c r="N388" s="125">
        <v>445.38294454327155</v>
      </c>
      <c r="O388" s="125">
        <v>3443.2340436269133</v>
      </c>
      <c r="P388" s="125">
        <v>50.360798791279095</v>
      </c>
      <c r="Q388" s="125">
        <v>2793.5410800000004</v>
      </c>
      <c r="R388" s="125">
        <v>350.72014000000001</v>
      </c>
      <c r="S388" s="125">
        <v>83.864720000000005</v>
      </c>
      <c r="T388" s="126">
        <v>0</v>
      </c>
      <c r="U388" s="126" t="s">
        <v>94</v>
      </c>
      <c r="V388" s="127">
        <v>3228.1259400000008</v>
      </c>
      <c r="W388" s="125">
        <v>3154.6848760847479</v>
      </c>
      <c r="X388" s="125">
        <v>2035.3594923151466</v>
      </c>
      <c r="Y388" s="125">
        <v>2536.2674823910561</v>
      </c>
      <c r="Z388" s="125">
        <v>24702.421207658321</v>
      </c>
      <c r="AA388" s="125">
        <v>6503.1786600000014</v>
      </c>
      <c r="AB388" s="125">
        <v>3293.6892662005762</v>
      </c>
      <c r="AC388" s="126" t="s">
        <v>94</v>
      </c>
      <c r="AD388" s="125">
        <v>19.677503146861611</v>
      </c>
      <c r="AE388" s="125">
        <v>1.8438821704390336</v>
      </c>
      <c r="AF388" s="126" t="s">
        <v>94</v>
      </c>
      <c r="AG388" s="128" t="s">
        <v>94</v>
      </c>
      <c r="AH388" s="126">
        <v>1069.06285</v>
      </c>
      <c r="AI388" s="126" t="s">
        <v>94</v>
      </c>
      <c r="AJ388" s="126" t="s">
        <v>94</v>
      </c>
      <c r="AK388" s="126" t="s">
        <v>94</v>
      </c>
      <c r="AL388" s="126" t="s">
        <v>94</v>
      </c>
      <c r="AM388" s="126" t="s">
        <v>94</v>
      </c>
      <c r="AN388" s="128" t="s">
        <v>94</v>
      </c>
      <c r="AO388" s="125">
        <v>352689.49200000003</v>
      </c>
      <c r="AP388" s="125">
        <v>33048.800000000003</v>
      </c>
      <c r="AQ388" s="125">
        <v>87.064981964626199</v>
      </c>
      <c r="AR388" s="125">
        <v>12.935018035373794</v>
      </c>
      <c r="AS388" s="125">
        <v>49.639201208720912</v>
      </c>
      <c r="AT388" s="126" t="s">
        <v>94</v>
      </c>
      <c r="AU388" s="128" t="s">
        <v>94</v>
      </c>
      <c r="AV388" s="125">
        <f t="shared" si="16"/>
        <v>-2.4884439531451696</v>
      </c>
      <c r="AW388" s="128" t="s">
        <v>94</v>
      </c>
      <c r="AX388" s="129">
        <v>88.123960000000011</v>
      </c>
      <c r="AZ388" s="100"/>
      <c r="BA388" s="98">
        <f t="shared" si="17"/>
        <v>6503.1786600000005</v>
      </c>
      <c r="BB388" s="154"/>
      <c r="BC388" s="97"/>
      <c r="BD388" s="149"/>
      <c r="BE388" s="155"/>
      <c r="BF388" s="154"/>
      <c r="BG388" s="154"/>
    </row>
    <row r="389" spans="1:59" x14ac:dyDescent="0.3">
      <c r="A389" s="120">
        <v>2014</v>
      </c>
      <c r="B389" s="121" t="s">
        <v>21</v>
      </c>
      <c r="C389" s="132">
        <v>1032.3635999999999</v>
      </c>
      <c r="D389" s="122">
        <v>1210.4487799999999</v>
      </c>
      <c r="E389" s="123">
        <v>0</v>
      </c>
      <c r="F389" s="123" t="s">
        <v>94</v>
      </c>
      <c r="G389" s="123" t="s">
        <v>94</v>
      </c>
      <c r="H389" s="122">
        <v>2242.8123799999998</v>
      </c>
      <c r="I389" s="122">
        <v>731.19488000000001</v>
      </c>
      <c r="J389" s="122">
        <v>2974.0072599999999</v>
      </c>
      <c r="K389" s="124">
        <v>3450.1886455761432</v>
      </c>
      <c r="L389" s="125">
        <v>1588.1173131504256</v>
      </c>
      <c r="M389" s="125">
        <v>1862.0713324257179</v>
      </c>
      <c r="N389" s="125">
        <v>1124.8200229211373</v>
      </c>
      <c r="O389" s="125">
        <v>4575.0086684972812</v>
      </c>
      <c r="P389" s="125">
        <v>47.430029729146611</v>
      </c>
      <c r="Q389" s="125">
        <v>2789.6763400000004</v>
      </c>
      <c r="R389" s="125">
        <v>506.62083999999999</v>
      </c>
      <c r="S389" s="125">
        <v>0</v>
      </c>
      <c r="T389" s="126">
        <v>0</v>
      </c>
      <c r="U389" s="126" t="s">
        <v>94</v>
      </c>
      <c r="V389" s="127">
        <v>3296.29718</v>
      </c>
      <c r="W389" s="125">
        <v>3746.5500749015146</v>
      </c>
      <c r="X389" s="125">
        <v>3106.9728336652283</v>
      </c>
      <c r="Y389" s="125">
        <v>3296.1668184775535</v>
      </c>
      <c r="Z389" s="125"/>
      <c r="AA389" s="125">
        <v>6270.3044399999999</v>
      </c>
      <c r="AB389" s="125">
        <v>4098.5676887749796</v>
      </c>
      <c r="AC389" s="126" t="s">
        <v>94</v>
      </c>
      <c r="AD389" s="125">
        <v>26.357223672429665</v>
      </c>
      <c r="AE389" s="125">
        <v>2.5585591123218405</v>
      </c>
      <c r="AF389" s="126" t="s">
        <v>94</v>
      </c>
      <c r="AG389" s="128" t="s">
        <v>94</v>
      </c>
      <c r="AH389" s="126">
        <v>431.56558000000001</v>
      </c>
      <c r="AI389" s="126" t="s">
        <v>94</v>
      </c>
      <c r="AJ389" s="126" t="s">
        <v>94</v>
      </c>
      <c r="AK389" s="126" t="s">
        <v>94</v>
      </c>
      <c r="AL389" s="126" t="s">
        <v>94</v>
      </c>
      <c r="AM389" s="126" t="s">
        <v>94</v>
      </c>
      <c r="AN389" s="128" t="s">
        <v>94</v>
      </c>
      <c r="AO389" s="125">
        <v>245071.70499999999</v>
      </c>
      <c r="AP389" s="125">
        <v>23789.7</v>
      </c>
      <c r="AQ389" s="125">
        <v>75.413816575552005</v>
      </c>
      <c r="AR389" s="125">
        <v>24.586183424447995</v>
      </c>
      <c r="AS389" s="125">
        <v>52.569970270853396</v>
      </c>
      <c r="AT389" s="126" t="s">
        <v>94</v>
      </c>
      <c r="AU389" s="128" t="s">
        <v>94</v>
      </c>
      <c r="AV389" s="125">
        <f t="shared" si="16"/>
        <v>1.3478581423369107</v>
      </c>
      <c r="AW389" s="128" t="s">
        <v>94</v>
      </c>
      <c r="AX389" s="129">
        <v>58.17877</v>
      </c>
      <c r="AZ389" s="100"/>
      <c r="BA389" s="98">
        <f t="shared" si="17"/>
        <v>6270.3044399999999</v>
      </c>
      <c r="BB389" s="154"/>
      <c r="BC389" s="97"/>
      <c r="BD389" s="149"/>
      <c r="BE389" s="155"/>
      <c r="BF389" s="154"/>
      <c r="BG389" s="154"/>
    </row>
    <row r="390" spans="1:59" x14ac:dyDescent="0.3">
      <c r="A390" s="120">
        <v>2014</v>
      </c>
      <c r="B390" s="121" t="s">
        <v>22</v>
      </c>
      <c r="C390" s="132">
        <v>2486.9425000000001</v>
      </c>
      <c r="D390" s="122">
        <v>1606.76855</v>
      </c>
      <c r="E390" s="123">
        <v>636.94159000000013</v>
      </c>
      <c r="F390" s="123" t="s">
        <v>94</v>
      </c>
      <c r="G390" s="123" t="s">
        <v>94</v>
      </c>
      <c r="H390" s="122">
        <v>4730.6526399999993</v>
      </c>
      <c r="I390" s="122">
        <v>345.04205999999999</v>
      </c>
      <c r="J390" s="122">
        <v>5075.6946999999991</v>
      </c>
      <c r="K390" s="124">
        <v>3136.577888784203</v>
      </c>
      <c r="L390" s="125">
        <v>1648.9244613355736</v>
      </c>
      <c r="M390" s="125">
        <v>1065.3402584899693</v>
      </c>
      <c r="N390" s="125">
        <v>228.77420484133293</v>
      </c>
      <c r="O390" s="125">
        <v>3365.3520936255359</v>
      </c>
      <c r="P390" s="125">
        <v>52.429544470958142</v>
      </c>
      <c r="Q390" s="125">
        <v>3555.4677900000002</v>
      </c>
      <c r="R390" s="125">
        <v>894.60768999999993</v>
      </c>
      <c r="S390" s="125">
        <v>155.21169999999998</v>
      </c>
      <c r="T390" s="126">
        <v>0</v>
      </c>
      <c r="U390" s="126" t="s">
        <v>94</v>
      </c>
      <c r="V390" s="127">
        <v>4605.2871800000003</v>
      </c>
      <c r="W390" s="125">
        <v>3774.865781356687</v>
      </c>
      <c r="X390" s="125">
        <v>2846.6515532425942</v>
      </c>
      <c r="Y390" s="125">
        <v>2993.8613652640101</v>
      </c>
      <c r="Z390" s="125">
        <v>26486.638225255971</v>
      </c>
      <c r="AA390" s="125">
        <v>9680.9818799999994</v>
      </c>
      <c r="AB390" s="125">
        <v>3548.4764651375549</v>
      </c>
      <c r="AC390" s="126" t="s">
        <v>94</v>
      </c>
      <c r="AD390" s="125">
        <v>19.768523208301936</v>
      </c>
      <c r="AE390" s="125">
        <v>2.9637544822660993</v>
      </c>
      <c r="AF390" s="126" t="s">
        <v>94</v>
      </c>
      <c r="AG390" s="128" t="s">
        <v>94</v>
      </c>
      <c r="AH390" s="126">
        <v>702.63306</v>
      </c>
      <c r="AI390" s="126" t="s">
        <v>94</v>
      </c>
      <c r="AJ390" s="126" t="s">
        <v>94</v>
      </c>
      <c r="AK390" s="126" t="s">
        <v>94</v>
      </c>
      <c r="AL390" s="126" t="s">
        <v>94</v>
      </c>
      <c r="AM390" s="126" t="s">
        <v>94</v>
      </c>
      <c r="AN390" s="128" t="s">
        <v>94</v>
      </c>
      <c r="AO390" s="125">
        <v>326645.87900000002</v>
      </c>
      <c r="AP390" s="125">
        <v>48971.7</v>
      </c>
      <c r="AQ390" s="125">
        <v>93.202072220774042</v>
      </c>
      <c r="AR390" s="125">
        <v>6.7979277792259651</v>
      </c>
      <c r="AS390" s="125">
        <v>47.570455529041865</v>
      </c>
      <c r="AT390" s="126" t="s">
        <v>94</v>
      </c>
      <c r="AU390" s="128" t="s">
        <v>94</v>
      </c>
      <c r="AV390" s="125">
        <f t="shared" si="16"/>
        <v>-0.41938038313696913</v>
      </c>
      <c r="AW390" s="128" t="s">
        <v>94</v>
      </c>
      <c r="AX390" s="129">
        <v>127.99675999999999</v>
      </c>
      <c r="AZ390" s="100"/>
      <c r="BA390" s="98">
        <f t="shared" si="17"/>
        <v>9680.9818800000012</v>
      </c>
      <c r="BB390" s="154"/>
      <c r="BC390" s="97"/>
      <c r="BD390" s="149"/>
      <c r="BE390" s="155"/>
      <c r="BF390" s="154"/>
      <c r="BG390" s="154"/>
    </row>
    <row r="391" spans="1:59" x14ac:dyDescent="0.3">
      <c r="A391" s="120">
        <v>2014</v>
      </c>
      <c r="B391" s="121" t="s">
        <v>23</v>
      </c>
      <c r="C391" s="132">
        <v>1649.0891000000001</v>
      </c>
      <c r="D391" s="122">
        <v>1967.8509799999999</v>
      </c>
      <c r="E391" s="123">
        <v>246.15848</v>
      </c>
      <c r="F391" s="123" t="s">
        <v>94</v>
      </c>
      <c r="G391" s="123" t="s">
        <v>94</v>
      </c>
      <c r="H391" s="122">
        <v>3863.0985599999999</v>
      </c>
      <c r="I391" s="122">
        <v>1015.56159</v>
      </c>
      <c r="J391" s="122">
        <v>4878.6601500000006</v>
      </c>
      <c r="K391" s="124">
        <v>2903.2254515366112</v>
      </c>
      <c r="L391" s="125">
        <v>1239.3360854276532</v>
      </c>
      <c r="M391" s="125">
        <v>1478.8944577089078</v>
      </c>
      <c r="N391" s="125">
        <v>763.22263330785654</v>
      </c>
      <c r="O391" s="125">
        <v>3666.4480848444678</v>
      </c>
      <c r="P391" s="125">
        <v>40.646959460831638</v>
      </c>
      <c r="Q391" s="125">
        <v>5614.3457099999996</v>
      </c>
      <c r="R391" s="125">
        <v>1401.1159599999999</v>
      </c>
      <c r="S391" s="125">
        <v>108.39993</v>
      </c>
      <c r="T391" s="126">
        <v>0</v>
      </c>
      <c r="U391" s="126" t="s">
        <v>94</v>
      </c>
      <c r="V391" s="127">
        <v>7123.8615999999993</v>
      </c>
      <c r="W391" s="125">
        <v>4375.653596778513</v>
      </c>
      <c r="X391" s="125">
        <v>3184.3675613806622</v>
      </c>
      <c r="Y391" s="125">
        <v>3526.3192652976991</v>
      </c>
      <c r="Z391" s="125">
        <v>24669.988620846605</v>
      </c>
      <c r="AA391" s="125">
        <v>12002.52175</v>
      </c>
      <c r="AB391" s="125">
        <v>4056.6999899617767</v>
      </c>
      <c r="AC391" s="126" t="s">
        <v>94</v>
      </c>
      <c r="AD391" s="125">
        <v>20.070569600144477</v>
      </c>
      <c r="AE391" s="125">
        <v>3.4586937804176654</v>
      </c>
      <c r="AF391" s="126" t="s">
        <v>94</v>
      </c>
      <c r="AG391" s="128" t="s">
        <v>94</v>
      </c>
      <c r="AH391" s="126">
        <v>498.47828000000004</v>
      </c>
      <c r="AI391" s="126" t="s">
        <v>94</v>
      </c>
      <c r="AJ391" s="126" t="s">
        <v>94</v>
      </c>
      <c r="AK391" s="126" t="s">
        <v>94</v>
      </c>
      <c r="AL391" s="126" t="s">
        <v>94</v>
      </c>
      <c r="AM391" s="126" t="s">
        <v>94</v>
      </c>
      <c r="AN391" s="128" t="s">
        <v>94</v>
      </c>
      <c r="AO391" s="125">
        <v>347024.701</v>
      </c>
      <c r="AP391" s="125">
        <v>59801.599999999999</v>
      </c>
      <c r="AQ391" s="125">
        <v>79.183596340482936</v>
      </c>
      <c r="AR391" s="125">
        <v>20.816403659517047</v>
      </c>
      <c r="AS391" s="125">
        <v>59.353040539168354</v>
      </c>
      <c r="AT391" s="126" t="s">
        <v>94</v>
      </c>
      <c r="AU391" s="128" t="s">
        <v>94</v>
      </c>
      <c r="AV391" s="125">
        <f t="shared" si="16"/>
        <v>0.71616631716788781</v>
      </c>
      <c r="AW391" s="128" t="s">
        <v>94</v>
      </c>
      <c r="AX391" s="129">
        <v>100.00846</v>
      </c>
      <c r="AZ391" s="100"/>
      <c r="BA391" s="98">
        <f t="shared" si="17"/>
        <v>12002.521749999998</v>
      </c>
      <c r="BB391" s="154"/>
      <c r="BC391" s="97"/>
      <c r="BD391" s="149"/>
      <c r="BE391" s="155"/>
      <c r="BF391" s="154"/>
      <c r="BG391" s="154"/>
    </row>
    <row r="392" spans="1:59" x14ac:dyDescent="0.3">
      <c r="A392" s="120">
        <v>2014</v>
      </c>
      <c r="B392" s="121" t="s">
        <v>24</v>
      </c>
      <c r="C392" s="132">
        <v>1398.65905</v>
      </c>
      <c r="D392" s="122">
        <v>1891.9693200000002</v>
      </c>
      <c r="E392" s="123">
        <v>0</v>
      </c>
      <c r="F392" s="123" t="s">
        <v>94</v>
      </c>
      <c r="G392" s="123" t="s">
        <v>94</v>
      </c>
      <c r="H392" s="122">
        <v>3290.6283699999999</v>
      </c>
      <c r="I392" s="122">
        <v>946.34753999999998</v>
      </c>
      <c r="J392" s="122">
        <v>4236.9759100000001</v>
      </c>
      <c r="K392" s="124">
        <v>2856.3391415605656</v>
      </c>
      <c r="L392" s="125">
        <v>1214.0673880511508</v>
      </c>
      <c r="M392" s="125">
        <v>1642.2717535094146</v>
      </c>
      <c r="N392" s="125">
        <v>821.45086472391677</v>
      </c>
      <c r="O392" s="125">
        <v>3677.7900062844819</v>
      </c>
      <c r="P392" s="125">
        <v>27.422581781553347</v>
      </c>
      <c r="Q392" s="125">
        <v>7033.5321899999999</v>
      </c>
      <c r="R392" s="125">
        <v>1000.9709099999999</v>
      </c>
      <c r="S392" s="125">
        <v>98.799320000000009</v>
      </c>
      <c r="T392" s="126">
        <v>3080.4036799999999</v>
      </c>
      <c r="U392" s="126" t="s">
        <v>94</v>
      </c>
      <c r="V392" s="127">
        <v>11213.706099999999</v>
      </c>
      <c r="W392" s="125">
        <v>6443.1034462945727</v>
      </c>
      <c r="X392" s="125">
        <v>4285.2299549819872</v>
      </c>
      <c r="Y392" s="125">
        <v>3846.5741438145592</v>
      </c>
      <c r="Z392" s="125">
        <v>19338.289293403795</v>
      </c>
      <c r="AA392" s="125">
        <v>15450.68201</v>
      </c>
      <c r="AB392" s="125">
        <v>5341.7024412404089</v>
      </c>
      <c r="AC392" s="126" t="s">
        <v>94</v>
      </c>
      <c r="AD392" s="125">
        <v>23.182305419768753</v>
      </c>
      <c r="AE392" s="125">
        <v>2.9018960031323022</v>
      </c>
      <c r="AF392" s="126" t="s">
        <v>94</v>
      </c>
      <c r="AG392" s="128" t="s">
        <v>94</v>
      </c>
      <c r="AH392" s="126">
        <v>930.74351999999999</v>
      </c>
      <c r="AI392" s="126" t="s">
        <v>94</v>
      </c>
      <c r="AJ392" s="126" t="s">
        <v>94</v>
      </c>
      <c r="AK392" s="126" t="s">
        <v>94</v>
      </c>
      <c r="AL392" s="126" t="s">
        <v>94</v>
      </c>
      <c r="AM392" s="126" t="s">
        <v>94</v>
      </c>
      <c r="AN392" s="128" t="s">
        <v>94</v>
      </c>
      <c r="AO392" s="125">
        <v>532434.03599999996</v>
      </c>
      <c r="AP392" s="125">
        <v>66648.600000000006</v>
      </c>
      <c r="AQ392" s="125">
        <v>77.664552263173007</v>
      </c>
      <c r="AR392" s="125">
        <v>22.335447736826996</v>
      </c>
      <c r="AS392" s="125">
        <v>72.577418218446653</v>
      </c>
      <c r="AT392" s="126" t="s">
        <v>94</v>
      </c>
      <c r="AU392" s="128" t="s">
        <v>94</v>
      </c>
      <c r="AV392" s="125">
        <f t="shared" si="16"/>
        <v>-10.401027213223113</v>
      </c>
      <c r="AW392" s="128" t="s">
        <v>94</v>
      </c>
      <c r="AX392" s="129">
        <v>251.82910000000001</v>
      </c>
      <c r="AZ392" s="100"/>
      <c r="BA392" s="98">
        <f t="shared" si="17"/>
        <v>15450.682009999999</v>
      </c>
      <c r="BB392" s="154"/>
      <c r="BC392" s="97"/>
      <c r="BD392" s="149"/>
      <c r="BE392" s="155"/>
      <c r="BF392" s="154"/>
      <c r="BG392" s="154"/>
    </row>
    <row r="393" spans="1:59" x14ac:dyDescent="0.3">
      <c r="A393" s="120">
        <v>2014</v>
      </c>
      <c r="B393" s="121" t="s">
        <v>25</v>
      </c>
      <c r="C393" s="132">
        <v>2627.9642200000003</v>
      </c>
      <c r="D393" s="122">
        <v>1845.5571100000002</v>
      </c>
      <c r="E393" s="123">
        <v>0</v>
      </c>
      <c r="F393" s="123" t="s">
        <v>94</v>
      </c>
      <c r="G393" s="123" t="s">
        <v>94</v>
      </c>
      <c r="H393" s="122">
        <v>4473.5213300000005</v>
      </c>
      <c r="I393" s="122">
        <v>2595.1312900000003</v>
      </c>
      <c r="J393" s="122">
        <v>7068.6526199999998</v>
      </c>
      <c r="K393" s="124">
        <v>2961.494682111691</v>
      </c>
      <c r="L393" s="125">
        <v>1739.7261549012885</v>
      </c>
      <c r="M393" s="125">
        <v>1221.7685272104027</v>
      </c>
      <c r="N393" s="125">
        <v>1717.990582313073</v>
      </c>
      <c r="O393" s="125">
        <v>4679.485264424764</v>
      </c>
      <c r="P393" s="125">
        <v>63.143996977429076</v>
      </c>
      <c r="Q393" s="125">
        <v>2014.51729</v>
      </c>
      <c r="R393" s="125">
        <v>493.60793000000007</v>
      </c>
      <c r="S393" s="125">
        <v>1617.7188000000003</v>
      </c>
      <c r="T393" s="126">
        <v>0</v>
      </c>
      <c r="U393" s="126" t="s">
        <v>94</v>
      </c>
      <c r="V393" s="127">
        <v>4125.8440200000005</v>
      </c>
      <c r="W393" s="125">
        <v>4860.326900558618</v>
      </c>
      <c r="X393" s="125">
        <v>2403.9528425946478</v>
      </c>
      <c r="Y393" s="125">
        <v>2724.1356416737494</v>
      </c>
      <c r="Z393" s="125">
        <v>13820.750106791971</v>
      </c>
      <c r="AA393" s="125">
        <v>11194.496640000001</v>
      </c>
      <c r="AB393" s="125">
        <v>4744.5485631360616</v>
      </c>
      <c r="AC393" s="126" t="s">
        <v>94</v>
      </c>
      <c r="AD393" s="125">
        <v>6.692423226472938</v>
      </c>
      <c r="AE393" s="125">
        <v>1.9575881103380826</v>
      </c>
      <c r="AF393" s="126" t="s">
        <v>94</v>
      </c>
      <c r="AG393" s="128" t="s">
        <v>94</v>
      </c>
      <c r="AH393" s="126">
        <v>273.19148999999999</v>
      </c>
      <c r="AI393" s="126" t="s">
        <v>94</v>
      </c>
      <c r="AJ393" s="126" t="s">
        <v>94</v>
      </c>
      <c r="AK393" s="126" t="s">
        <v>94</v>
      </c>
      <c r="AL393" s="126" t="s">
        <v>94</v>
      </c>
      <c r="AM393" s="126" t="s">
        <v>94</v>
      </c>
      <c r="AN393" s="128" t="s">
        <v>94</v>
      </c>
      <c r="AO393" s="125">
        <v>571851.48300000001</v>
      </c>
      <c r="AP393" s="125">
        <v>167271.20000000001</v>
      </c>
      <c r="AQ393" s="125">
        <v>63.286761572391427</v>
      </c>
      <c r="AR393" s="125">
        <v>36.713238427608566</v>
      </c>
      <c r="AS393" s="125">
        <v>36.856003022570924</v>
      </c>
      <c r="AT393" s="126" t="s">
        <v>94</v>
      </c>
      <c r="AU393" s="128" t="s">
        <v>94</v>
      </c>
      <c r="AV393" s="125">
        <f t="shared" si="16"/>
        <v>-3.2021981538178146</v>
      </c>
      <c r="AW393" s="128" t="s">
        <v>94</v>
      </c>
      <c r="AX393" s="129">
        <v>17.0105</v>
      </c>
      <c r="AZ393" s="100"/>
      <c r="BA393" s="98">
        <f t="shared" si="17"/>
        <v>11194.496640000001</v>
      </c>
      <c r="BB393" s="154"/>
      <c r="BC393" s="97"/>
      <c r="BD393" s="149"/>
      <c r="BE393" s="155"/>
      <c r="BF393" s="154"/>
      <c r="BG393" s="154"/>
    </row>
    <row r="394" spans="1:59" x14ac:dyDescent="0.3">
      <c r="A394" s="120">
        <v>2014</v>
      </c>
      <c r="B394" s="121" t="s">
        <v>26</v>
      </c>
      <c r="C394" s="132">
        <v>2590.0410000000002</v>
      </c>
      <c r="D394" s="122">
        <v>2401.0720000000001</v>
      </c>
      <c r="E394" s="123">
        <v>288.19981999999999</v>
      </c>
      <c r="F394" s="123" t="s">
        <v>94</v>
      </c>
      <c r="G394" s="123" t="s">
        <v>94</v>
      </c>
      <c r="H394" s="122">
        <v>5279.3128200000001</v>
      </c>
      <c r="I394" s="122">
        <v>1877.0609999999999</v>
      </c>
      <c r="J394" s="122">
        <v>7156.3738200000007</v>
      </c>
      <c r="K394" s="124">
        <v>3412.6662727799267</v>
      </c>
      <c r="L394" s="125">
        <v>1674.2606220135283</v>
      </c>
      <c r="M394" s="125">
        <v>1552.1068200153072</v>
      </c>
      <c r="N394" s="125">
        <v>1213.3743509918706</v>
      </c>
      <c r="O394" s="125">
        <v>4626.0406237717971</v>
      </c>
      <c r="P394" s="125">
        <v>44.604943170869994</v>
      </c>
      <c r="Q394" s="125">
        <v>5865.1806499999993</v>
      </c>
      <c r="R394" s="125">
        <v>1338.9981899999998</v>
      </c>
      <c r="S394" s="125">
        <v>1683.3503500000002</v>
      </c>
      <c r="T394" s="126">
        <v>0</v>
      </c>
      <c r="U394" s="126" t="s">
        <v>94</v>
      </c>
      <c r="V394" s="127">
        <v>8887.5291899999993</v>
      </c>
      <c r="W394" s="125">
        <v>4544.3190139818835</v>
      </c>
      <c r="X394" s="125">
        <v>2933.1710928763896</v>
      </c>
      <c r="Y394" s="125">
        <v>3274.6188328743801</v>
      </c>
      <c r="Z394" s="125">
        <v>16266.926451687716</v>
      </c>
      <c r="AA394" s="125">
        <v>16043.90301</v>
      </c>
      <c r="AB394" s="125">
        <v>4580.4113459222135</v>
      </c>
      <c r="AC394" s="126" t="s">
        <v>94</v>
      </c>
      <c r="AD394" s="125">
        <v>15.886609687484219</v>
      </c>
      <c r="AE394" s="125">
        <v>3.2188344899004866</v>
      </c>
      <c r="AF394" s="126" t="s">
        <v>94</v>
      </c>
      <c r="AG394" s="128" t="s">
        <v>94</v>
      </c>
      <c r="AH394" s="126">
        <v>1157.47975</v>
      </c>
      <c r="AI394" s="126" t="s">
        <v>94</v>
      </c>
      <c r="AJ394" s="126" t="s">
        <v>94</v>
      </c>
      <c r="AK394" s="126" t="s">
        <v>94</v>
      </c>
      <c r="AL394" s="126" t="s">
        <v>94</v>
      </c>
      <c r="AM394" s="126" t="s">
        <v>94</v>
      </c>
      <c r="AN394" s="128" t="s">
        <v>94</v>
      </c>
      <c r="AO394" s="125">
        <v>498438.272</v>
      </c>
      <c r="AP394" s="125">
        <v>100990.1</v>
      </c>
      <c r="AQ394" s="125">
        <v>73.770780464903112</v>
      </c>
      <c r="AR394" s="125">
        <v>26.229219535096892</v>
      </c>
      <c r="AS394" s="125">
        <v>55.395056829130006</v>
      </c>
      <c r="AT394" s="126" t="s">
        <v>94</v>
      </c>
      <c r="AU394" s="128" t="s">
        <v>94</v>
      </c>
      <c r="AV394" s="125">
        <f t="shared" si="16"/>
        <v>3.3063437830303855</v>
      </c>
      <c r="AW394" s="128" t="s">
        <v>94</v>
      </c>
      <c r="AX394" s="129">
        <v>194.59200000000001</v>
      </c>
      <c r="AZ394" s="100"/>
      <c r="BA394" s="98">
        <f t="shared" si="17"/>
        <v>16043.90301</v>
      </c>
      <c r="BB394" s="154"/>
      <c r="BC394" s="97"/>
      <c r="BD394" s="149"/>
      <c r="BE394" s="155"/>
      <c r="BF394" s="154"/>
      <c r="BG394" s="154"/>
    </row>
    <row r="395" spans="1:59" x14ac:dyDescent="0.3">
      <c r="A395" s="120">
        <v>2014</v>
      </c>
      <c r="B395" s="121" t="s">
        <v>27</v>
      </c>
      <c r="C395" s="132">
        <v>1577.7823999999998</v>
      </c>
      <c r="D395" s="122">
        <v>1199.6500000000001</v>
      </c>
      <c r="E395" s="123">
        <v>0</v>
      </c>
      <c r="F395" s="123" t="s">
        <v>94</v>
      </c>
      <c r="G395" s="123" t="s">
        <v>94</v>
      </c>
      <c r="H395" s="122">
        <v>2777.4323999999997</v>
      </c>
      <c r="I395" s="122">
        <v>292.3</v>
      </c>
      <c r="J395" s="122">
        <v>3069.7323999999999</v>
      </c>
      <c r="K395" s="124">
        <v>3169.853983442174</v>
      </c>
      <c r="L395" s="125">
        <v>1800.7062298419769</v>
      </c>
      <c r="M395" s="125">
        <v>1369.1477536001973</v>
      </c>
      <c r="N395" s="125">
        <v>333.59887331916616</v>
      </c>
      <c r="O395" s="125">
        <v>3503.4528567613402</v>
      </c>
      <c r="P395" s="125">
        <v>64.451068482962327</v>
      </c>
      <c r="Q395" s="125">
        <v>1273.0839900000001</v>
      </c>
      <c r="R395" s="125">
        <v>420.07191000000006</v>
      </c>
      <c r="S395" s="125">
        <v>0</v>
      </c>
      <c r="T395" s="126">
        <v>0</v>
      </c>
      <c r="U395" s="126" t="s">
        <v>94</v>
      </c>
      <c r="V395" s="127">
        <v>1693.1559</v>
      </c>
      <c r="W395" s="125">
        <v>4404.3740537840831</v>
      </c>
      <c r="X395" s="125">
        <v>3203.5974302451987</v>
      </c>
      <c r="Y395" s="125">
        <v>3321.7506583057229</v>
      </c>
      <c r="Z395" s="125">
        <v>0</v>
      </c>
      <c r="AA395" s="125">
        <v>4762.8882999999996</v>
      </c>
      <c r="AB395" s="125">
        <v>3778.1869829957768</v>
      </c>
      <c r="AC395" s="126" t="s">
        <v>94</v>
      </c>
      <c r="AD395" s="125">
        <v>26.302819763749525</v>
      </c>
      <c r="AE395" s="125">
        <v>5.0901343071395804</v>
      </c>
      <c r="AF395" s="126" t="s">
        <v>94</v>
      </c>
      <c r="AG395" s="128" t="s">
        <v>94</v>
      </c>
      <c r="AH395" s="126">
        <v>37.32197</v>
      </c>
      <c r="AI395" s="126" t="s">
        <v>94</v>
      </c>
      <c r="AJ395" s="126" t="s">
        <v>94</v>
      </c>
      <c r="AK395" s="126" t="s">
        <v>94</v>
      </c>
      <c r="AL395" s="126" t="s">
        <v>94</v>
      </c>
      <c r="AM395" s="126" t="s">
        <v>94</v>
      </c>
      <c r="AN395" s="128" t="s">
        <v>94</v>
      </c>
      <c r="AO395" s="125">
        <v>93570.975000000006</v>
      </c>
      <c r="AP395" s="125">
        <v>18107.900000000001</v>
      </c>
      <c r="AQ395" s="125">
        <v>90.477997365503256</v>
      </c>
      <c r="AR395" s="125">
        <v>9.5220026344967401</v>
      </c>
      <c r="AS395" s="125">
        <v>35.548931517037673</v>
      </c>
      <c r="AT395" s="126" t="s">
        <v>94</v>
      </c>
      <c r="AU395" s="128" t="s">
        <v>94</v>
      </c>
      <c r="AV395" s="125">
        <f t="shared" si="16"/>
        <v>1.8248215858373662</v>
      </c>
      <c r="AW395" s="128" t="s">
        <v>94</v>
      </c>
      <c r="AX395" s="129">
        <v>11.882</v>
      </c>
      <c r="AZ395" s="100"/>
      <c r="BA395" s="98">
        <f t="shared" si="17"/>
        <v>4762.8882999999996</v>
      </c>
      <c r="BB395" s="154"/>
      <c r="BC395" s="97"/>
      <c r="BD395" s="149"/>
      <c r="BE395" s="155"/>
      <c r="BF395" s="154"/>
      <c r="BG395" s="154"/>
    </row>
    <row r="396" spans="1:59" x14ac:dyDescent="0.3">
      <c r="A396" s="120">
        <v>2014</v>
      </c>
      <c r="B396" s="121" t="s">
        <v>28</v>
      </c>
      <c r="C396" s="132">
        <v>7814.8114999999998</v>
      </c>
      <c r="D396" s="122">
        <v>4615.1955699999999</v>
      </c>
      <c r="E396" s="123">
        <v>1164.6812</v>
      </c>
      <c r="F396" s="123" t="s">
        <v>94</v>
      </c>
      <c r="G396" s="123" t="s">
        <v>94</v>
      </c>
      <c r="H396" s="122">
        <v>13594.688269999999</v>
      </c>
      <c r="I396" s="122">
        <v>674.01364999999998</v>
      </c>
      <c r="J396" s="122">
        <v>14268.70192</v>
      </c>
      <c r="K396" s="124">
        <v>2628.0578371564284</v>
      </c>
      <c r="L396" s="125">
        <v>1510.720672705442</v>
      </c>
      <c r="M396" s="125">
        <v>892.18676050952445</v>
      </c>
      <c r="N396" s="125">
        <v>130.29698217809226</v>
      </c>
      <c r="O396" s="125">
        <v>2758.3548193345209</v>
      </c>
      <c r="P396" s="125">
        <v>49.555404517100357</v>
      </c>
      <c r="Q396" s="125">
        <v>9399.6398400000016</v>
      </c>
      <c r="R396" s="125">
        <v>2140.1237599999999</v>
      </c>
      <c r="S396" s="125">
        <v>2984.9669199999998</v>
      </c>
      <c r="T396" s="126">
        <v>0</v>
      </c>
      <c r="U396" s="126" t="s">
        <v>94</v>
      </c>
      <c r="V396" s="127">
        <v>14524.730520000001</v>
      </c>
      <c r="W396" s="125">
        <v>5163.4490417669467</v>
      </c>
      <c r="X396" s="125">
        <v>3251.7830451762629</v>
      </c>
      <c r="Y396" s="125">
        <v>3941.7098295769533</v>
      </c>
      <c r="Z396" s="125">
        <v>12736.021879746728</v>
      </c>
      <c r="AA396" s="125">
        <v>28793.43244</v>
      </c>
      <c r="AB396" s="125">
        <v>3605.5369687522739</v>
      </c>
      <c r="AC396" s="126" t="s">
        <v>94</v>
      </c>
      <c r="AD396" s="125">
        <v>12.440180596582232</v>
      </c>
      <c r="AE396" s="125">
        <v>3.5322801113791069</v>
      </c>
      <c r="AF396" s="126" t="s">
        <v>94</v>
      </c>
      <c r="AG396" s="128" t="s">
        <v>94</v>
      </c>
      <c r="AH396" s="126">
        <v>522.20735999999999</v>
      </c>
      <c r="AI396" s="126" t="s">
        <v>94</v>
      </c>
      <c r="AJ396" s="126" t="s">
        <v>94</v>
      </c>
      <c r="AK396" s="126" t="s">
        <v>94</v>
      </c>
      <c r="AL396" s="126" t="s">
        <v>94</v>
      </c>
      <c r="AM396" s="126" t="s">
        <v>94</v>
      </c>
      <c r="AN396" s="128" t="s">
        <v>94</v>
      </c>
      <c r="AO396" s="125">
        <v>815151.44700000004</v>
      </c>
      <c r="AP396" s="125">
        <v>231455.1</v>
      </c>
      <c r="AQ396" s="125">
        <v>95.276279133315867</v>
      </c>
      <c r="AR396" s="125">
        <v>4.7237208666841362</v>
      </c>
      <c r="AS396" s="125">
        <v>50.444595482899643</v>
      </c>
      <c r="AT396" s="126" t="s">
        <v>94</v>
      </c>
      <c r="AU396" s="128" t="s">
        <v>94</v>
      </c>
      <c r="AV396" s="125">
        <f t="shared" si="16"/>
        <v>3.6250404134873015</v>
      </c>
      <c r="AW396" s="128" t="s">
        <v>94</v>
      </c>
      <c r="AX396" s="129">
        <v>32.505180000000003</v>
      </c>
      <c r="AZ396" s="100"/>
      <c r="BA396" s="98">
        <f t="shared" si="17"/>
        <v>28793.43244</v>
      </c>
      <c r="BB396" s="154"/>
      <c r="BC396" s="97"/>
      <c r="BD396" s="149"/>
      <c r="BE396" s="155"/>
      <c r="BF396" s="154"/>
      <c r="BG396" s="154"/>
    </row>
    <row r="397" spans="1:59" x14ac:dyDescent="0.3">
      <c r="A397" s="120">
        <v>2014</v>
      </c>
      <c r="B397" s="121" t="s">
        <v>29</v>
      </c>
      <c r="C397" s="132">
        <v>1883.1369999999999</v>
      </c>
      <c r="D397" s="122">
        <v>1633.47649</v>
      </c>
      <c r="E397" s="123">
        <v>418.36665999999997</v>
      </c>
      <c r="F397" s="123" t="s">
        <v>94</v>
      </c>
      <c r="G397" s="123" t="s">
        <v>94</v>
      </c>
      <c r="H397" s="122">
        <v>3934.9801500000003</v>
      </c>
      <c r="I397" s="122">
        <v>853.38280000000009</v>
      </c>
      <c r="J397" s="122">
        <v>4788.3629500000006</v>
      </c>
      <c r="K397" s="124">
        <v>3781.7329842780987</v>
      </c>
      <c r="L397" s="125">
        <v>1809.7985340064563</v>
      </c>
      <c r="M397" s="125">
        <v>1569.8610122025175</v>
      </c>
      <c r="N397" s="125">
        <v>820.1479448315896</v>
      </c>
      <c r="O397" s="125">
        <v>4601.8809291096886</v>
      </c>
      <c r="P397" s="125">
        <v>45.039697899391371</v>
      </c>
      <c r="Q397" s="125">
        <v>4412.2500300000002</v>
      </c>
      <c r="R397" s="125">
        <v>972.68903999999998</v>
      </c>
      <c r="S397" s="125">
        <v>151.24024</v>
      </c>
      <c r="T397" s="126">
        <v>306.88551000000001</v>
      </c>
      <c r="U397" s="126" t="s">
        <v>94</v>
      </c>
      <c r="V397" s="127">
        <v>5843.0648200000005</v>
      </c>
      <c r="W397" s="125">
        <v>5559.5817467340312</v>
      </c>
      <c r="X397" s="125">
        <v>4163.2619837970342</v>
      </c>
      <c r="Y397" s="125">
        <v>5619.8487413407584</v>
      </c>
      <c r="Z397" s="125">
        <v>30211.793847383138</v>
      </c>
      <c r="AA397" s="125">
        <v>10631.42777</v>
      </c>
      <c r="AB397" s="125">
        <v>5083.1277501024369</v>
      </c>
      <c r="AC397" s="126" t="s">
        <v>94</v>
      </c>
      <c r="AD397" s="125">
        <v>21.690948091534523</v>
      </c>
      <c r="AE397" s="125">
        <v>4.5694824058839254</v>
      </c>
      <c r="AF397" s="126" t="s">
        <v>94</v>
      </c>
      <c r="AG397" s="128" t="s">
        <v>94</v>
      </c>
      <c r="AH397" s="126">
        <v>554.59456</v>
      </c>
      <c r="AI397" s="126" t="s">
        <v>94</v>
      </c>
      <c r="AJ397" s="126" t="s">
        <v>94</v>
      </c>
      <c r="AK397" s="126" t="s">
        <v>94</v>
      </c>
      <c r="AL397" s="126" t="s">
        <v>94</v>
      </c>
      <c r="AM397" s="126" t="s">
        <v>94</v>
      </c>
      <c r="AN397" s="128" t="s">
        <v>94</v>
      </c>
      <c r="AO397" s="125">
        <v>232661.53200000001</v>
      </c>
      <c r="AP397" s="125">
        <v>49013.2</v>
      </c>
      <c r="AQ397" s="125">
        <v>82.177984231542027</v>
      </c>
      <c r="AR397" s="125">
        <v>17.822015768457984</v>
      </c>
      <c r="AS397" s="125">
        <v>54.960302100608637</v>
      </c>
      <c r="AT397" s="126" t="s">
        <v>94</v>
      </c>
      <c r="AU397" s="128" t="s">
        <v>94</v>
      </c>
      <c r="AV397" s="125">
        <f t="shared" si="16"/>
        <v>2.9195431977349973</v>
      </c>
      <c r="AW397" s="128" t="s">
        <v>94</v>
      </c>
      <c r="AX397" s="129">
        <v>23.77159</v>
      </c>
      <c r="AZ397" s="100"/>
      <c r="BA397" s="98">
        <f t="shared" si="17"/>
        <v>10631.427769999998</v>
      </c>
      <c r="BB397" s="154"/>
      <c r="BC397" s="97"/>
      <c r="BD397" s="149"/>
      <c r="BE397" s="155"/>
      <c r="BF397" s="154"/>
      <c r="BG397" s="154"/>
    </row>
    <row r="398" spans="1:59" ht="15" thickBot="1" x14ac:dyDescent="0.35">
      <c r="A398" s="134">
        <v>2014</v>
      </c>
      <c r="B398" s="135" t="s">
        <v>30</v>
      </c>
      <c r="C398" s="132">
        <v>1173.32</v>
      </c>
      <c r="D398" s="122">
        <v>1642.82636</v>
      </c>
      <c r="E398" s="123">
        <v>492.25015999999999</v>
      </c>
      <c r="F398" s="138" t="s">
        <v>94</v>
      </c>
      <c r="G398" s="138" t="s">
        <v>94</v>
      </c>
      <c r="H398" s="122">
        <v>3308.3965200000007</v>
      </c>
      <c r="I398" s="122">
        <v>302.53062</v>
      </c>
      <c r="J398" s="122">
        <v>3610.9271400000007</v>
      </c>
      <c r="K398" s="139">
        <v>3400.1565446710374</v>
      </c>
      <c r="L398" s="140">
        <v>1205.8626143741142</v>
      </c>
      <c r="M398" s="140">
        <v>1688.3909670271621</v>
      </c>
      <c r="N398" s="140">
        <v>310.9214573700454</v>
      </c>
      <c r="O398" s="140">
        <v>3711.0780020410834</v>
      </c>
      <c r="P398" s="140">
        <v>59.855907198802051</v>
      </c>
      <c r="Q398" s="125">
        <v>1818.2441500000002</v>
      </c>
      <c r="R398" s="125">
        <v>603.52842000000021</v>
      </c>
      <c r="S398" s="125">
        <v>0</v>
      </c>
      <c r="T398" s="142">
        <v>0</v>
      </c>
      <c r="U398" s="142" t="s">
        <v>94</v>
      </c>
      <c r="V398" s="127">
        <v>2421.7725700000001</v>
      </c>
      <c r="W398" s="140">
        <v>4102.5367475788189</v>
      </c>
      <c r="X398" s="140">
        <v>2700.4682113805443</v>
      </c>
      <c r="Y398" s="140">
        <v>3592.0248305251203</v>
      </c>
      <c r="Z398" s="140">
        <v>0</v>
      </c>
      <c r="AA398" s="125">
        <v>6032.6997100000008</v>
      </c>
      <c r="AB398" s="140">
        <v>3858.8927886989522</v>
      </c>
      <c r="AC398" s="142" t="s">
        <v>94</v>
      </c>
      <c r="AD398" s="140">
        <v>21.374967083817573</v>
      </c>
      <c r="AE398" s="140">
        <v>3.8647835203167848</v>
      </c>
      <c r="AF398" s="142" t="s">
        <v>94</v>
      </c>
      <c r="AG398" s="143" t="s">
        <v>94</v>
      </c>
      <c r="AH398" s="126">
        <v>68.045810000000003</v>
      </c>
      <c r="AI398" s="142" t="s">
        <v>94</v>
      </c>
      <c r="AJ398" s="142" t="s">
        <v>94</v>
      </c>
      <c r="AK398" s="142" t="s">
        <v>94</v>
      </c>
      <c r="AL398" s="142" t="s">
        <v>94</v>
      </c>
      <c r="AM398" s="142" t="s">
        <v>94</v>
      </c>
      <c r="AN398" s="143" t="s">
        <v>94</v>
      </c>
      <c r="AO398" s="125">
        <v>156094.117</v>
      </c>
      <c r="AP398" s="140">
        <v>28223.200000000001</v>
      </c>
      <c r="AQ398" s="140">
        <v>91.621802150236689</v>
      </c>
      <c r="AR398" s="140">
        <v>8.3781978497633158</v>
      </c>
      <c r="AS398" s="140">
        <v>40.144092801197957</v>
      </c>
      <c r="AT398" s="142" t="s">
        <v>94</v>
      </c>
      <c r="AU398" s="143" t="s">
        <v>94</v>
      </c>
      <c r="AV398" s="140">
        <f t="shared" si="16"/>
        <v>4.2251362994537356</v>
      </c>
      <c r="AW398" s="143" t="s">
        <v>94</v>
      </c>
      <c r="AX398" s="129">
        <v>14.46115</v>
      </c>
      <c r="AZ398" s="100"/>
      <c r="BA398" s="98">
        <f t="shared" si="17"/>
        <v>6032.6997099999999</v>
      </c>
      <c r="BB398" s="154"/>
      <c r="BC398" s="97"/>
      <c r="BD398" s="149"/>
      <c r="BE398" s="155"/>
      <c r="BF398" s="154"/>
      <c r="BG398" s="154"/>
    </row>
    <row r="399" spans="1:59" x14ac:dyDescent="0.3">
      <c r="A399" s="111">
        <v>2015</v>
      </c>
      <c r="B399" s="112" t="s">
        <v>206</v>
      </c>
      <c r="C399" s="148">
        <v>121772.35</v>
      </c>
      <c r="D399" s="113">
        <v>80072.479999999996</v>
      </c>
      <c r="E399" s="113">
        <v>11268.85</v>
      </c>
      <c r="F399" s="114">
        <v>5884.6</v>
      </c>
      <c r="G399" s="114">
        <v>2104.65</v>
      </c>
      <c r="H399" s="148">
        <v>221102.94</v>
      </c>
      <c r="I399" s="148">
        <v>41395.65</v>
      </c>
      <c r="J399" s="113">
        <v>262498.58</v>
      </c>
      <c r="K399" s="115">
        <v>3331.26</v>
      </c>
      <c r="L399" s="116">
        <v>1834.69</v>
      </c>
      <c r="M399" s="116">
        <v>1206.4100000000001</v>
      </c>
      <c r="N399" s="116">
        <v>623.68900151023934</v>
      </c>
      <c r="O399" s="116">
        <v>3954.9442905799592</v>
      </c>
      <c r="P399" s="116">
        <v>45.980779894999301</v>
      </c>
      <c r="Q399" s="116">
        <v>220226.2</v>
      </c>
      <c r="R399" s="116">
        <v>52511.35</v>
      </c>
      <c r="S399" s="116">
        <v>13583.6</v>
      </c>
      <c r="T399" s="116">
        <v>19245.5</v>
      </c>
      <c r="U399" s="116">
        <v>2822.39</v>
      </c>
      <c r="V399" s="118">
        <v>308389.03999999998</v>
      </c>
      <c r="W399" s="116">
        <v>5644.68</v>
      </c>
      <c r="X399" s="116">
        <v>3559.79</v>
      </c>
      <c r="Y399" s="116">
        <v>4049.71</v>
      </c>
      <c r="Z399" s="116">
        <v>21138.201239011592</v>
      </c>
      <c r="AA399" s="116">
        <v>570887.62</v>
      </c>
      <c r="AB399" s="116">
        <v>4717.8500000000004</v>
      </c>
      <c r="AC399" s="116">
        <v>53.752896256580385</v>
      </c>
      <c r="AD399" s="116">
        <v>14.812929378986725</v>
      </c>
      <c r="AE399" s="116">
        <v>3.0797974575319831</v>
      </c>
      <c r="AF399" s="117">
        <v>414897.16399999999</v>
      </c>
      <c r="AG399" s="117">
        <v>17863.29</v>
      </c>
      <c r="AH399" s="117">
        <v>52200.800000000003</v>
      </c>
      <c r="AI399" s="117">
        <v>491171.65448999999</v>
      </c>
      <c r="AJ399" s="117">
        <v>4059.07</v>
      </c>
      <c r="AK399" s="117">
        <v>2.6497495473979269</v>
      </c>
      <c r="AL399" s="117">
        <v>1062059.27449</v>
      </c>
      <c r="AM399" s="117">
        <v>8776.9275360285137</v>
      </c>
      <c r="AN399" s="117">
        <v>5.72954700492991</v>
      </c>
      <c r="AO399" s="116">
        <v>18536531.309999999</v>
      </c>
      <c r="AP399" s="116">
        <v>3853981.9462708556</v>
      </c>
      <c r="AQ399" s="116">
        <v>84.23014707355749</v>
      </c>
      <c r="AR399" s="116">
        <v>15.769856735986915</v>
      </c>
      <c r="AS399" s="116">
        <v>54.019220105000699</v>
      </c>
      <c r="AT399" s="117">
        <v>46.247103743419615</v>
      </c>
      <c r="AU399" s="117">
        <v>39.650099600346273</v>
      </c>
      <c r="AV399" s="116">
        <f t="shared" si="16"/>
        <v>8.9785845591849203</v>
      </c>
      <c r="AW399" s="116">
        <f>((AI399/AI366)-1)*100</f>
        <v>6.7853844604762292</v>
      </c>
      <c r="AX399" s="119">
        <v>6210.3961500000005</v>
      </c>
      <c r="AZ399" s="100"/>
      <c r="BA399" s="98">
        <f>C399+D399+F399+I399+Q399+R399+S399+U399+E399+G399+T399</f>
        <v>570887.62</v>
      </c>
      <c r="BB399" s="154"/>
    </row>
    <row r="400" spans="1:59" x14ac:dyDescent="0.3">
      <c r="A400" s="120">
        <v>2015</v>
      </c>
      <c r="B400" s="121" t="s">
        <v>0</v>
      </c>
      <c r="C400" s="132">
        <v>710.87</v>
      </c>
      <c r="D400" s="122">
        <v>1349.83</v>
      </c>
      <c r="E400" s="123">
        <v>0</v>
      </c>
      <c r="F400" s="123" t="s">
        <v>94</v>
      </c>
      <c r="G400" s="123" t="s">
        <v>94</v>
      </c>
      <c r="H400" s="132">
        <v>2060.6999999999998</v>
      </c>
      <c r="I400" s="132">
        <v>689.81</v>
      </c>
      <c r="J400" s="122">
        <v>2750.51</v>
      </c>
      <c r="K400" s="124">
        <v>3495.82</v>
      </c>
      <c r="L400" s="124">
        <v>1205.94</v>
      </c>
      <c r="M400" s="124">
        <v>2289.88</v>
      </c>
      <c r="N400" s="125">
        <v>1170.2027054536572</v>
      </c>
      <c r="O400" s="125">
        <v>4666.0211781310854</v>
      </c>
      <c r="P400" s="125">
        <v>42.601162873542926</v>
      </c>
      <c r="Q400" s="125">
        <v>2961.43</v>
      </c>
      <c r="R400" s="125">
        <v>610.29999999999995</v>
      </c>
      <c r="S400" s="125">
        <v>134.19</v>
      </c>
      <c r="T400" s="125">
        <v>0</v>
      </c>
      <c r="U400" s="123" t="s">
        <v>94</v>
      </c>
      <c r="V400" s="127">
        <v>3705.9199999999996</v>
      </c>
      <c r="W400" s="125">
        <v>5307.94</v>
      </c>
      <c r="X400" s="125">
        <v>3215.32</v>
      </c>
      <c r="Y400" s="125">
        <v>4114.59</v>
      </c>
      <c r="Z400" s="125">
        <v>122438.2481751825</v>
      </c>
      <c r="AA400" s="125">
        <v>6456.42</v>
      </c>
      <c r="AB400" s="125">
        <v>5014.08</v>
      </c>
      <c r="AC400" s="123" t="s">
        <v>94</v>
      </c>
      <c r="AD400" s="125">
        <v>24.296271223061353</v>
      </c>
      <c r="AE400" s="125">
        <v>2.9641972234202147</v>
      </c>
      <c r="AF400" s="126" t="s">
        <v>94</v>
      </c>
      <c r="AG400" s="126" t="s">
        <v>94</v>
      </c>
      <c r="AH400" s="126">
        <v>346.04</v>
      </c>
      <c r="AI400" s="126" t="s">
        <v>94</v>
      </c>
      <c r="AJ400" s="126" t="s">
        <v>94</v>
      </c>
      <c r="AK400" s="126" t="s">
        <v>94</v>
      </c>
      <c r="AL400" s="126" t="s">
        <v>94</v>
      </c>
      <c r="AM400" s="126" t="s">
        <v>94</v>
      </c>
      <c r="AN400" s="128" t="s">
        <v>94</v>
      </c>
      <c r="AO400" s="125">
        <v>217813.44200000001</v>
      </c>
      <c r="AP400" s="125">
        <v>26573.724999709997</v>
      </c>
      <c r="AQ400" s="125">
        <v>74.920651079254384</v>
      </c>
      <c r="AR400" s="125">
        <v>25.079348920745602</v>
      </c>
      <c r="AS400" s="125">
        <v>57.398992011052563</v>
      </c>
      <c r="AT400" s="126" t="s">
        <v>94</v>
      </c>
      <c r="AU400" s="128" t="s">
        <v>94</v>
      </c>
      <c r="AV400" s="125">
        <f t="shared" si="16"/>
        <v>10.827972682173769</v>
      </c>
      <c r="AW400" s="128" t="s">
        <v>94</v>
      </c>
      <c r="AX400" s="129">
        <v>166.88499999999999</v>
      </c>
      <c r="AZ400" s="100"/>
      <c r="BA400" s="98">
        <f>C400+D400+I400+Q400+R400+S400+E400+T400</f>
        <v>6456.4299999999994</v>
      </c>
      <c r="BB400" s="154"/>
    </row>
    <row r="401" spans="1:54" x14ac:dyDescent="0.3">
      <c r="A401" s="120">
        <v>2015</v>
      </c>
      <c r="B401" s="121" t="s">
        <v>1</v>
      </c>
      <c r="C401" s="132">
        <v>1859.92</v>
      </c>
      <c r="D401" s="122">
        <v>1894.57</v>
      </c>
      <c r="E401" s="123">
        <v>84.077850000000012</v>
      </c>
      <c r="F401" s="123" t="s">
        <v>94</v>
      </c>
      <c r="G401" s="123" t="s">
        <v>94</v>
      </c>
      <c r="H401" s="132">
        <v>3838.57</v>
      </c>
      <c r="I401" s="132">
        <v>145.1</v>
      </c>
      <c r="J401" s="122">
        <v>3983.66</v>
      </c>
      <c r="K401" s="124">
        <v>2881.39</v>
      </c>
      <c r="L401" s="124">
        <v>1396.13</v>
      </c>
      <c r="M401" s="124">
        <v>1422.15</v>
      </c>
      <c r="N401" s="125">
        <v>108.91697292882708</v>
      </c>
      <c r="O401" s="125">
        <v>2990.3080186639763</v>
      </c>
      <c r="P401" s="125">
        <v>25.808411902165851</v>
      </c>
      <c r="Q401" s="125">
        <v>8354.83</v>
      </c>
      <c r="R401" s="125">
        <v>1074.8599999999999</v>
      </c>
      <c r="S401" s="125">
        <v>74.45</v>
      </c>
      <c r="T401" s="125">
        <v>1947.7</v>
      </c>
      <c r="U401" s="123" t="s">
        <v>94</v>
      </c>
      <c r="V401" s="127">
        <v>11451.840000000002</v>
      </c>
      <c r="W401" s="125">
        <v>5321.6</v>
      </c>
      <c r="X401" s="125">
        <v>3434.96</v>
      </c>
      <c r="Y401" s="125">
        <v>5776.45</v>
      </c>
      <c r="Z401" s="125">
        <v>31074.603505843072</v>
      </c>
      <c r="AA401" s="125">
        <v>15435.51</v>
      </c>
      <c r="AB401" s="125">
        <v>4430.21</v>
      </c>
      <c r="AC401" s="123" t="s">
        <v>94</v>
      </c>
      <c r="AD401" s="125">
        <v>23.063988604840482</v>
      </c>
      <c r="AE401" s="125">
        <v>2.6851699560657214</v>
      </c>
      <c r="AF401" s="126" t="s">
        <v>94</v>
      </c>
      <c r="AG401" s="126" t="s">
        <v>94</v>
      </c>
      <c r="AH401" s="126">
        <v>1241.58</v>
      </c>
      <c r="AI401" s="126" t="s">
        <v>94</v>
      </c>
      <c r="AJ401" s="126" t="s">
        <v>94</v>
      </c>
      <c r="AK401" s="126" t="s">
        <v>94</v>
      </c>
      <c r="AL401" s="126" t="s">
        <v>94</v>
      </c>
      <c r="AM401" s="126" t="s">
        <v>94</v>
      </c>
      <c r="AN401" s="128" t="s">
        <v>94</v>
      </c>
      <c r="AO401" s="125">
        <v>574842.94299999997</v>
      </c>
      <c r="AP401" s="125">
        <v>66924.742395859997</v>
      </c>
      <c r="AQ401" s="125">
        <v>96.357871906739035</v>
      </c>
      <c r="AR401" s="125">
        <v>3.6423791186998891</v>
      </c>
      <c r="AS401" s="125">
        <v>74.191523312154899</v>
      </c>
      <c r="AT401" s="126" t="s">
        <v>94</v>
      </c>
      <c r="AU401" s="128" t="s">
        <v>94</v>
      </c>
      <c r="AV401" s="125">
        <f t="shared" si="16"/>
        <v>9.4053590283146082</v>
      </c>
      <c r="AW401" s="128" t="s">
        <v>94</v>
      </c>
      <c r="AX401" s="129">
        <v>235.7268</v>
      </c>
      <c r="AZ401" s="100"/>
      <c r="BA401" s="98">
        <f t="shared" ref="BA401:BA431" si="18">C401+D401+I401+Q401+R401+S401+E401+T401</f>
        <v>15435.507850000002</v>
      </c>
      <c r="BB401" s="154"/>
    </row>
    <row r="402" spans="1:54" x14ac:dyDescent="0.3">
      <c r="A402" s="120">
        <v>2015</v>
      </c>
      <c r="B402" s="121" t="s">
        <v>2</v>
      </c>
      <c r="C402" s="132">
        <v>315.57</v>
      </c>
      <c r="D402" s="122">
        <v>993.1</v>
      </c>
      <c r="E402" s="123">
        <v>3.41499</v>
      </c>
      <c r="F402" s="123" t="s">
        <v>94</v>
      </c>
      <c r="G402" s="123" t="s">
        <v>94</v>
      </c>
      <c r="H402" s="132">
        <v>1312.08</v>
      </c>
      <c r="I402" s="132">
        <v>208.02</v>
      </c>
      <c r="J402" s="122">
        <v>1520.1</v>
      </c>
      <c r="K402" s="124">
        <v>4349.37</v>
      </c>
      <c r="L402" s="124">
        <v>1046.07</v>
      </c>
      <c r="M402" s="124">
        <v>3291.98</v>
      </c>
      <c r="N402" s="125">
        <v>689.56412780810888</v>
      </c>
      <c r="O402" s="125">
        <v>5038.9346340881293</v>
      </c>
      <c r="P402" s="125">
        <v>31.592533014103473</v>
      </c>
      <c r="Q402" s="125">
        <v>2346.75</v>
      </c>
      <c r="R402" s="125">
        <v>944.73</v>
      </c>
      <c r="S402" s="125">
        <v>0</v>
      </c>
      <c r="T402" s="125">
        <v>0</v>
      </c>
      <c r="U402" s="123" t="s">
        <v>94</v>
      </c>
      <c r="V402" s="127">
        <v>3291.48</v>
      </c>
      <c r="W402" s="125">
        <v>7120.44</v>
      </c>
      <c r="X402" s="125">
        <v>5611.82</v>
      </c>
      <c r="Y402" s="125">
        <v>6320.61</v>
      </c>
      <c r="Z402" s="125">
        <v>0</v>
      </c>
      <c r="AA402" s="125">
        <v>4811.58</v>
      </c>
      <c r="AB402" s="125">
        <v>6298.47</v>
      </c>
      <c r="AC402" s="123" t="s">
        <v>94</v>
      </c>
      <c r="AD402" s="125">
        <v>17.880797277762063</v>
      </c>
      <c r="AE402" s="125">
        <v>3.392870025636527</v>
      </c>
      <c r="AF402" s="126" t="s">
        <v>94</v>
      </c>
      <c r="AG402" s="126" t="s">
        <v>94</v>
      </c>
      <c r="AH402" s="126">
        <v>185.89</v>
      </c>
      <c r="AI402" s="126" t="s">
        <v>94</v>
      </c>
      <c r="AJ402" s="126" t="s">
        <v>94</v>
      </c>
      <c r="AK402" s="126" t="s">
        <v>94</v>
      </c>
      <c r="AL402" s="126" t="s">
        <v>94</v>
      </c>
      <c r="AM402" s="126" t="s">
        <v>94</v>
      </c>
      <c r="AN402" s="128" t="s">
        <v>94</v>
      </c>
      <c r="AO402" s="125">
        <v>141814.451</v>
      </c>
      <c r="AP402" s="125">
        <v>26909.205195139999</v>
      </c>
      <c r="AQ402" s="125">
        <v>86.315373988553389</v>
      </c>
      <c r="AR402" s="125">
        <v>13.684626011446616</v>
      </c>
      <c r="AS402" s="125">
        <v>68.407466985896519</v>
      </c>
      <c r="AT402" s="126" t="s">
        <v>94</v>
      </c>
      <c r="AU402" s="128" t="s">
        <v>94</v>
      </c>
      <c r="AV402" s="125">
        <f t="shared" si="16"/>
        <v>12.642138483882581</v>
      </c>
      <c r="AW402" s="128" t="s">
        <v>94</v>
      </c>
      <c r="AX402" s="129">
        <v>37.076599999999999</v>
      </c>
      <c r="AZ402" s="100"/>
      <c r="BA402" s="98">
        <f t="shared" si="18"/>
        <v>4811.5849900000003</v>
      </c>
      <c r="BB402" s="154"/>
    </row>
    <row r="403" spans="1:54" x14ac:dyDescent="0.3">
      <c r="A403" s="120">
        <v>2015</v>
      </c>
      <c r="B403" s="121" t="s">
        <v>3</v>
      </c>
      <c r="C403" s="132">
        <v>671.87</v>
      </c>
      <c r="D403" s="122">
        <v>1355.64</v>
      </c>
      <c r="E403" s="123">
        <v>182.24569999999997</v>
      </c>
      <c r="F403" s="123" t="s">
        <v>94</v>
      </c>
      <c r="G403" s="123" t="s">
        <v>94</v>
      </c>
      <c r="H403" s="132">
        <v>2209.7600000000002</v>
      </c>
      <c r="I403" s="132">
        <v>587.29999999999995</v>
      </c>
      <c r="J403" s="122">
        <v>2797.05</v>
      </c>
      <c r="K403" s="124">
        <v>4643.76</v>
      </c>
      <c r="L403" s="124">
        <v>1411.93</v>
      </c>
      <c r="M403" s="124">
        <v>2848.85</v>
      </c>
      <c r="N403" s="125">
        <v>1234.1889861407362</v>
      </c>
      <c r="O403" s="125">
        <v>5877.9494593941436</v>
      </c>
      <c r="P403" s="125">
        <v>52.856905290131415</v>
      </c>
      <c r="Q403" s="125">
        <v>1461.34</v>
      </c>
      <c r="R403" s="125">
        <v>393.53</v>
      </c>
      <c r="S403" s="125">
        <v>639.82000000000005</v>
      </c>
      <c r="T403" s="125">
        <v>0</v>
      </c>
      <c r="U403" s="123" t="s">
        <v>94</v>
      </c>
      <c r="V403" s="127">
        <v>2494.69</v>
      </c>
      <c r="W403" s="125">
        <v>5774.44</v>
      </c>
      <c r="X403" s="125">
        <v>3092.26</v>
      </c>
      <c r="Y403" s="125">
        <v>3930.51</v>
      </c>
      <c r="Z403" s="125">
        <v>26042.710029306414</v>
      </c>
      <c r="AA403" s="125">
        <v>5291.74</v>
      </c>
      <c r="AB403" s="125">
        <v>5828.69</v>
      </c>
      <c r="AC403" s="123" t="s">
        <v>94</v>
      </c>
      <c r="AD403" s="125">
        <v>2.8955530294936045</v>
      </c>
      <c r="AE403" s="125">
        <v>1.2155964143638658</v>
      </c>
      <c r="AF403" s="126" t="s">
        <v>94</v>
      </c>
      <c r="AG403" s="126" t="s">
        <v>94</v>
      </c>
      <c r="AH403" s="126">
        <v>92.2</v>
      </c>
      <c r="AI403" s="126" t="s">
        <v>94</v>
      </c>
      <c r="AJ403" s="126" t="s">
        <v>94</v>
      </c>
      <c r="AK403" s="126" t="s">
        <v>94</v>
      </c>
      <c r="AL403" s="126" t="s">
        <v>94</v>
      </c>
      <c r="AM403" s="126" t="s">
        <v>94</v>
      </c>
      <c r="AN403" s="128" t="s">
        <v>94</v>
      </c>
      <c r="AO403" s="125">
        <v>435320.46799999999</v>
      </c>
      <c r="AP403" s="125">
        <v>182754.16323235008</v>
      </c>
      <c r="AQ403" s="125">
        <v>79.003235551742009</v>
      </c>
      <c r="AR403" s="125">
        <v>20.997121967787489</v>
      </c>
      <c r="AS403" s="125">
        <v>47.143094709868585</v>
      </c>
      <c r="AT403" s="126" t="s">
        <v>94</v>
      </c>
      <c r="AU403" s="128" t="s">
        <v>94</v>
      </c>
      <c r="AV403" s="125">
        <f t="shared" si="16"/>
        <v>2.6109580434299451</v>
      </c>
      <c r="AW403" s="128" t="s">
        <v>94</v>
      </c>
      <c r="AX403" s="129">
        <v>14.575700000000001</v>
      </c>
      <c r="AZ403" s="100"/>
      <c r="BA403" s="98">
        <f t="shared" si="18"/>
        <v>5291.7457000000004</v>
      </c>
      <c r="BB403" s="154"/>
    </row>
    <row r="404" spans="1:54" x14ac:dyDescent="0.3">
      <c r="A404" s="120">
        <v>2015</v>
      </c>
      <c r="B404" s="121" t="s">
        <v>4</v>
      </c>
      <c r="C404" s="132">
        <v>2129.58</v>
      </c>
      <c r="D404" s="122">
        <v>1738.26</v>
      </c>
      <c r="E404" s="123">
        <v>266.28275000000002</v>
      </c>
      <c r="F404" s="123" t="s">
        <v>94</v>
      </c>
      <c r="G404" s="123" t="s">
        <v>94</v>
      </c>
      <c r="H404" s="132">
        <v>4134.12</v>
      </c>
      <c r="I404" s="132">
        <v>271.11</v>
      </c>
      <c r="J404" s="122">
        <v>4405.2299999999996</v>
      </c>
      <c r="K404" s="124">
        <v>4602.67</v>
      </c>
      <c r="L404" s="124">
        <v>2370.94</v>
      </c>
      <c r="M404" s="124">
        <v>1935.27</v>
      </c>
      <c r="N404" s="125">
        <v>301.83267442365349</v>
      </c>
      <c r="O404" s="125">
        <v>4904.501097193167</v>
      </c>
      <c r="P404" s="125">
        <v>31.11871044580435</v>
      </c>
      <c r="Q404" s="125">
        <v>7967.03</v>
      </c>
      <c r="R404" s="125">
        <v>1292.5</v>
      </c>
      <c r="S404" s="125">
        <v>68.44</v>
      </c>
      <c r="T404" s="125">
        <v>423.02</v>
      </c>
      <c r="U404" s="123" t="s">
        <v>94</v>
      </c>
      <c r="V404" s="127">
        <v>9750.99</v>
      </c>
      <c r="W404" s="125">
        <v>4727.79</v>
      </c>
      <c r="X404" s="125">
        <v>3447.46</v>
      </c>
      <c r="Y404" s="125">
        <v>3806.7</v>
      </c>
      <c r="Z404" s="125">
        <v>18416.39666307858</v>
      </c>
      <c r="AA404" s="125">
        <v>14156.21</v>
      </c>
      <c r="AB404" s="125">
        <v>4781.3999999999996</v>
      </c>
      <c r="AC404" s="123" t="s">
        <v>94</v>
      </c>
      <c r="AD404" s="125">
        <v>23.306211636182422</v>
      </c>
      <c r="AE404" s="125">
        <v>2.2539298158543888</v>
      </c>
      <c r="AF404" s="126" t="s">
        <v>94</v>
      </c>
      <c r="AG404" s="126" t="s">
        <v>94</v>
      </c>
      <c r="AH404" s="126">
        <v>1736.95</v>
      </c>
      <c r="AI404" s="126" t="s">
        <v>94</v>
      </c>
      <c r="AJ404" s="126" t="s">
        <v>94</v>
      </c>
      <c r="AK404" s="126" t="s">
        <v>94</v>
      </c>
      <c r="AL404" s="126" t="s">
        <v>94</v>
      </c>
      <c r="AM404" s="126" t="s">
        <v>94</v>
      </c>
      <c r="AN404" s="128" t="s">
        <v>94</v>
      </c>
      <c r="AO404" s="125">
        <v>628067.91500000004</v>
      </c>
      <c r="AP404" s="125">
        <v>60740.069690360026</v>
      </c>
      <c r="AQ404" s="125">
        <v>93.845724286813635</v>
      </c>
      <c r="AR404" s="125">
        <v>6.1542757131863723</v>
      </c>
      <c r="AS404" s="125">
        <v>68.881360194571855</v>
      </c>
      <c r="AT404" s="126" t="s">
        <v>94</v>
      </c>
      <c r="AU404" s="128" t="s">
        <v>94</v>
      </c>
      <c r="AV404" s="125">
        <f t="shared" si="16"/>
        <v>10.085724338902935</v>
      </c>
      <c r="AW404" s="128" t="s">
        <v>94</v>
      </c>
      <c r="AX404" s="129">
        <v>42.404000000000003</v>
      </c>
      <c r="AZ404" s="100"/>
      <c r="BA404" s="98">
        <f t="shared" si="18"/>
        <v>14156.222750000001</v>
      </c>
      <c r="BB404" s="154"/>
    </row>
    <row r="405" spans="1:54" x14ac:dyDescent="0.3">
      <c r="A405" s="120">
        <v>2015</v>
      </c>
      <c r="B405" s="121" t="s">
        <v>5</v>
      </c>
      <c r="C405" s="132">
        <v>387.14</v>
      </c>
      <c r="D405" s="122">
        <v>1216.3900000000001</v>
      </c>
      <c r="E405" s="123">
        <v>0</v>
      </c>
      <c r="F405" s="123" t="s">
        <v>94</v>
      </c>
      <c r="G405" s="123" t="s">
        <v>94</v>
      </c>
      <c r="H405" s="132">
        <v>1603.53</v>
      </c>
      <c r="I405" s="132">
        <v>157.37</v>
      </c>
      <c r="J405" s="122">
        <v>1760.91</v>
      </c>
      <c r="K405" s="124">
        <v>5064.46</v>
      </c>
      <c r="L405" s="124">
        <v>1222.71</v>
      </c>
      <c r="M405" s="124">
        <v>3841.75</v>
      </c>
      <c r="N405" s="125">
        <v>497.02787208843273</v>
      </c>
      <c r="O405" s="125">
        <v>5561.4860481642309</v>
      </c>
      <c r="P405" s="125">
        <v>45.914065127775913</v>
      </c>
      <c r="Q405" s="125">
        <v>1713.54</v>
      </c>
      <c r="R405" s="125">
        <v>360.78</v>
      </c>
      <c r="S405" s="125">
        <v>0</v>
      </c>
      <c r="T405" s="125">
        <v>0</v>
      </c>
      <c r="U405" s="123" t="s">
        <v>94</v>
      </c>
      <c r="V405" s="127">
        <v>2074.3199999999997</v>
      </c>
      <c r="W405" s="125">
        <v>5098.74</v>
      </c>
      <c r="X405" s="125">
        <v>3994.87</v>
      </c>
      <c r="Y405" s="125">
        <v>4391.82</v>
      </c>
      <c r="Z405" s="125">
        <v>0</v>
      </c>
      <c r="AA405" s="125">
        <v>3835.23</v>
      </c>
      <c r="AB405" s="125">
        <v>5301.26</v>
      </c>
      <c r="AC405" s="123" t="s">
        <v>94</v>
      </c>
      <c r="AD405" s="125">
        <v>12.972783557966402</v>
      </c>
      <c r="AE405" s="125">
        <v>3.7692752962516938</v>
      </c>
      <c r="AF405" s="126" t="s">
        <v>94</v>
      </c>
      <c r="AG405" s="126" t="s">
        <v>94</v>
      </c>
      <c r="AH405" s="126">
        <v>80.59</v>
      </c>
      <c r="AI405" s="126" t="s">
        <v>94</v>
      </c>
      <c r="AJ405" s="126" t="s">
        <v>94</v>
      </c>
      <c r="AK405" s="126" t="s">
        <v>94</v>
      </c>
      <c r="AL405" s="126" t="s">
        <v>94</v>
      </c>
      <c r="AM405" s="126" t="s">
        <v>94</v>
      </c>
      <c r="AN405" s="128" t="s">
        <v>94</v>
      </c>
      <c r="AO405" s="125">
        <v>101749.798</v>
      </c>
      <c r="AP405" s="125">
        <v>29563.63129673</v>
      </c>
      <c r="AQ405" s="125">
        <v>91.062575600115849</v>
      </c>
      <c r="AR405" s="125">
        <v>8.9368565116899781</v>
      </c>
      <c r="AS405" s="125">
        <v>54.085934872224087</v>
      </c>
      <c r="AT405" s="126" t="s">
        <v>94</v>
      </c>
      <c r="AU405" s="128" t="s">
        <v>94</v>
      </c>
      <c r="AV405" s="125">
        <f t="shared" si="16"/>
        <v>11.507625115936616</v>
      </c>
      <c r="AW405" s="128" t="s">
        <v>94</v>
      </c>
      <c r="AX405" s="129">
        <v>13.4039</v>
      </c>
      <c r="AZ405" s="100"/>
      <c r="BA405" s="98">
        <f t="shared" si="18"/>
        <v>3835.2200000000003</v>
      </c>
      <c r="BB405" s="154"/>
    </row>
    <row r="406" spans="1:54" x14ac:dyDescent="0.3">
      <c r="A406" s="120">
        <v>2015</v>
      </c>
      <c r="B406" s="121" t="s">
        <v>6</v>
      </c>
      <c r="C406" s="132">
        <v>6388.73</v>
      </c>
      <c r="D406" s="122">
        <v>3645.48</v>
      </c>
      <c r="E406" s="123">
        <v>1588.64797</v>
      </c>
      <c r="F406" s="123" t="s">
        <v>94</v>
      </c>
      <c r="G406" s="123" t="s">
        <v>94</v>
      </c>
      <c r="H406" s="132">
        <v>11622.85</v>
      </c>
      <c r="I406" s="132">
        <v>105.81</v>
      </c>
      <c r="J406" s="122">
        <v>11728.67</v>
      </c>
      <c r="K406" s="124">
        <v>2831.2</v>
      </c>
      <c r="L406" s="124">
        <v>1556.22</v>
      </c>
      <c r="M406" s="124">
        <v>888</v>
      </c>
      <c r="N406" s="125">
        <v>25.774869759092994</v>
      </c>
      <c r="O406" s="125">
        <v>2856.9731348213531</v>
      </c>
      <c r="P406" s="125">
        <v>69.127788927101093</v>
      </c>
      <c r="Q406" s="125">
        <v>2827.78</v>
      </c>
      <c r="R406" s="125">
        <v>1174.8699999999999</v>
      </c>
      <c r="S406" s="125">
        <v>102.23</v>
      </c>
      <c r="T406" s="125">
        <v>1133.1099999999999</v>
      </c>
      <c r="U406" s="123" t="s">
        <v>94</v>
      </c>
      <c r="V406" s="127">
        <v>5237.99</v>
      </c>
      <c r="W406" s="125">
        <v>4564.57</v>
      </c>
      <c r="X406" s="125">
        <v>2888.7</v>
      </c>
      <c r="Y406" s="125">
        <v>3375.29</v>
      </c>
      <c r="Z406" s="125">
        <v>37026.363636363632</v>
      </c>
      <c r="AA406" s="125">
        <v>16966.650000000001</v>
      </c>
      <c r="AB406" s="125">
        <v>3230.02</v>
      </c>
      <c r="AC406" s="123" t="s">
        <v>94</v>
      </c>
      <c r="AD406" s="125">
        <v>17.483327498647778</v>
      </c>
      <c r="AE406" s="125">
        <v>5.5685954173351062</v>
      </c>
      <c r="AF406" s="126" t="s">
        <v>94</v>
      </c>
      <c r="AG406" s="126" t="s">
        <v>94</v>
      </c>
      <c r="AH406" s="126">
        <v>165.49</v>
      </c>
      <c r="AI406" s="126" t="s">
        <v>94</v>
      </c>
      <c r="AJ406" s="126" t="s">
        <v>94</v>
      </c>
      <c r="AK406" s="126" t="s">
        <v>94</v>
      </c>
      <c r="AL406" s="126" t="s">
        <v>94</v>
      </c>
      <c r="AM406" s="126" t="s">
        <v>94</v>
      </c>
      <c r="AN406" s="128" t="s">
        <v>94</v>
      </c>
      <c r="AO406" s="125">
        <v>304684.55200000003</v>
      </c>
      <c r="AP406" s="125">
        <v>97044.741461899961</v>
      </c>
      <c r="AQ406" s="125">
        <v>99.0977664134126</v>
      </c>
      <c r="AR406" s="125">
        <v>0.90214832542820278</v>
      </c>
      <c r="AS406" s="125">
        <v>30.872270012053054</v>
      </c>
      <c r="AT406" s="126" t="s">
        <v>94</v>
      </c>
      <c r="AU406" s="128" t="s">
        <v>94</v>
      </c>
      <c r="AV406" s="125">
        <f t="shared" si="16"/>
        <v>6.6475646904004426</v>
      </c>
      <c r="AW406" s="128" t="s">
        <v>94</v>
      </c>
      <c r="AX406" s="129">
        <v>43.3523</v>
      </c>
      <c r="AZ406" s="100"/>
      <c r="BA406" s="98">
        <f t="shared" si="18"/>
        <v>16966.657969999997</v>
      </c>
      <c r="BB406" s="154"/>
    </row>
    <row r="407" spans="1:54" x14ac:dyDescent="0.3">
      <c r="A407" s="120">
        <v>2015</v>
      </c>
      <c r="B407" s="121" t="s">
        <v>7</v>
      </c>
      <c r="C407" s="132">
        <v>2385.4899999999998</v>
      </c>
      <c r="D407" s="122">
        <v>2182.0100000000002</v>
      </c>
      <c r="E407" s="123">
        <v>394.46878999999996</v>
      </c>
      <c r="F407" s="123" t="s">
        <v>94</v>
      </c>
      <c r="G407" s="123" t="s">
        <v>94</v>
      </c>
      <c r="H407" s="132">
        <v>4961.97</v>
      </c>
      <c r="I407" s="132">
        <v>2241.6</v>
      </c>
      <c r="J407" s="122">
        <v>7203.57</v>
      </c>
      <c r="K407" s="124">
        <v>3295.65</v>
      </c>
      <c r="L407" s="124">
        <v>1584.4</v>
      </c>
      <c r="M407" s="124">
        <v>1449.25</v>
      </c>
      <c r="N407" s="125">
        <v>1488.8305169850971</v>
      </c>
      <c r="O407" s="125">
        <v>4784.4760675711041</v>
      </c>
      <c r="P407" s="125">
        <v>41.449996374922755</v>
      </c>
      <c r="Q407" s="125">
        <v>8938.77</v>
      </c>
      <c r="R407" s="125">
        <v>1154.3800000000001</v>
      </c>
      <c r="S407" s="125">
        <v>82.21</v>
      </c>
      <c r="T407" s="125">
        <v>0</v>
      </c>
      <c r="U407" s="123" t="s">
        <v>94</v>
      </c>
      <c r="V407" s="127">
        <v>10175.36</v>
      </c>
      <c r="W407" s="125">
        <v>4615.6899999999996</v>
      </c>
      <c r="X407" s="125">
        <v>3644.89</v>
      </c>
      <c r="Y407" s="125">
        <v>3656.71</v>
      </c>
      <c r="Z407" s="125">
        <v>73667.598566308239</v>
      </c>
      <c r="AA407" s="125">
        <v>17378.939999999999</v>
      </c>
      <c r="AB407" s="125">
        <v>4684.1899999999996</v>
      </c>
      <c r="AC407" s="123" t="s">
        <v>94</v>
      </c>
      <c r="AD407" s="125">
        <v>24.08982502805226</v>
      </c>
      <c r="AE407" s="125">
        <v>2.9875873902197734</v>
      </c>
      <c r="AF407" s="126" t="s">
        <v>94</v>
      </c>
      <c r="AG407" s="126" t="s">
        <v>94</v>
      </c>
      <c r="AH407" s="126">
        <v>1637.23</v>
      </c>
      <c r="AI407" s="126" t="s">
        <v>94</v>
      </c>
      <c r="AJ407" s="126" t="s">
        <v>94</v>
      </c>
      <c r="AK407" s="126" t="s">
        <v>94</v>
      </c>
      <c r="AL407" s="126" t="s">
        <v>94</v>
      </c>
      <c r="AM407" s="126" t="s">
        <v>94</v>
      </c>
      <c r="AN407" s="128" t="s">
        <v>94</v>
      </c>
      <c r="AO407" s="125">
        <v>581704.82499999995</v>
      </c>
      <c r="AP407" s="125">
        <v>72142.233784440003</v>
      </c>
      <c r="AQ407" s="125">
        <v>68.882095960752793</v>
      </c>
      <c r="AR407" s="125">
        <v>31.117904039247207</v>
      </c>
      <c r="AS407" s="125">
        <v>58.549946084168546</v>
      </c>
      <c r="AT407" s="126" t="s">
        <v>94</v>
      </c>
      <c r="AU407" s="128" t="s">
        <v>94</v>
      </c>
      <c r="AV407" s="125">
        <f t="shared" si="16"/>
        <v>10.051468942810349</v>
      </c>
      <c r="AW407" s="128" t="s">
        <v>94</v>
      </c>
      <c r="AX407" s="129">
        <v>78.207999999999998</v>
      </c>
      <c r="AZ407" s="100"/>
      <c r="BA407" s="98">
        <f t="shared" si="18"/>
        <v>17378.928789999998</v>
      </c>
      <c r="BB407" s="154"/>
    </row>
    <row r="408" spans="1:54" x14ac:dyDescent="0.3">
      <c r="A408" s="120">
        <v>2015</v>
      </c>
      <c r="B408" s="121" t="s">
        <v>272</v>
      </c>
      <c r="C408" s="132">
        <v>15778.83</v>
      </c>
      <c r="D408" s="122">
        <v>3852.25</v>
      </c>
      <c r="E408" s="123">
        <v>856.90776000000005</v>
      </c>
      <c r="F408" s="123" t="s">
        <v>94</v>
      </c>
      <c r="G408" s="123" t="s">
        <v>94</v>
      </c>
      <c r="H408" s="132">
        <v>20487.990000000002</v>
      </c>
      <c r="I408" s="132">
        <v>6465.14</v>
      </c>
      <c r="J408" s="122">
        <v>26953.13</v>
      </c>
      <c r="K408" s="124">
        <v>5281.18</v>
      </c>
      <c r="L408" s="124">
        <v>4067.3</v>
      </c>
      <c r="M408" s="124">
        <v>992.99</v>
      </c>
      <c r="N408" s="125">
        <v>1666.516331905375</v>
      </c>
      <c r="O408" s="125">
        <v>6947.7005932055508</v>
      </c>
      <c r="P408" s="125">
        <v>28.644794150211379</v>
      </c>
      <c r="Q408" s="125">
        <v>45571.62</v>
      </c>
      <c r="R408" s="125">
        <v>17747.240000000002</v>
      </c>
      <c r="S408" s="125">
        <v>3822.36</v>
      </c>
      <c r="T408" s="125">
        <v>0</v>
      </c>
      <c r="U408" s="123" t="s">
        <v>94</v>
      </c>
      <c r="V408" s="127">
        <v>67141.22</v>
      </c>
      <c r="W408" s="125">
        <v>13495.26</v>
      </c>
      <c r="X408" s="125">
        <v>4661.51</v>
      </c>
      <c r="Y408" s="125">
        <v>5319.65</v>
      </c>
      <c r="Z408" s="125">
        <v>72888.701397761281</v>
      </c>
      <c r="AA408" s="125">
        <v>94094.34</v>
      </c>
      <c r="AB408" s="125">
        <v>10626.61</v>
      </c>
      <c r="AC408" s="123" t="s">
        <v>94</v>
      </c>
      <c r="AD408" s="125">
        <v>6.7429357377856451</v>
      </c>
      <c r="AE408" s="125">
        <v>3.175912826832024</v>
      </c>
      <c r="AF408" s="126" t="s">
        <v>94</v>
      </c>
      <c r="AG408" s="126" t="s">
        <v>94</v>
      </c>
      <c r="AH408" s="126">
        <v>21409.75</v>
      </c>
      <c r="AI408" s="126" t="s">
        <v>94</v>
      </c>
      <c r="AJ408" s="126" t="s">
        <v>94</v>
      </c>
      <c r="AK408" s="126" t="s">
        <v>94</v>
      </c>
      <c r="AL408" s="126" t="s">
        <v>94</v>
      </c>
      <c r="AM408" s="126" t="s">
        <v>94</v>
      </c>
      <c r="AN408" s="128" t="s">
        <v>94</v>
      </c>
      <c r="AO408" s="125">
        <v>2962749.4559999998</v>
      </c>
      <c r="AP408" s="125">
        <v>1395450.6882324261</v>
      </c>
      <c r="AQ408" s="125">
        <v>76.013398072876882</v>
      </c>
      <c r="AR408" s="125">
        <v>23.986601927123122</v>
      </c>
      <c r="AS408" s="125">
        <v>71.355216477420441</v>
      </c>
      <c r="AT408" s="126" t="s">
        <v>94</v>
      </c>
      <c r="AU408" s="128" t="s">
        <v>94</v>
      </c>
      <c r="AV408" s="125">
        <f t="shared" si="16"/>
        <v>11.520445619536179</v>
      </c>
      <c r="AW408" s="128" t="s">
        <v>94</v>
      </c>
      <c r="AX408" s="129">
        <v>16.556999999999999</v>
      </c>
      <c r="AZ408" s="100"/>
      <c r="BA408" s="98">
        <f t="shared" si="18"/>
        <v>94094.347760000004</v>
      </c>
      <c r="BB408" s="154"/>
    </row>
    <row r="409" spans="1:54" x14ac:dyDescent="0.3">
      <c r="A409" s="120">
        <v>2015</v>
      </c>
      <c r="B409" s="121" t="s">
        <v>8</v>
      </c>
      <c r="C409" s="132">
        <v>1043</v>
      </c>
      <c r="D409" s="122">
        <v>1845.96</v>
      </c>
      <c r="E409" s="123">
        <v>373.67151000000001</v>
      </c>
      <c r="F409" s="123" t="s">
        <v>94</v>
      </c>
      <c r="G409" s="123" t="s">
        <v>94</v>
      </c>
      <c r="H409" s="132">
        <v>3262.63</v>
      </c>
      <c r="I409" s="132">
        <v>333.47</v>
      </c>
      <c r="J409" s="122">
        <v>3596.11</v>
      </c>
      <c r="K409" s="124">
        <v>3999.91</v>
      </c>
      <c r="L409" s="124">
        <v>1278.69</v>
      </c>
      <c r="M409" s="124">
        <v>2263.11</v>
      </c>
      <c r="N409" s="125">
        <v>408.83033357566785</v>
      </c>
      <c r="O409" s="125">
        <v>4408.7402366377864</v>
      </c>
      <c r="P409" s="125">
        <v>45.834724732405284</v>
      </c>
      <c r="Q409" s="125">
        <v>3180.06</v>
      </c>
      <c r="R409" s="125">
        <v>983.71</v>
      </c>
      <c r="S409" s="125">
        <v>85.94</v>
      </c>
      <c r="T409" s="125">
        <v>0</v>
      </c>
      <c r="U409" s="123" t="s">
        <v>94</v>
      </c>
      <c r="V409" s="127">
        <v>4249.71</v>
      </c>
      <c r="W409" s="125">
        <v>4477.8599999999997</v>
      </c>
      <c r="X409" s="125">
        <v>3701.75</v>
      </c>
      <c r="Y409" s="125">
        <v>2723.82</v>
      </c>
      <c r="Z409" s="125">
        <v>128846.40179910045</v>
      </c>
      <c r="AA409" s="125">
        <v>7845.82</v>
      </c>
      <c r="AB409" s="125">
        <v>4445.91</v>
      </c>
      <c r="AC409" s="123" t="s">
        <v>94</v>
      </c>
      <c r="AD409" s="125">
        <v>17.111563917067212</v>
      </c>
      <c r="AE409" s="125">
        <v>3.706236782086564</v>
      </c>
      <c r="AF409" s="126" t="s">
        <v>94</v>
      </c>
      <c r="AG409" s="126" t="s">
        <v>94</v>
      </c>
      <c r="AH409" s="126">
        <v>158.19999999999999</v>
      </c>
      <c r="AI409" s="126" t="s">
        <v>94</v>
      </c>
      <c r="AJ409" s="126" t="s">
        <v>94</v>
      </c>
      <c r="AK409" s="126" t="s">
        <v>94</v>
      </c>
      <c r="AL409" s="126" t="s">
        <v>94</v>
      </c>
      <c r="AM409" s="126" t="s">
        <v>94</v>
      </c>
      <c r="AN409" s="128" t="s">
        <v>94</v>
      </c>
      <c r="AO409" s="125">
        <v>211692.35699999999</v>
      </c>
      <c r="AP409" s="125">
        <v>45850.975971720007</v>
      </c>
      <c r="AQ409" s="125">
        <v>90.726646292799714</v>
      </c>
      <c r="AR409" s="125">
        <v>9.2730756289434968</v>
      </c>
      <c r="AS409" s="125">
        <v>54.165275267594723</v>
      </c>
      <c r="AT409" s="126" t="s">
        <v>94</v>
      </c>
      <c r="AU409" s="128" t="s">
        <v>94</v>
      </c>
      <c r="AV409" s="125">
        <f t="shared" si="16"/>
        <v>8.9347022875061466</v>
      </c>
      <c r="AW409" s="128" t="s">
        <v>94</v>
      </c>
      <c r="AX409" s="129">
        <v>32.973099999999995</v>
      </c>
      <c r="AZ409" s="100"/>
      <c r="BA409" s="98">
        <f t="shared" si="18"/>
        <v>7845.8115099999995</v>
      </c>
      <c r="BB409" s="154"/>
    </row>
    <row r="410" spans="1:54" x14ac:dyDescent="0.3">
      <c r="A410" s="120">
        <v>2015</v>
      </c>
      <c r="B410" s="121" t="s">
        <v>9</v>
      </c>
      <c r="C410" s="132">
        <v>6950.64</v>
      </c>
      <c r="D410" s="122">
        <v>2495.98</v>
      </c>
      <c r="E410" s="123">
        <v>6.1361699999999999</v>
      </c>
      <c r="F410" s="123" t="s">
        <v>94</v>
      </c>
      <c r="G410" s="123" t="s">
        <v>94</v>
      </c>
      <c r="H410" s="132">
        <v>9452.75</v>
      </c>
      <c r="I410" s="132">
        <v>1654.55</v>
      </c>
      <c r="J410" s="122">
        <v>11107.31</v>
      </c>
      <c r="K410" s="124">
        <v>2715.13</v>
      </c>
      <c r="L410" s="124">
        <v>1996.44</v>
      </c>
      <c r="M410" s="124">
        <v>716.92</v>
      </c>
      <c r="N410" s="125">
        <v>475.24062547572748</v>
      </c>
      <c r="O410" s="125">
        <v>3190.3702473926546</v>
      </c>
      <c r="P410" s="125">
        <v>53.511952050158285</v>
      </c>
      <c r="Q410" s="125">
        <v>7621.76</v>
      </c>
      <c r="R410" s="125">
        <v>1517.41</v>
      </c>
      <c r="S410" s="125">
        <v>510.22</v>
      </c>
      <c r="T410" s="125">
        <v>0</v>
      </c>
      <c r="U410" s="123" t="s">
        <v>94</v>
      </c>
      <c r="V410" s="127">
        <v>9649.39</v>
      </c>
      <c r="W410" s="125">
        <v>4130.54</v>
      </c>
      <c r="X410" s="125">
        <v>2537.7399999999998</v>
      </c>
      <c r="Y410" s="125">
        <v>3207.95</v>
      </c>
      <c r="Z410" s="125">
        <v>508185.15936254984</v>
      </c>
      <c r="AA410" s="125">
        <v>20756.689999999999</v>
      </c>
      <c r="AB410" s="125">
        <v>3567.9</v>
      </c>
      <c r="AC410" s="123" t="s">
        <v>94</v>
      </c>
      <c r="AD410" s="125">
        <v>24.502437558226084</v>
      </c>
      <c r="AE410" s="125">
        <v>2.8547803795464435</v>
      </c>
      <c r="AF410" s="126" t="s">
        <v>94</v>
      </c>
      <c r="AG410" s="126" t="s">
        <v>94</v>
      </c>
      <c r="AH410" s="126">
        <v>1604.29</v>
      </c>
      <c r="AI410" s="126" t="s">
        <v>94</v>
      </c>
      <c r="AJ410" s="126" t="s">
        <v>94</v>
      </c>
      <c r="AK410" s="126" t="s">
        <v>94</v>
      </c>
      <c r="AL410" s="126" t="s">
        <v>94</v>
      </c>
      <c r="AM410" s="126" t="s">
        <v>94</v>
      </c>
      <c r="AN410" s="128" t="s">
        <v>94</v>
      </c>
      <c r="AO410" s="125">
        <v>727085.353</v>
      </c>
      <c r="AP410" s="125">
        <v>84712.739296549946</v>
      </c>
      <c r="AQ410" s="125">
        <v>85.103864031885308</v>
      </c>
      <c r="AR410" s="125">
        <v>14.896045937315156</v>
      </c>
      <c r="AS410" s="125">
        <v>46.488096127079992</v>
      </c>
      <c r="AT410" s="126" t="s">
        <v>94</v>
      </c>
      <c r="AU410" s="128" t="s">
        <v>94</v>
      </c>
      <c r="AV410" s="125">
        <f t="shared" si="16"/>
        <v>5.8698042646592619</v>
      </c>
      <c r="AW410" s="128" t="s">
        <v>94</v>
      </c>
      <c r="AX410" s="129">
        <v>33.637999999999998</v>
      </c>
      <c r="AZ410" s="100"/>
      <c r="BA410" s="98">
        <f t="shared" si="18"/>
        <v>20756.696170000003</v>
      </c>
      <c r="BB410" s="154"/>
    </row>
    <row r="411" spans="1:54" x14ac:dyDescent="0.3">
      <c r="A411" s="120">
        <v>2015</v>
      </c>
      <c r="B411" s="121" t="s">
        <v>10</v>
      </c>
      <c r="C411" s="132">
        <v>4510.1899999999996</v>
      </c>
      <c r="D411" s="122">
        <v>3675.41</v>
      </c>
      <c r="E411" s="123">
        <v>144.60930999999997</v>
      </c>
      <c r="F411" s="123" t="s">
        <v>94</v>
      </c>
      <c r="G411" s="123" t="s">
        <v>94</v>
      </c>
      <c r="H411" s="132">
        <v>8330.2000000000007</v>
      </c>
      <c r="I411" s="132">
        <v>80.650000000000006</v>
      </c>
      <c r="J411" s="122">
        <v>8410.85</v>
      </c>
      <c r="K411" s="124">
        <v>3030.82</v>
      </c>
      <c r="L411" s="124">
        <v>1640.97</v>
      </c>
      <c r="M411" s="124">
        <v>1337.24</v>
      </c>
      <c r="N411" s="125">
        <v>29.343487981604476</v>
      </c>
      <c r="O411" s="125">
        <v>3060.1662291545008</v>
      </c>
      <c r="P411" s="125">
        <v>63.440623390102303</v>
      </c>
      <c r="Q411" s="125">
        <v>3373.27</v>
      </c>
      <c r="R411" s="125">
        <v>1473.71</v>
      </c>
      <c r="S411" s="125">
        <v>0</v>
      </c>
      <c r="T411" s="125">
        <v>0</v>
      </c>
      <c r="U411" s="123" t="s">
        <v>94</v>
      </c>
      <c r="V411" s="127">
        <v>4846.9799999999996</v>
      </c>
      <c r="W411" s="125">
        <v>5913.52</v>
      </c>
      <c r="X411" s="125">
        <v>4810.2700000000004</v>
      </c>
      <c r="Y411" s="125">
        <v>2606.67</v>
      </c>
      <c r="Z411" s="125">
        <v>0</v>
      </c>
      <c r="AA411" s="125">
        <v>13257.83</v>
      </c>
      <c r="AB411" s="125">
        <v>3715.61</v>
      </c>
      <c r="AC411" s="123" t="s">
        <v>94</v>
      </c>
      <c r="AD411" s="125">
        <v>18.693116406407768</v>
      </c>
      <c r="AE411" s="125">
        <v>5.3208144925369849</v>
      </c>
      <c r="AF411" s="126" t="s">
        <v>94</v>
      </c>
      <c r="AG411" s="126" t="s">
        <v>94</v>
      </c>
      <c r="AH411" s="126">
        <v>95.22</v>
      </c>
      <c r="AI411" s="126" t="s">
        <v>94</v>
      </c>
      <c r="AJ411" s="126" t="s">
        <v>94</v>
      </c>
      <c r="AK411" s="126" t="s">
        <v>94</v>
      </c>
      <c r="AL411" s="126" t="s">
        <v>94</v>
      </c>
      <c r="AM411" s="126" t="s">
        <v>94</v>
      </c>
      <c r="AN411" s="128" t="s">
        <v>94</v>
      </c>
      <c r="AO411" s="125">
        <v>249169.18299999999</v>
      </c>
      <c r="AP411" s="125">
        <v>70923.592041910044</v>
      </c>
      <c r="AQ411" s="125">
        <v>99.041119506351919</v>
      </c>
      <c r="AR411" s="125">
        <v>0.95888049364808559</v>
      </c>
      <c r="AS411" s="125">
        <v>36.55937660989769</v>
      </c>
      <c r="AT411" s="126" t="s">
        <v>94</v>
      </c>
      <c r="AU411" s="128" t="s">
        <v>94</v>
      </c>
      <c r="AV411" s="125">
        <f t="shared" si="16"/>
        <v>3.816284335027631</v>
      </c>
      <c r="AW411" s="128" t="s">
        <v>94</v>
      </c>
      <c r="AX411" s="129">
        <v>14.8704</v>
      </c>
      <c r="AZ411" s="100"/>
      <c r="BA411" s="98">
        <f t="shared" si="18"/>
        <v>13257.839309999999</v>
      </c>
      <c r="BB411" s="154"/>
    </row>
    <row r="412" spans="1:54" x14ac:dyDescent="0.3">
      <c r="A412" s="120">
        <v>2015</v>
      </c>
      <c r="B412" s="121" t="s">
        <v>11</v>
      </c>
      <c r="C412" s="132">
        <v>3044.59</v>
      </c>
      <c r="D412" s="122">
        <v>2454.7199999999998</v>
      </c>
      <c r="E412" s="123">
        <v>595.77781000000004</v>
      </c>
      <c r="F412" s="123" t="s">
        <v>94</v>
      </c>
      <c r="G412" s="123" t="s">
        <v>94</v>
      </c>
      <c r="H412" s="132">
        <v>6095.09</v>
      </c>
      <c r="I412" s="132">
        <v>193.4</v>
      </c>
      <c r="J412" s="122">
        <v>6288.5</v>
      </c>
      <c r="K412" s="124">
        <v>3188.02</v>
      </c>
      <c r="L412" s="124">
        <v>1592.47</v>
      </c>
      <c r="M412" s="124">
        <v>1283.94</v>
      </c>
      <c r="N412" s="125">
        <v>101.15802147946019</v>
      </c>
      <c r="O412" s="125">
        <v>3289.1806045694461</v>
      </c>
      <c r="P412" s="125">
        <v>61.442213932438484</v>
      </c>
      <c r="Q412" s="125">
        <v>2715.35</v>
      </c>
      <c r="R412" s="125">
        <v>896.61</v>
      </c>
      <c r="S412" s="125">
        <v>334.37</v>
      </c>
      <c r="T412" s="125">
        <v>0</v>
      </c>
      <c r="U412" s="123" t="s">
        <v>94</v>
      </c>
      <c r="V412" s="127">
        <v>3946.33</v>
      </c>
      <c r="W412" s="125">
        <v>4083.12</v>
      </c>
      <c r="X412" s="125">
        <v>2693.84</v>
      </c>
      <c r="Y412" s="125">
        <v>2948.64</v>
      </c>
      <c r="Z412" s="125">
        <v>18860.933551444043</v>
      </c>
      <c r="AA412" s="125">
        <v>10234.82</v>
      </c>
      <c r="AB412" s="125">
        <v>3555.77</v>
      </c>
      <c r="AC412" s="123" t="s">
        <v>94</v>
      </c>
      <c r="AD412" s="125">
        <v>15.862583684840963</v>
      </c>
      <c r="AE412" s="125">
        <v>3.6116621977604</v>
      </c>
      <c r="AF412" s="126" t="s">
        <v>94</v>
      </c>
      <c r="AG412" s="126" t="s">
        <v>94</v>
      </c>
      <c r="AH412" s="126">
        <v>161.5</v>
      </c>
      <c r="AI412" s="126" t="s">
        <v>94</v>
      </c>
      <c r="AJ412" s="126" t="s">
        <v>94</v>
      </c>
      <c r="AK412" s="126" t="s">
        <v>94</v>
      </c>
      <c r="AL412" s="126" t="s">
        <v>94</v>
      </c>
      <c r="AM412" s="126" t="s">
        <v>94</v>
      </c>
      <c r="AN412" s="128" t="s">
        <v>94</v>
      </c>
      <c r="AO412" s="125">
        <v>283382.538</v>
      </c>
      <c r="AP412" s="125">
        <v>64521.748684490005</v>
      </c>
      <c r="AQ412" s="125">
        <v>96.9243857835732</v>
      </c>
      <c r="AR412" s="125">
        <v>3.075455195992685</v>
      </c>
      <c r="AS412" s="125">
        <v>38.557883773236853</v>
      </c>
      <c r="AT412" s="126" t="s">
        <v>94</v>
      </c>
      <c r="AU412" s="128" t="s">
        <v>94</v>
      </c>
      <c r="AV412" s="125">
        <f t="shared" si="16"/>
        <v>6.053782144060027</v>
      </c>
      <c r="AW412" s="128" t="s">
        <v>94</v>
      </c>
      <c r="AX412" s="129">
        <v>151.89779999999999</v>
      </c>
      <c r="AZ412" s="100"/>
      <c r="BA412" s="98">
        <f t="shared" si="18"/>
        <v>10234.81781</v>
      </c>
      <c r="BB412" s="154"/>
    </row>
    <row r="413" spans="1:54" x14ac:dyDescent="0.3">
      <c r="A413" s="120">
        <v>2015</v>
      </c>
      <c r="B413" s="121" t="s">
        <v>12</v>
      </c>
      <c r="C413" s="132">
        <v>5560.26</v>
      </c>
      <c r="D413" s="122">
        <v>4172.57</v>
      </c>
      <c r="E413" s="123">
        <v>3.4507600000000003</v>
      </c>
      <c r="F413" s="123" t="s">
        <v>94</v>
      </c>
      <c r="G413" s="123" t="s">
        <v>94</v>
      </c>
      <c r="H413" s="132">
        <v>9736.2800000000007</v>
      </c>
      <c r="I413" s="132">
        <v>3368.97</v>
      </c>
      <c r="J413" s="122">
        <v>13105.25</v>
      </c>
      <c r="K413" s="124">
        <v>2502.36</v>
      </c>
      <c r="L413" s="124">
        <v>1429.06</v>
      </c>
      <c r="M413" s="124">
        <v>1072.4100000000001</v>
      </c>
      <c r="N413" s="125">
        <v>865.87156864030169</v>
      </c>
      <c r="O413" s="125">
        <v>3368.2300381845466</v>
      </c>
      <c r="P413" s="125">
        <v>40.514977116662358</v>
      </c>
      <c r="Q413" s="125">
        <v>17300.41</v>
      </c>
      <c r="R413" s="125">
        <v>1805.77</v>
      </c>
      <c r="S413" s="125">
        <v>135.25</v>
      </c>
      <c r="T413" s="125">
        <v>0</v>
      </c>
      <c r="U413" s="123" t="s">
        <v>94</v>
      </c>
      <c r="V413" s="127">
        <v>19241.43</v>
      </c>
      <c r="W413" s="125">
        <v>4762.2299999999996</v>
      </c>
      <c r="X413" s="125">
        <v>3296.7</v>
      </c>
      <c r="Y413" s="125">
        <v>4562.6000000000004</v>
      </c>
      <c r="Z413" s="125">
        <v>26050.042372881358</v>
      </c>
      <c r="AA413" s="125">
        <v>32346.68</v>
      </c>
      <c r="AB413" s="125">
        <v>4078.38</v>
      </c>
      <c r="AC413" s="123" t="s">
        <v>94</v>
      </c>
      <c r="AD413" s="125">
        <v>27.847114975170307</v>
      </c>
      <c r="AE413" s="125">
        <v>2.6697430545592855</v>
      </c>
      <c r="AF413" s="126" t="s">
        <v>94</v>
      </c>
      <c r="AG413" s="126" t="s">
        <v>94</v>
      </c>
      <c r="AH413" s="126">
        <v>3354.88</v>
      </c>
      <c r="AI413" s="126" t="s">
        <v>94</v>
      </c>
      <c r="AJ413" s="126" t="s">
        <v>94</v>
      </c>
      <c r="AK413" s="126" t="s">
        <v>94</v>
      </c>
      <c r="AL413" s="126" t="s">
        <v>94</v>
      </c>
      <c r="AM413" s="126" t="s">
        <v>94</v>
      </c>
      <c r="AN413" s="128" t="s">
        <v>94</v>
      </c>
      <c r="AO413" s="125">
        <v>1211602.74</v>
      </c>
      <c r="AP413" s="125">
        <v>116158.11328693008</v>
      </c>
      <c r="AQ413" s="125">
        <v>74.29297418973313</v>
      </c>
      <c r="AR413" s="125">
        <v>25.707025810266877</v>
      </c>
      <c r="AS413" s="125">
        <v>59.485022883337649</v>
      </c>
      <c r="AT413" s="126" t="s">
        <v>94</v>
      </c>
      <c r="AU413" s="128" t="s">
        <v>94</v>
      </c>
      <c r="AV413" s="125">
        <f t="shared" si="16"/>
        <v>4.8660900841148491</v>
      </c>
      <c r="AW413" s="128" t="s">
        <v>94</v>
      </c>
      <c r="AX413" s="129">
        <v>20</v>
      </c>
      <c r="AZ413" s="100"/>
      <c r="BA413" s="98">
        <f t="shared" si="18"/>
        <v>32346.680759999999</v>
      </c>
      <c r="BB413" s="154"/>
    </row>
    <row r="414" spans="1:54" x14ac:dyDescent="0.3">
      <c r="A414" s="120">
        <v>2015</v>
      </c>
      <c r="B414" s="121" t="s">
        <v>13</v>
      </c>
      <c r="C414" s="132">
        <v>21986.98</v>
      </c>
      <c r="D414" s="122">
        <v>8808.4500000000007</v>
      </c>
      <c r="E414" s="123">
        <v>194.07253000000003</v>
      </c>
      <c r="F414" s="123" t="s">
        <v>94</v>
      </c>
      <c r="G414" s="123" t="s">
        <v>94</v>
      </c>
      <c r="H414" s="132">
        <v>30989.5</v>
      </c>
      <c r="I414" s="132">
        <v>9168.3700000000008</v>
      </c>
      <c r="J414" s="122">
        <v>40157.870000000003</v>
      </c>
      <c r="K414" s="124">
        <v>3282.57</v>
      </c>
      <c r="L414" s="124">
        <v>2328.9699999999998</v>
      </c>
      <c r="M414" s="124">
        <v>933.04</v>
      </c>
      <c r="N414" s="125">
        <v>971.16024529287404</v>
      </c>
      <c r="O414" s="125">
        <v>4253.7266717178818</v>
      </c>
      <c r="P414" s="125">
        <v>58.306698758347011</v>
      </c>
      <c r="Q414" s="125">
        <v>18676.77</v>
      </c>
      <c r="R414" s="125">
        <v>2089.39</v>
      </c>
      <c r="S414" s="125">
        <v>47.23</v>
      </c>
      <c r="T414" s="125">
        <v>7902.25</v>
      </c>
      <c r="U414" s="123" t="s">
        <v>94</v>
      </c>
      <c r="V414" s="127">
        <v>28715.64</v>
      </c>
      <c r="W414" s="125">
        <v>3864.95</v>
      </c>
      <c r="X414" s="125">
        <v>3378.43</v>
      </c>
      <c r="Y414" s="125">
        <v>1933.42</v>
      </c>
      <c r="Z414" s="125">
        <v>1693.1672342713748</v>
      </c>
      <c r="AA414" s="125">
        <v>68873.509999999995</v>
      </c>
      <c r="AB414" s="125">
        <v>4082.51</v>
      </c>
      <c r="AC414" s="123" t="s">
        <v>94</v>
      </c>
      <c r="AD414" s="125">
        <v>29.883650516711274</v>
      </c>
      <c r="AE414" s="125">
        <v>4.4326892481608562</v>
      </c>
      <c r="AF414" s="126" t="s">
        <v>94</v>
      </c>
      <c r="AG414" s="126" t="s">
        <v>94</v>
      </c>
      <c r="AH414" s="126">
        <v>3368.85</v>
      </c>
      <c r="AI414" s="126" t="s">
        <v>94</v>
      </c>
      <c r="AJ414" s="126" t="s">
        <v>94</v>
      </c>
      <c r="AK414" s="126" t="s">
        <v>94</v>
      </c>
      <c r="AL414" s="126" t="s">
        <v>94</v>
      </c>
      <c r="AM414" s="126" t="s">
        <v>94</v>
      </c>
      <c r="AN414" s="128" t="s">
        <v>94</v>
      </c>
      <c r="AO414" s="125">
        <v>1553763.554</v>
      </c>
      <c r="AP414" s="125">
        <v>230472.21885252988</v>
      </c>
      <c r="AQ414" s="125">
        <v>77.169182528854236</v>
      </c>
      <c r="AR414" s="125">
        <v>22.830817471145757</v>
      </c>
      <c r="AS414" s="125">
        <v>41.693301241652996</v>
      </c>
      <c r="AT414" s="126" t="s">
        <v>94</v>
      </c>
      <c r="AU414" s="128" t="s">
        <v>94</v>
      </c>
      <c r="AV414" s="125">
        <f t="shared" si="16"/>
        <v>7.5683072235658955</v>
      </c>
      <c r="AW414" s="128" t="s">
        <v>94</v>
      </c>
      <c r="AX414" s="129">
        <v>164.91920000000002</v>
      </c>
      <c r="AZ414" s="100"/>
      <c r="BA414" s="98">
        <f t="shared" si="18"/>
        <v>68873.512530000007</v>
      </c>
      <c r="BB414" s="154"/>
    </row>
    <row r="415" spans="1:54" x14ac:dyDescent="0.3">
      <c r="A415" s="120">
        <v>2015</v>
      </c>
      <c r="B415" s="121" t="s">
        <v>14</v>
      </c>
      <c r="C415" s="132">
        <v>4800.8500000000004</v>
      </c>
      <c r="D415" s="122">
        <v>2647.28</v>
      </c>
      <c r="E415" s="123">
        <v>884.99676999999986</v>
      </c>
      <c r="F415" s="123" t="s">
        <v>94</v>
      </c>
      <c r="G415" s="123" t="s">
        <v>94</v>
      </c>
      <c r="H415" s="132">
        <v>8333.1299999999992</v>
      </c>
      <c r="I415" s="132">
        <v>391.55</v>
      </c>
      <c r="J415" s="122">
        <v>8724.68</v>
      </c>
      <c r="K415" s="124">
        <v>2680.47</v>
      </c>
      <c r="L415" s="124">
        <v>1544.26</v>
      </c>
      <c r="M415" s="124">
        <v>851.54</v>
      </c>
      <c r="N415" s="125">
        <v>125.94780412425519</v>
      </c>
      <c r="O415" s="125">
        <v>2806.4202361790362</v>
      </c>
      <c r="P415" s="125">
        <v>55.819161037628298</v>
      </c>
      <c r="Q415" s="125">
        <v>4960.96</v>
      </c>
      <c r="R415" s="125">
        <v>1854.26</v>
      </c>
      <c r="S415" s="125">
        <v>90.37</v>
      </c>
      <c r="T415" s="125">
        <v>0</v>
      </c>
      <c r="U415" s="123" t="s">
        <v>94</v>
      </c>
      <c r="V415" s="127">
        <v>6905.59</v>
      </c>
      <c r="W415" s="125">
        <v>4641.87</v>
      </c>
      <c r="X415" s="125">
        <v>3264.55</v>
      </c>
      <c r="Y415" s="125">
        <v>4459.9399999999996</v>
      </c>
      <c r="Z415" s="125">
        <v>33420.343934911238</v>
      </c>
      <c r="AA415" s="125">
        <v>15630.26</v>
      </c>
      <c r="AB415" s="125">
        <v>3400.47</v>
      </c>
      <c r="AC415" s="123" t="s">
        <v>94</v>
      </c>
      <c r="AD415" s="125">
        <v>22.529446243129701</v>
      </c>
      <c r="AE415" s="125">
        <v>3.7636931619065996</v>
      </c>
      <c r="AF415" s="126" t="s">
        <v>94</v>
      </c>
      <c r="AG415" s="126" t="s">
        <v>94</v>
      </c>
      <c r="AH415" s="126">
        <v>282.13</v>
      </c>
      <c r="AI415" s="126" t="s">
        <v>94</v>
      </c>
      <c r="AJ415" s="126" t="s">
        <v>94</v>
      </c>
      <c r="AK415" s="126" t="s">
        <v>94</v>
      </c>
      <c r="AL415" s="126" t="s">
        <v>94</v>
      </c>
      <c r="AM415" s="126" t="s">
        <v>94</v>
      </c>
      <c r="AN415" s="128" t="s">
        <v>94</v>
      </c>
      <c r="AO415" s="125">
        <v>415290.49599999998</v>
      </c>
      <c r="AP415" s="125">
        <v>69377.018064819989</v>
      </c>
      <c r="AQ415" s="125">
        <v>95.512156319773325</v>
      </c>
      <c r="AR415" s="125">
        <v>4.4878436802266668</v>
      </c>
      <c r="AS415" s="125">
        <v>44.180902940834002</v>
      </c>
      <c r="AT415" s="126" t="s">
        <v>94</v>
      </c>
      <c r="AU415" s="128" t="s">
        <v>94</v>
      </c>
      <c r="AV415" s="125">
        <f t="shared" si="16"/>
        <v>5.9817978157754803</v>
      </c>
      <c r="AW415" s="128" t="s">
        <v>94</v>
      </c>
      <c r="AX415" s="129">
        <v>93.806300000000007</v>
      </c>
      <c r="AZ415" s="100"/>
      <c r="BA415" s="98">
        <f t="shared" si="18"/>
        <v>15630.266770000002</v>
      </c>
      <c r="BB415" s="154"/>
    </row>
    <row r="416" spans="1:54" x14ac:dyDescent="0.3">
      <c r="A416" s="120">
        <v>2015</v>
      </c>
      <c r="B416" s="121" t="s">
        <v>15</v>
      </c>
      <c r="C416" s="132">
        <v>1999.23</v>
      </c>
      <c r="D416" s="122">
        <v>1444.08</v>
      </c>
      <c r="E416" s="123">
        <v>1.98942</v>
      </c>
      <c r="F416" s="123" t="s">
        <v>94</v>
      </c>
      <c r="G416" s="123" t="s">
        <v>94</v>
      </c>
      <c r="H416" s="132">
        <v>3445.29</v>
      </c>
      <c r="I416" s="132">
        <v>171.16</v>
      </c>
      <c r="J416" s="122">
        <v>3616.45</v>
      </c>
      <c r="K416" s="124">
        <v>3025.12</v>
      </c>
      <c r="L416" s="124">
        <v>1755.41</v>
      </c>
      <c r="M416" s="124">
        <v>1267.97</v>
      </c>
      <c r="N416" s="125">
        <v>150.28539091434322</v>
      </c>
      <c r="O416" s="125">
        <v>3175.4077815845903</v>
      </c>
      <c r="P416" s="125">
        <v>45.351486719160491</v>
      </c>
      <c r="Q416" s="125">
        <v>2931.62</v>
      </c>
      <c r="R416" s="125">
        <v>1336.35</v>
      </c>
      <c r="S416" s="125">
        <v>89.85</v>
      </c>
      <c r="T416" s="125">
        <v>0</v>
      </c>
      <c r="U416" s="123" t="s">
        <v>94</v>
      </c>
      <c r="V416" s="127">
        <v>4357.82</v>
      </c>
      <c r="W416" s="125">
        <v>5576.54</v>
      </c>
      <c r="X416" s="125">
        <v>3566.6</v>
      </c>
      <c r="Y416" s="125">
        <v>5781.48</v>
      </c>
      <c r="Z416" s="125">
        <v>58458.822381262195</v>
      </c>
      <c r="AA416" s="125">
        <v>7974.27</v>
      </c>
      <c r="AB416" s="125">
        <v>4152.51</v>
      </c>
      <c r="AC416" s="123" t="s">
        <v>94</v>
      </c>
      <c r="AD416" s="125">
        <v>21.741732831046594</v>
      </c>
      <c r="AE416" s="125">
        <v>4.0125846173060333</v>
      </c>
      <c r="AF416" s="126" t="s">
        <v>94</v>
      </c>
      <c r="AG416" s="126" t="s">
        <v>94</v>
      </c>
      <c r="AH416" s="126">
        <v>362.57</v>
      </c>
      <c r="AI416" s="126" t="s">
        <v>94</v>
      </c>
      <c r="AJ416" s="126" t="s">
        <v>94</v>
      </c>
      <c r="AK416" s="126" t="s">
        <v>94</v>
      </c>
      <c r="AL416" s="126" t="s">
        <v>94</v>
      </c>
      <c r="AM416" s="126" t="s">
        <v>94</v>
      </c>
      <c r="AN416" s="128" t="s">
        <v>94</v>
      </c>
      <c r="AO416" s="125">
        <v>198731.51</v>
      </c>
      <c r="AP416" s="125">
        <v>36677.27292928996</v>
      </c>
      <c r="AQ416" s="125">
        <v>95.267181904906749</v>
      </c>
      <c r="AR416" s="125">
        <v>4.7328180950932541</v>
      </c>
      <c r="AS416" s="125">
        <v>54.648513280839495</v>
      </c>
      <c r="AT416" s="126" t="s">
        <v>94</v>
      </c>
      <c r="AU416" s="128" t="s">
        <v>94</v>
      </c>
      <c r="AV416" s="125">
        <f t="shared" si="16"/>
        <v>6.7405572229823241</v>
      </c>
      <c r="AW416" s="128" t="s">
        <v>94</v>
      </c>
      <c r="AX416" s="129">
        <v>21.4451</v>
      </c>
      <c r="AZ416" s="100"/>
      <c r="BA416" s="98">
        <f t="shared" si="18"/>
        <v>7974.2794200000008</v>
      </c>
      <c r="BB416" s="154"/>
    </row>
    <row r="417" spans="1:54" x14ac:dyDescent="0.3">
      <c r="A417" s="120">
        <v>2015</v>
      </c>
      <c r="B417" s="121" t="s">
        <v>16</v>
      </c>
      <c r="C417" s="132">
        <v>821.31</v>
      </c>
      <c r="D417" s="122">
        <v>1477.07</v>
      </c>
      <c r="E417" s="123">
        <v>209.05319999999998</v>
      </c>
      <c r="F417" s="123" t="s">
        <v>94</v>
      </c>
      <c r="G417" s="123" t="s">
        <v>94</v>
      </c>
      <c r="H417" s="132">
        <v>2507.4299999999998</v>
      </c>
      <c r="I417" s="132">
        <v>222.06</v>
      </c>
      <c r="J417" s="122">
        <v>2729.49</v>
      </c>
      <c r="K417" s="124">
        <v>3856.78</v>
      </c>
      <c r="L417" s="124">
        <v>1263.29</v>
      </c>
      <c r="M417" s="124">
        <v>2271.94</v>
      </c>
      <c r="N417" s="125">
        <v>341.56119882793575</v>
      </c>
      <c r="O417" s="125">
        <v>4198.3434978888999</v>
      </c>
      <c r="P417" s="125">
        <v>51.527324967860189</v>
      </c>
      <c r="Q417" s="125">
        <v>2006.04</v>
      </c>
      <c r="R417" s="125">
        <v>561.64</v>
      </c>
      <c r="S417" s="125">
        <v>0</v>
      </c>
      <c r="T417" s="125">
        <v>0</v>
      </c>
      <c r="U417" s="123" t="s">
        <v>94</v>
      </c>
      <c r="V417" s="127">
        <v>2567.6799999999998</v>
      </c>
      <c r="W417" s="125">
        <v>4475.9399999999996</v>
      </c>
      <c r="X417" s="125">
        <v>3596.78</v>
      </c>
      <c r="Y417" s="125">
        <v>2937.52</v>
      </c>
      <c r="Z417" s="125">
        <v>0</v>
      </c>
      <c r="AA417" s="125">
        <v>5297.17</v>
      </c>
      <c r="AB417" s="125">
        <v>4328.47</v>
      </c>
      <c r="AC417" s="123" t="s">
        <v>94</v>
      </c>
      <c r="AD417" s="125">
        <v>19.823884761508808</v>
      </c>
      <c r="AE417" s="125">
        <v>4.2904223174110507</v>
      </c>
      <c r="AF417" s="126" t="s">
        <v>94</v>
      </c>
      <c r="AG417" s="126" t="s">
        <v>94</v>
      </c>
      <c r="AH417" s="126">
        <v>77.89</v>
      </c>
      <c r="AI417" s="126" t="s">
        <v>94</v>
      </c>
      <c r="AJ417" s="126" t="s">
        <v>94</v>
      </c>
      <c r="AK417" s="126" t="s">
        <v>94</v>
      </c>
      <c r="AL417" s="126" t="s">
        <v>94</v>
      </c>
      <c r="AM417" s="126" t="s">
        <v>94</v>
      </c>
      <c r="AN417" s="128" t="s">
        <v>94</v>
      </c>
      <c r="AO417" s="125">
        <v>123465.00199999999</v>
      </c>
      <c r="AP417" s="125">
        <v>26721.147109800033</v>
      </c>
      <c r="AQ417" s="125">
        <v>91.86441423123</v>
      </c>
      <c r="AR417" s="125">
        <v>8.1355857687699906</v>
      </c>
      <c r="AS417" s="125">
        <v>48.472675032139797</v>
      </c>
      <c r="AT417" s="126" t="s">
        <v>94</v>
      </c>
      <c r="AU417" s="128" t="s">
        <v>94</v>
      </c>
      <c r="AV417" s="125">
        <f t="shared" si="16"/>
        <v>12.400640555721832</v>
      </c>
      <c r="AW417" s="128" t="s">
        <v>94</v>
      </c>
      <c r="AX417" s="129">
        <v>19.6965</v>
      </c>
      <c r="AZ417" s="100"/>
      <c r="BA417" s="98">
        <f t="shared" si="18"/>
        <v>5297.1732000000002</v>
      </c>
      <c r="BB417" s="154"/>
    </row>
    <row r="418" spans="1:54" x14ac:dyDescent="0.3">
      <c r="A418" s="120">
        <v>2015</v>
      </c>
      <c r="B418" s="121" t="s">
        <v>17</v>
      </c>
      <c r="C418" s="132">
        <v>2042.12</v>
      </c>
      <c r="D418" s="122">
        <v>2344.2199999999998</v>
      </c>
      <c r="E418" s="123">
        <v>1.7254599999999998</v>
      </c>
      <c r="F418" s="123" t="s">
        <v>94</v>
      </c>
      <c r="G418" s="123" t="s">
        <v>94</v>
      </c>
      <c r="H418" s="132">
        <v>4388.0600000000004</v>
      </c>
      <c r="I418" s="132">
        <v>303.02999999999997</v>
      </c>
      <c r="J418" s="122">
        <v>4691.09</v>
      </c>
      <c r="K418" s="124">
        <v>2791.15</v>
      </c>
      <c r="L418" s="124">
        <v>1298.95</v>
      </c>
      <c r="M418" s="124">
        <v>1491.1</v>
      </c>
      <c r="N418" s="125">
        <v>192.7485616693223</v>
      </c>
      <c r="O418" s="125">
        <v>2983.8964529127584</v>
      </c>
      <c r="P418" s="125">
        <v>20.69797290828075</v>
      </c>
      <c r="Q418" s="125">
        <v>14439.49</v>
      </c>
      <c r="R418" s="125">
        <v>1446.86</v>
      </c>
      <c r="S418" s="125">
        <v>337.16</v>
      </c>
      <c r="T418" s="125">
        <v>1749.9</v>
      </c>
      <c r="U418" s="123" t="s">
        <v>94</v>
      </c>
      <c r="V418" s="127">
        <v>17973.41</v>
      </c>
      <c r="W418" s="125">
        <v>5115.22</v>
      </c>
      <c r="X418" s="125">
        <v>3439.66</v>
      </c>
      <c r="Y418" s="125">
        <v>5367.02</v>
      </c>
      <c r="Z418" s="125">
        <v>15574.449371766446</v>
      </c>
      <c r="AA418" s="125">
        <v>22664.49</v>
      </c>
      <c r="AB418" s="125">
        <v>4456.38</v>
      </c>
      <c r="AC418" s="123" t="s">
        <v>94</v>
      </c>
      <c r="AD418" s="125">
        <v>21.365148861973431</v>
      </c>
      <c r="AE418" s="125">
        <v>1.7290591410916272</v>
      </c>
      <c r="AF418" s="126" t="s">
        <v>94</v>
      </c>
      <c r="AG418" s="126" t="s">
        <v>94</v>
      </c>
      <c r="AH418" s="126">
        <v>7359.33</v>
      </c>
      <c r="AI418" s="126" t="s">
        <v>94</v>
      </c>
      <c r="AJ418" s="126" t="s">
        <v>94</v>
      </c>
      <c r="AK418" s="126" t="s">
        <v>94</v>
      </c>
      <c r="AL418" s="126" t="s">
        <v>94</v>
      </c>
      <c r="AM418" s="126" t="s">
        <v>94</v>
      </c>
      <c r="AN418" s="128" t="s">
        <v>94</v>
      </c>
      <c r="AO418" s="125">
        <v>1310799.004</v>
      </c>
      <c r="AP418" s="125">
        <v>106081.60985173004</v>
      </c>
      <c r="AQ418" s="125">
        <v>93.540307263343919</v>
      </c>
      <c r="AR418" s="125">
        <v>6.459692736656085</v>
      </c>
      <c r="AS418" s="125">
        <v>79.302071213603298</v>
      </c>
      <c r="AT418" s="126" t="s">
        <v>94</v>
      </c>
      <c r="AU418" s="128" t="s">
        <v>94</v>
      </c>
      <c r="AV418" s="125">
        <f t="shared" si="16"/>
        <v>8.218905193920234</v>
      </c>
      <c r="AW418" s="128" t="s">
        <v>94</v>
      </c>
      <c r="AX418" s="129">
        <v>47.292999999999999</v>
      </c>
      <c r="AZ418" s="100"/>
      <c r="BA418" s="98">
        <f t="shared" si="18"/>
        <v>22664.505460000004</v>
      </c>
      <c r="BB418" s="154"/>
    </row>
    <row r="419" spans="1:54" x14ac:dyDescent="0.3">
      <c r="A419" s="120">
        <v>2015</v>
      </c>
      <c r="B419" s="121" t="s">
        <v>18</v>
      </c>
      <c r="C419" s="132">
        <v>5378.47</v>
      </c>
      <c r="D419" s="122">
        <v>3534.17</v>
      </c>
      <c r="E419" s="123">
        <v>1349.4387499999998</v>
      </c>
      <c r="F419" s="123" t="s">
        <v>94</v>
      </c>
      <c r="G419" s="123" t="s">
        <v>94</v>
      </c>
      <c r="H419" s="132">
        <v>10262.07</v>
      </c>
      <c r="I419" s="132">
        <v>1382.1</v>
      </c>
      <c r="J419" s="122">
        <v>11644.17</v>
      </c>
      <c r="K419" s="124">
        <v>3485.7</v>
      </c>
      <c r="L419" s="124">
        <v>1826.9</v>
      </c>
      <c r="M419" s="124">
        <v>1200.44</v>
      </c>
      <c r="N419" s="125">
        <v>469.45504606414227</v>
      </c>
      <c r="O419" s="125">
        <v>3955.1576146712332</v>
      </c>
      <c r="P419" s="125">
        <v>74.766630580929004</v>
      </c>
      <c r="Q419" s="125">
        <v>2276.29</v>
      </c>
      <c r="R419" s="125">
        <v>1309.74</v>
      </c>
      <c r="S419" s="125">
        <v>343.82</v>
      </c>
      <c r="T419" s="125">
        <v>0</v>
      </c>
      <c r="U419" s="123" t="s">
        <v>94</v>
      </c>
      <c r="V419" s="127">
        <v>3929.85</v>
      </c>
      <c r="W419" s="125">
        <v>3678.78</v>
      </c>
      <c r="X419" s="125">
        <v>2987.87</v>
      </c>
      <c r="Y419" s="125">
        <v>3063.1</v>
      </c>
      <c r="Z419" s="125">
        <v>15287.558915073367</v>
      </c>
      <c r="AA419" s="125">
        <v>15574.02</v>
      </c>
      <c r="AB419" s="125">
        <v>3881.57</v>
      </c>
      <c r="AC419" s="123" t="s">
        <v>94</v>
      </c>
      <c r="AD419" s="125">
        <v>19.314799157796894</v>
      </c>
      <c r="AE419" s="125">
        <v>5.4150999816921601</v>
      </c>
      <c r="AF419" s="126" t="s">
        <v>94</v>
      </c>
      <c r="AG419" s="126" t="s">
        <v>94</v>
      </c>
      <c r="AH419" s="126">
        <v>90.53</v>
      </c>
      <c r="AI419" s="126" t="s">
        <v>94</v>
      </c>
      <c r="AJ419" s="126" t="s">
        <v>94</v>
      </c>
      <c r="AK419" s="126" t="s">
        <v>94</v>
      </c>
      <c r="AL419" s="126" t="s">
        <v>94</v>
      </c>
      <c r="AM419" s="126" t="s">
        <v>94</v>
      </c>
      <c r="AN419" s="128" t="s">
        <v>94</v>
      </c>
      <c r="AO419" s="125">
        <v>287603.554</v>
      </c>
      <c r="AP419" s="125">
        <v>80632.570614710028</v>
      </c>
      <c r="AQ419" s="125">
        <v>88.130540862938275</v>
      </c>
      <c r="AR419" s="125">
        <v>11.869459137061721</v>
      </c>
      <c r="AS419" s="125">
        <v>25.233369419070989</v>
      </c>
      <c r="AT419" s="126" t="s">
        <v>94</v>
      </c>
      <c r="AU419" s="128" t="s">
        <v>94</v>
      </c>
      <c r="AV419" s="125">
        <f t="shared" si="16"/>
        <v>15.080206030841614</v>
      </c>
      <c r="AW419" s="128" t="s">
        <v>94</v>
      </c>
      <c r="AX419" s="129">
        <v>46.046500000000002</v>
      </c>
      <c r="AZ419" s="100"/>
      <c r="BA419" s="98">
        <f t="shared" si="18"/>
        <v>15574.028749999998</v>
      </c>
      <c r="BB419" s="154"/>
    </row>
    <row r="420" spans="1:54" x14ac:dyDescent="0.3">
      <c r="A420" s="120">
        <v>2015</v>
      </c>
      <c r="B420" s="121" t="s">
        <v>19</v>
      </c>
      <c r="C420" s="132">
        <v>7099.28</v>
      </c>
      <c r="D420" s="122">
        <v>3141.59</v>
      </c>
      <c r="E420" s="123">
        <v>817.26036999999997</v>
      </c>
      <c r="F420" s="123" t="s">
        <v>94</v>
      </c>
      <c r="G420" s="123" t="s">
        <v>94</v>
      </c>
      <c r="H420" s="132">
        <v>11058.13</v>
      </c>
      <c r="I420" s="132">
        <v>1285.48</v>
      </c>
      <c r="J420" s="122">
        <v>12343.61</v>
      </c>
      <c r="K420" s="124">
        <v>2514.9</v>
      </c>
      <c r="L420" s="124">
        <v>1614.56</v>
      </c>
      <c r="M420" s="124">
        <v>714.48</v>
      </c>
      <c r="N420" s="125">
        <v>292.35173153946033</v>
      </c>
      <c r="O420" s="125">
        <v>2807.2538918786518</v>
      </c>
      <c r="P420" s="125">
        <v>58.913080415268247</v>
      </c>
      <c r="Q420" s="125">
        <v>6776.46</v>
      </c>
      <c r="R420" s="125">
        <v>1492.79</v>
      </c>
      <c r="S420" s="125">
        <v>339.38</v>
      </c>
      <c r="T420" s="125">
        <v>0</v>
      </c>
      <c r="U420" s="123" t="s">
        <v>94</v>
      </c>
      <c r="V420" s="127">
        <v>8608.6299999999992</v>
      </c>
      <c r="W420" s="125">
        <v>4791.1000000000004</v>
      </c>
      <c r="X420" s="125">
        <v>3072.48</v>
      </c>
      <c r="Y420" s="125">
        <v>4132.04</v>
      </c>
      <c r="Z420" s="125">
        <v>25161.662959667854</v>
      </c>
      <c r="AA420" s="125">
        <v>20952.240000000002</v>
      </c>
      <c r="AB420" s="125">
        <v>3382.76</v>
      </c>
      <c r="AC420" s="123" t="s">
        <v>94</v>
      </c>
      <c r="AD420" s="125">
        <v>23.480146409921549</v>
      </c>
      <c r="AE420" s="125">
        <v>3.6067836854076747</v>
      </c>
      <c r="AF420" s="126" t="s">
        <v>94</v>
      </c>
      <c r="AG420" s="126" t="s">
        <v>94</v>
      </c>
      <c r="AH420" s="126">
        <v>1095.17</v>
      </c>
      <c r="AI420" s="126" t="s">
        <v>94</v>
      </c>
      <c r="AJ420" s="126" t="s">
        <v>94</v>
      </c>
      <c r="AK420" s="126" t="s">
        <v>94</v>
      </c>
      <c r="AL420" s="126" t="s">
        <v>94</v>
      </c>
      <c r="AM420" s="126" t="s">
        <v>94</v>
      </c>
      <c r="AN420" s="128" t="s">
        <v>94</v>
      </c>
      <c r="AO420" s="125">
        <v>580912.02099999995</v>
      </c>
      <c r="AP420" s="125">
        <v>89233.850182240014</v>
      </c>
      <c r="AQ420" s="125">
        <v>89.585866695399474</v>
      </c>
      <c r="AR420" s="125">
        <v>10.414133304600517</v>
      </c>
      <c r="AS420" s="125">
        <v>41.086919584731746</v>
      </c>
      <c r="AT420" s="126" t="s">
        <v>94</v>
      </c>
      <c r="AU420" s="128" t="s">
        <v>94</v>
      </c>
      <c r="AV420" s="125">
        <f t="shared" si="16"/>
        <v>10.239523116104543</v>
      </c>
      <c r="AW420" s="128" t="s">
        <v>94</v>
      </c>
      <c r="AX420" s="129">
        <v>42.404000000000003</v>
      </c>
      <c r="AZ420" s="100"/>
      <c r="BA420" s="98">
        <f t="shared" si="18"/>
        <v>20952.24037</v>
      </c>
      <c r="BB420" s="154"/>
    </row>
    <row r="421" spans="1:54" x14ac:dyDescent="0.3">
      <c r="A421" s="120">
        <v>2015</v>
      </c>
      <c r="B421" s="121" t="s">
        <v>20</v>
      </c>
      <c r="C421" s="132">
        <v>1483.91</v>
      </c>
      <c r="D421" s="122">
        <v>1451.4</v>
      </c>
      <c r="E421" s="123">
        <v>4.3288700000000002</v>
      </c>
      <c r="F421" s="123" t="s">
        <v>94</v>
      </c>
      <c r="G421" s="123" t="s">
        <v>94</v>
      </c>
      <c r="H421" s="132">
        <v>2939.64</v>
      </c>
      <c r="I421" s="132">
        <v>482.22</v>
      </c>
      <c r="J421" s="122">
        <v>3421.86</v>
      </c>
      <c r="K421" s="124">
        <v>3051.38</v>
      </c>
      <c r="L421" s="124">
        <v>1540.31</v>
      </c>
      <c r="M421" s="124">
        <v>1506.57</v>
      </c>
      <c r="N421" s="125">
        <v>500.55202458840273</v>
      </c>
      <c r="O421" s="125">
        <v>3551.9279288256675</v>
      </c>
      <c r="P421" s="125">
        <v>49.001527959365163</v>
      </c>
      <c r="Q421" s="125">
        <v>3124.73</v>
      </c>
      <c r="R421" s="125">
        <v>292.06</v>
      </c>
      <c r="S421" s="125">
        <v>144.51</v>
      </c>
      <c r="T421" s="125">
        <v>0</v>
      </c>
      <c r="U421" s="123" t="s">
        <v>94</v>
      </c>
      <c r="V421" s="127">
        <v>3561.3</v>
      </c>
      <c r="W421" s="125">
        <v>3420.75</v>
      </c>
      <c r="X421" s="125">
        <v>2170.98</v>
      </c>
      <c r="Y421" s="125">
        <v>1984.38</v>
      </c>
      <c r="Z421" s="125">
        <v>488224.08783783787</v>
      </c>
      <c r="AA421" s="125">
        <v>6983.17</v>
      </c>
      <c r="AB421" s="125">
        <v>3483.8</v>
      </c>
      <c r="AC421" s="123" t="s">
        <v>94</v>
      </c>
      <c r="AD421" s="125">
        <v>18.983408200770985</v>
      </c>
      <c r="AE421" s="125">
        <v>1.7535555385921247</v>
      </c>
      <c r="AF421" s="126" t="s">
        <v>94</v>
      </c>
      <c r="AG421" s="126" t="s">
        <v>94</v>
      </c>
      <c r="AH421" s="126">
        <v>1267.52</v>
      </c>
      <c r="AI421" s="126" t="s">
        <v>94</v>
      </c>
      <c r="AJ421" s="126" t="s">
        <v>94</v>
      </c>
      <c r="AK421" s="126" t="s">
        <v>94</v>
      </c>
      <c r="AL421" s="126" t="s">
        <v>94</v>
      </c>
      <c r="AM421" s="126" t="s">
        <v>94</v>
      </c>
      <c r="AN421" s="128" t="s">
        <v>94</v>
      </c>
      <c r="AO421" s="125">
        <v>398229.18900000001</v>
      </c>
      <c r="AP421" s="125">
        <v>36785.653377650007</v>
      </c>
      <c r="AQ421" s="125">
        <v>85.907664252774794</v>
      </c>
      <c r="AR421" s="125">
        <v>14.092335747225192</v>
      </c>
      <c r="AS421" s="125">
        <v>50.998328839194805</v>
      </c>
      <c r="AT421" s="126" t="s">
        <v>94</v>
      </c>
      <c r="AU421" s="128" t="s">
        <v>94</v>
      </c>
      <c r="AV421" s="125">
        <f t="shared" ref="AV421:AV464" si="19">((AA421/AA388)-1)*100</f>
        <v>7.3808727254004003</v>
      </c>
      <c r="AW421" s="128" t="s">
        <v>94</v>
      </c>
      <c r="AX421" s="129">
        <v>62.639300000000006</v>
      </c>
      <c r="AZ421" s="100"/>
      <c r="BA421" s="98">
        <f t="shared" si="18"/>
        <v>6983.1588700000011</v>
      </c>
      <c r="BB421" s="154"/>
    </row>
    <row r="422" spans="1:54" x14ac:dyDescent="0.3">
      <c r="A422" s="120">
        <v>2015</v>
      </c>
      <c r="B422" s="121" t="s">
        <v>21</v>
      </c>
      <c r="C422" s="132">
        <v>1040.43</v>
      </c>
      <c r="D422" s="122">
        <v>1343.79</v>
      </c>
      <c r="E422" s="123">
        <v>0</v>
      </c>
      <c r="F422" s="123" t="s">
        <v>94</v>
      </c>
      <c r="G422" s="123" t="s">
        <v>94</v>
      </c>
      <c r="H422" s="132">
        <v>2384.23</v>
      </c>
      <c r="I422" s="132">
        <v>525.01</v>
      </c>
      <c r="J422" s="122">
        <v>2909.24</v>
      </c>
      <c r="K422" s="124">
        <v>3572.43</v>
      </c>
      <c r="L422" s="124">
        <v>1558.95</v>
      </c>
      <c r="M422" s="124">
        <v>2013.49</v>
      </c>
      <c r="N422" s="125">
        <v>786.65594339792267</v>
      </c>
      <c r="O422" s="125">
        <v>4359.0902702443536</v>
      </c>
      <c r="P422" s="125">
        <v>44.251842026807495</v>
      </c>
      <c r="Q422" s="125">
        <v>3134.8</v>
      </c>
      <c r="R422" s="125">
        <v>530.24</v>
      </c>
      <c r="S422" s="125">
        <v>0</v>
      </c>
      <c r="T422" s="125">
        <v>0</v>
      </c>
      <c r="U422" s="123" t="s">
        <v>94</v>
      </c>
      <c r="V422" s="127">
        <v>3665.04</v>
      </c>
      <c r="W422" s="125">
        <v>4038.94</v>
      </c>
      <c r="X422" s="125">
        <v>3257.01</v>
      </c>
      <c r="Y422" s="125">
        <v>3223.47</v>
      </c>
      <c r="Z422" s="125">
        <v>0</v>
      </c>
      <c r="AA422" s="125">
        <v>6574.28</v>
      </c>
      <c r="AB422" s="125">
        <v>4174.62</v>
      </c>
      <c r="AC422" s="123" t="s">
        <v>94</v>
      </c>
      <c r="AD422" s="125">
        <v>24.999665005920413</v>
      </c>
      <c r="AE422" s="125">
        <v>2.4826517933130638</v>
      </c>
      <c r="AF422" s="126" t="s">
        <v>94</v>
      </c>
      <c r="AG422" s="126" t="s">
        <v>94</v>
      </c>
      <c r="AH422" s="126">
        <v>472.65</v>
      </c>
      <c r="AI422" s="126" t="s">
        <v>94</v>
      </c>
      <c r="AJ422" s="126" t="s">
        <v>94</v>
      </c>
      <c r="AK422" s="126" t="s">
        <v>94</v>
      </c>
      <c r="AL422" s="126" t="s">
        <v>94</v>
      </c>
      <c r="AM422" s="126" t="s">
        <v>94</v>
      </c>
      <c r="AN422" s="128" t="s">
        <v>94</v>
      </c>
      <c r="AO422" s="125">
        <v>264808.783</v>
      </c>
      <c r="AP422" s="125">
        <v>26297.489380130017</v>
      </c>
      <c r="AQ422" s="125">
        <v>81.953706122561215</v>
      </c>
      <c r="AR422" s="125">
        <v>18.046293877438782</v>
      </c>
      <c r="AS422" s="125">
        <v>55.748157973192505</v>
      </c>
      <c r="AT422" s="126" t="s">
        <v>94</v>
      </c>
      <c r="AU422" s="128" t="s">
        <v>94</v>
      </c>
      <c r="AV422" s="125">
        <f t="shared" si="19"/>
        <v>4.8478596678792174</v>
      </c>
      <c r="AW422" s="128" t="s">
        <v>94</v>
      </c>
      <c r="AX422" s="129">
        <v>0</v>
      </c>
      <c r="AZ422" s="100"/>
      <c r="BA422" s="98">
        <f t="shared" si="18"/>
        <v>6574.27</v>
      </c>
      <c r="BB422" s="154"/>
    </row>
    <row r="423" spans="1:54" x14ac:dyDescent="0.3">
      <c r="A423" s="120">
        <v>2015</v>
      </c>
      <c r="B423" s="121" t="s">
        <v>22</v>
      </c>
      <c r="C423" s="132">
        <v>2506.38</v>
      </c>
      <c r="D423" s="122">
        <v>1582.45</v>
      </c>
      <c r="E423" s="123">
        <v>596.91512</v>
      </c>
      <c r="F423" s="123" t="s">
        <v>94</v>
      </c>
      <c r="G423" s="123" t="s">
        <v>94</v>
      </c>
      <c r="H423" s="132">
        <v>4685.75</v>
      </c>
      <c r="I423" s="132">
        <v>70.040000000000006</v>
      </c>
      <c r="J423" s="122">
        <v>4755.79</v>
      </c>
      <c r="K423" s="124">
        <v>3083.96</v>
      </c>
      <c r="L423" s="124">
        <v>1649.59</v>
      </c>
      <c r="M423" s="124">
        <v>1041.5</v>
      </c>
      <c r="N423" s="125">
        <v>46.097264965815363</v>
      </c>
      <c r="O423" s="125">
        <v>3130.0537911117312</v>
      </c>
      <c r="P423" s="125">
        <v>48.706646251849882</v>
      </c>
      <c r="Q423" s="125">
        <v>3889.01</v>
      </c>
      <c r="R423" s="125">
        <v>959.88</v>
      </c>
      <c r="S423" s="125">
        <v>159.47</v>
      </c>
      <c r="T423" s="125">
        <v>0</v>
      </c>
      <c r="U423" s="123" t="s">
        <v>94</v>
      </c>
      <c r="V423" s="127">
        <v>5008.3600000000006</v>
      </c>
      <c r="W423" s="125">
        <v>4058.37</v>
      </c>
      <c r="X423" s="125">
        <v>2948.39</v>
      </c>
      <c r="Y423" s="125">
        <v>3284.6</v>
      </c>
      <c r="Z423" s="125">
        <v>42515.270594508132</v>
      </c>
      <c r="AA423" s="125">
        <v>9764.15</v>
      </c>
      <c r="AB423" s="125">
        <v>3546.12</v>
      </c>
      <c r="AC423" s="123" t="s">
        <v>94</v>
      </c>
      <c r="AD423" s="125">
        <v>17.574664829897639</v>
      </c>
      <c r="AE423" s="125">
        <v>2.6752417093343901</v>
      </c>
      <c r="AF423" s="126" t="s">
        <v>94</v>
      </c>
      <c r="AG423" s="126" t="s">
        <v>94</v>
      </c>
      <c r="AH423" s="126">
        <v>814.27</v>
      </c>
      <c r="AI423" s="126" t="s">
        <v>94</v>
      </c>
      <c r="AJ423" s="126" t="s">
        <v>94</v>
      </c>
      <c r="AK423" s="126" t="s">
        <v>94</v>
      </c>
      <c r="AL423" s="126" t="s">
        <v>94</v>
      </c>
      <c r="AM423" s="126" t="s">
        <v>94</v>
      </c>
      <c r="AN423" s="128" t="s">
        <v>94</v>
      </c>
      <c r="AO423" s="125">
        <v>364981.97399999999</v>
      </c>
      <c r="AP423" s="125">
        <v>55558.11894284001</v>
      </c>
      <c r="AQ423" s="125">
        <v>98.527268865950774</v>
      </c>
      <c r="AR423" s="125">
        <v>1.4727311340492326</v>
      </c>
      <c r="AS423" s="125">
        <v>51.293353748150125</v>
      </c>
      <c r="AT423" s="126" t="s">
        <v>94</v>
      </c>
      <c r="AU423" s="128" t="s">
        <v>94</v>
      </c>
      <c r="AV423" s="125">
        <f t="shared" si="19"/>
        <v>0.85908765279085753</v>
      </c>
      <c r="AW423" s="128" t="s">
        <v>94</v>
      </c>
      <c r="AX423" s="129">
        <v>21.942799999999998</v>
      </c>
      <c r="AZ423" s="100"/>
      <c r="BA423" s="98">
        <f t="shared" si="18"/>
        <v>9764.1451199999992</v>
      </c>
      <c r="BB423" s="154"/>
    </row>
    <row r="424" spans="1:54" x14ac:dyDescent="0.3">
      <c r="A424" s="120">
        <v>2015</v>
      </c>
      <c r="B424" s="121" t="s">
        <v>23</v>
      </c>
      <c r="C424" s="132">
        <v>1661.98</v>
      </c>
      <c r="D424" s="122">
        <v>2228.6</v>
      </c>
      <c r="E424" s="123">
        <v>244.3441</v>
      </c>
      <c r="F424" s="123" t="s">
        <v>94</v>
      </c>
      <c r="G424" s="123" t="s">
        <v>94</v>
      </c>
      <c r="H424" s="132">
        <v>4134.93</v>
      </c>
      <c r="I424" s="132">
        <v>801.3</v>
      </c>
      <c r="J424" s="122">
        <v>4936.22</v>
      </c>
      <c r="K424" s="124">
        <v>3087.8</v>
      </c>
      <c r="L424" s="124">
        <v>1241.0999999999999</v>
      </c>
      <c r="M424" s="124">
        <v>1664.23</v>
      </c>
      <c r="N424" s="125">
        <v>598.37636535662625</v>
      </c>
      <c r="O424" s="125">
        <v>3686.1727449166206</v>
      </c>
      <c r="P424" s="125">
        <v>38.923500908779083</v>
      </c>
      <c r="Q424" s="125">
        <v>6029.48</v>
      </c>
      <c r="R424" s="125">
        <v>1593.42</v>
      </c>
      <c r="S424" s="125">
        <v>122.73</v>
      </c>
      <c r="T424" s="125">
        <v>0</v>
      </c>
      <c r="U424" s="123" t="s">
        <v>94</v>
      </c>
      <c r="V424" s="127">
        <v>7745.6299999999992</v>
      </c>
      <c r="W424" s="125">
        <v>4707.3</v>
      </c>
      <c r="X424" s="125">
        <v>3226.96</v>
      </c>
      <c r="Y424" s="125">
        <v>3933.17</v>
      </c>
      <c r="Z424" s="125">
        <v>31852.174928627042</v>
      </c>
      <c r="AA424" s="125">
        <v>12681.85</v>
      </c>
      <c r="AB424" s="125">
        <v>4249.1400000000003</v>
      </c>
      <c r="AC424" s="123" t="s">
        <v>94</v>
      </c>
      <c r="AD424" s="125">
        <v>19.525858127596361</v>
      </c>
      <c r="AE424" s="125">
        <v>3.2934632582300041</v>
      </c>
      <c r="AF424" s="126" t="s">
        <v>94</v>
      </c>
      <c r="AG424" s="126" t="s">
        <v>94</v>
      </c>
      <c r="AH424" s="126">
        <v>505.68</v>
      </c>
      <c r="AI424" s="126" t="s">
        <v>94</v>
      </c>
      <c r="AJ424" s="126" t="s">
        <v>94</v>
      </c>
      <c r="AK424" s="126" t="s">
        <v>94</v>
      </c>
      <c r="AL424" s="126" t="s">
        <v>94</v>
      </c>
      <c r="AM424" s="126" t="s">
        <v>94</v>
      </c>
      <c r="AN424" s="128" t="s">
        <v>94</v>
      </c>
      <c r="AO424" s="125">
        <v>385061.22600000002</v>
      </c>
      <c r="AP424" s="125">
        <v>64949.024914180001</v>
      </c>
      <c r="AQ424" s="125">
        <v>83.767133555635681</v>
      </c>
      <c r="AR424" s="125">
        <v>16.2330690285279</v>
      </c>
      <c r="AS424" s="125">
        <v>61.076499091220917</v>
      </c>
      <c r="AT424" s="126" t="s">
        <v>94</v>
      </c>
      <c r="AU424" s="128" t="s">
        <v>94</v>
      </c>
      <c r="AV424" s="125">
        <f t="shared" si="19"/>
        <v>5.6598793499374356</v>
      </c>
      <c r="AW424" s="128" t="s">
        <v>94</v>
      </c>
      <c r="AX424" s="129">
        <v>99.794300000000007</v>
      </c>
      <c r="AZ424" s="100"/>
      <c r="BA424" s="98">
        <f t="shared" si="18"/>
        <v>12681.8541</v>
      </c>
      <c r="BB424" s="154"/>
    </row>
    <row r="425" spans="1:54" x14ac:dyDescent="0.3">
      <c r="A425" s="120">
        <v>2015</v>
      </c>
      <c r="B425" s="121" t="s">
        <v>24</v>
      </c>
      <c r="C425" s="132">
        <v>1409.59</v>
      </c>
      <c r="D425" s="122">
        <v>2015.75</v>
      </c>
      <c r="E425" s="123">
        <v>2.6221000000000001</v>
      </c>
      <c r="F425" s="123" t="s">
        <v>94</v>
      </c>
      <c r="G425" s="123" t="s">
        <v>94</v>
      </c>
      <c r="H425" s="132">
        <v>3427.96</v>
      </c>
      <c r="I425" s="132">
        <v>989.82</v>
      </c>
      <c r="J425" s="122">
        <v>4417.78</v>
      </c>
      <c r="K425" s="124">
        <v>2941.23</v>
      </c>
      <c r="L425" s="124">
        <v>1209.45</v>
      </c>
      <c r="M425" s="124">
        <v>1729.53</v>
      </c>
      <c r="N425" s="125">
        <v>849.2756246959425</v>
      </c>
      <c r="O425" s="125">
        <v>3790.5039266847248</v>
      </c>
      <c r="P425" s="125">
        <v>23.361666978664626</v>
      </c>
      <c r="Q425" s="125">
        <v>7583.14</v>
      </c>
      <c r="R425" s="125">
        <v>1068.67</v>
      </c>
      <c r="S425" s="125">
        <v>108.28</v>
      </c>
      <c r="T425" s="125">
        <v>5732.51</v>
      </c>
      <c r="U425" s="123" t="s">
        <v>94</v>
      </c>
      <c r="V425" s="127">
        <v>14492.600000000002</v>
      </c>
      <c r="W425" s="125">
        <v>8200.26</v>
      </c>
      <c r="X425" s="125">
        <v>4482.93</v>
      </c>
      <c r="Y425" s="125">
        <v>4271.42</v>
      </c>
      <c r="Z425" s="125">
        <v>27586.983439490446</v>
      </c>
      <c r="AA425" s="125">
        <v>18910.38</v>
      </c>
      <c r="AB425" s="125">
        <v>6447.85</v>
      </c>
      <c r="AC425" s="123" t="s">
        <v>94</v>
      </c>
      <c r="AD425" s="125">
        <v>28.176527768462535</v>
      </c>
      <c r="AE425" s="125">
        <v>3.2591430270615134</v>
      </c>
      <c r="AF425" s="126" t="s">
        <v>94</v>
      </c>
      <c r="AG425" s="126" t="s">
        <v>94</v>
      </c>
      <c r="AH425" s="126">
        <v>1041.57</v>
      </c>
      <c r="AI425" s="126" t="s">
        <v>94</v>
      </c>
      <c r="AJ425" s="126" t="s">
        <v>94</v>
      </c>
      <c r="AK425" s="126" t="s">
        <v>94</v>
      </c>
      <c r="AL425" s="126" t="s">
        <v>94</v>
      </c>
      <c r="AM425" s="126" t="s">
        <v>94</v>
      </c>
      <c r="AN425" s="128" t="s">
        <v>94</v>
      </c>
      <c r="AO425" s="125">
        <v>580225.53300000005</v>
      </c>
      <c r="AP425" s="125">
        <v>67113.944150230018</v>
      </c>
      <c r="AQ425" s="125">
        <v>77.594628976544783</v>
      </c>
      <c r="AR425" s="125">
        <v>22.405371023455224</v>
      </c>
      <c r="AS425" s="125">
        <v>76.638333021335384</v>
      </c>
      <c r="AT425" s="126" t="s">
        <v>94</v>
      </c>
      <c r="AU425" s="128" t="s">
        <v>94</v>
      </c>
      <c r="AV425" s="125">
        <f t="shared" si="19"/>
        <v>22.391878803542852</v>
      </c>
      <c r="AW425" s="128" t="s">
        <v>94</v>
      </c>
      <c r="AX425" s="129">
        <v>190.94499999999999</v>
      </c>
      <c r="AZ425" s="100"/>
      <c r="BA425" s="98">
        <f t="shared" si="18"/>
        <v>18910.382100000003</v>
      </c>
      <c r="BB425" s="154"/>
    </row>
    <row r="426" spans="1:54" x14ac:dyDescent="0.3">
      <c r="A426" s="120">
        <v>2015</v>
      </c>
      <c r="B426" s="121" t="s">
        <v>25</v>
      </c>
      <c r="C426" s="132">
        <v>2648.51</v>
      </c>
      <c r="D426" s="122">
        <v>2319.79</v>
      </c>
      <c r="E426" s="123">
        <v>0</v>
      </c>
      <c r="F426" s="123" t="s">
        <v>94</v>
      </c>
      <c r="G426" s="123" t="s">
        <v>94</v>
      </c>
      <c r="H426" s="132">
        <v>4968.3</v>
      </c>
      <c r="I426" s="132">
        <v>2751.51</v>
      </c>
      <c r="J426" s="122">
        <v>7719.81</v>
      </c>
      <c r="K426" s="124">
        <v>3259.51</v>
      </c>
      <c r="L426" s="124">
        <v>1737.58</v>
      </c>
      <c r="M426" s="124">
        <v>1521.93</v>
      </c>
      <c r="N426" s="125">
        <v>1805.1561360093633</v>
      </c>
      <c r="O426" s="125">
        <v>5064.6659729912717</v>
      </c>
      <c r="P426" s="125">
        <v>64.436620600026544</v>
      </c>
      <c r="Q426" s="125">
        <v>2248.08</v>
      </c>
      <c r="R426" s="125">
        <v>555.49</v>
      </c>
      <c r="S426" s="125">
        <v>1457.09</v>
      </c>
      <c r="T426" s="125">
        <v>0</v>
      </c>
      <c r="U426" s="123" t="s">
        <v>94</v>
      </c>
      <c r="V426" s="127">
        <v>4260.66</v>
      </c>
      <c r="W426" s="125">
        <v>4956.26</v>
      </c>
      <c r="X426" s="125">
        <v>2762.51</v>
      </c>
      <c r="Y426" s="125">
        <v>3068.38</v>
      </c>
      <c r="Z426" s="125">
        <v>14337.209583784317</v>
      </c>
      <c r="AA426" s="125">
        <v>11980.47</v>
      </c>
      <c r="AB426" s="125">
        <v>5025.57</v>
      </c>
      <c r="AC426" s="123" t="s">
        <v>94</v>
      </c>
      <c r="AD426" s="125">
        <v>10.120914347081852</v>
      </c>
      <c r="AE426" s="125">
        <v>2.5961381082882697</v>
      </c>
      <c r="AF426" s="126" t="s">
        <v>94</v>
      </c>
      <c r="AG426" s="126" t="s">
        <v>94</v>
      </c>
      <c r="AH426" s="126">
        <v>267.69</v>
      </c>
      <c r="AI426" s="126" t="s">
        <v>94</v>
      </c>
      <c r="AJ426" s="126" t="s">
        <v>94</v>
      </c>
      <c r="AK426" s="126" t="s">
        <v>94</v>
      </c>
      <c r="AL426" s="126" t="s">
        <v>94</v>
      </c>
      <c r="AM426" s="126" t="s">
        <v>94</v>
      </c>
      <c r="AN426" s="128" t="s">
        <v>94</v>
      </c>
      <c r="AO426" s="125">
        <v>461472.75300000003</v>
      </c>
      <c r="AP426" s="125">
        <v>118373.34779396004</v>
      </c>
      <c r="AQ426" s="125">
        <v>64.357801552110743</v>
      </c>
      <c r="AR426" s="125">
        <v>35.642198447889264</v>
      </c>
      <c r="AS426" s="125">
        <v>35.563379399973456</v>
      </c>
      <c r="AT426" s="126" t="s">
        <v>94</v>
      </c>
      <c r="AU426" s="128" t="s">
        <v>94</v>
      </c>
      <c r="AV426" s="125">
        <f t="shared" si="19"/>
        <v>7.0210692385361151</v>
      </c>
      <c r="AW426" s="128" t="s">
        <v>94</v>
      </c>
      <c r="AX426" s="129">
        <v>8.5954999999999995</v>
      </c>
      <c r="AZ426" s="100"/>
      <c r="BA426" s="98">
        <f t="shared" si="18"/>
        <v>11980.47</v>
      </c>
      <c r="BB426" s="154"/>
    </row>
    <row r="427" spans="1:54" x14ac:dyDescent="0.3">
      <c r="A427" s="120">
        <v>2015</v>
      </c>
      <c r="B427" s="121" t="s">
        <v>26</v>
      </c>
      <c r="C427" s="132">
        <v>2610.29</v>
      </c>
      <c r="D427" s="122">
        <v>2652.27</v>
      </c>
      <c r="E427" s="123">
        <v>300.47798999999998</v>
      </c>
      <c r="F427" s="123" t="s">
        <v>94</v>
      </c>
      <c r="G427" s="123" t="s">
        <v>94</v>
      </c>
      <c r="H427" s="132">
        <v>5563.04</v>
      </c>
      <c r="I427" s="132">
        <v>2142.79</v>
      </c>
      <c r="J427" s="122">
        <v>7705.83</v>
      </c>
      <c r="K427" s="124">
        <v>3562.91</v>
      </c>
      <c r="L427" s="124">
        <v>1671.79</v>
      </c>
      <c r="M427" s="124">
        <v>1698.68</v>
      </c>
      <c r="N427" s="125">
        <v>1372.3765109298033</v>
      </c>
      <c r="O427" s="125">
        <v>4935.2905743854935</v>
      </c>
      <c r="P427" s="125">
        <v>43.289477380103023</v>
      </c>
      <c r="Q427" s="125">
        <v>7214.65</v>
      </c>
      <c r="R427" s="125">
        <v>1563.44</v>
      </c>
      <c r="S427" s="125">
        <v>1316.78</v>
      </c>
      <c r="T427" s="125">
        <v>0</v>
      </c>
      <c r="U427" s="123" t="s">
        <v>94</v>
      </c>
      <c r="V427" s="127">
        <v>10094.870000000001</v>
      </c>
      <c r="W427" s="125">
        <v>5093.29</v>
      </c>
      <c r="X427" s="125">
        <v>3508.33</v>
      </c>
      <c r="Y427" s="125">
        <v>3749.22</v>
      </c>
      <c r="Z427" s="125">
        <v>16396.823440048818</v>
      </c>
      <c r="AA427" s="125">
        <v>17800.7</v>
      </c>
      <c r="AB427" s="125">
        <v>5023.67</v>
      </c>
      <c r="AC427" s="123" t="s">
        <v>94</v>
      </c>
      <c r="AD427" s="125">
        <v>15.981259117391264</v>
      </c>
      <c r="AE427" s="125">
        <v>3.2988867182553094</v>
      </c>
      <c r="AF427" s="126" t="s">
        <v>94</v>
      </c>
      <c r="AG427" s="126" t="s">
        <v>94</v>
      </c>
      <c r="AH427" s="126">
        <v>1218.51</v>
      </c>
      <c r="AI427" s="126" t="s">
        <v>94</v>
      </c>
      <c r="AJ427" s="126" t="s">
        <v>94</v>
      </c>
      <c r="AK427" s="126" t="s">
        <v>94</v>
      </c>
      <c r="AL427" s="126" t="s">
        <v>94</v>
      </c>
      <c r="AM427" s="126" t="s">
        <v>94</v>
      </c>
      <c r="AN427" s="128" t="s">
        <v>94</v>
      </c>
      <c r="AO427" s="125">
        <v>539597.18900000001</v>
      </c>
      <c r="AP427" s="125">
        <v>111384.82343127002</v>
      </c>
      <c r="AQ427" s="125">
        <v>72.192612606299392</v>
      </c>
      <c r="AR427" s="125">
        <v>27.807387393700612</v>
      </c>
      <c r="AS427" s="125">
        <v>56.710522619896977</v>
      </c>
      <c r="AT427" s="126" t="s">
        <v>94</v>
      </c>
      <c r="AU427" s="128" t="s">
        <v>94</v>
      </c>
      <c r="AV427" s="125">
        <f t="shared" si="19"/>
        <v>10.949935242721232</v>
      </c>
      <c r="AW427" s="128" t="s">
        <v>94</v>
      </c>
      <c r="AX427" s="129">
        <v>112.22139999999999</v>
      </c>
      <c r="AZ427" s="100"/>
      <c r="BA427" s="98">
        <f t="shared" si="18"/>
        <v>17800.697990000001</v>
      </c>
      <c r="BB427" s="154"/>
    </row>
    <row r="428" spans="1:54" x14ac:dyDescent="0.3">
      <c r="A428" s="120">
        <v>2015</v>
      </c>
      <c r="B428" s="121" t="s">
        <v>27</v>
      </c>
      <c r="C428" s="132">
        <v>1590.12</v>
      </c>
      <c r="D428" s="122">
        <v>1372.19</v>
      </c>
      <c r="E428" s="123">
        <v>3.5281499999999997</v>
      </c>
      <c r="F428" s="123" t="s">
        <v>94</v>
      </c>
      <c r="G428" s="123" t="s">
        <v>94</v>
      </c>
      <c r="H428" s="132">
        <v>2965.83</v>
      </c>
      <c r="I428" s="132">
        <v>311.83</v>
      </c>
      <c r="J428" s="122">
        <v>3277.66</v>
      </c>
      <c r="K428" s="124">
        <v>3340.16</v>
      </c>
      <c r="L428" s="124">
        <v>1790.81</v>
      </c>
      <c r="M428" s="124">
        <v>1545.37</v>
      </c>
      <c r="N428" s="125">
        <v>351.18138551150315</v>
      </c>
      <c r="O428" s="125">
        <v>3691.3377150502515</v>
      </c>
      <c r="P428" s="125">
        <v>63.862130777024397</v>
      </c>
      <c r="Q428" s="125">
        <v>1409.23</v>
      </c>
      <c r="R428" s="125">
        <v>445.51</v>
      </c>
      <c r="S428" s="125">
        <v>0</v>
      </c>
      <c r="T428" s="125">
        <v>0</v>
      </c>
      <c r="U428" s="123" t="s">
        <v>94</v>
      </c>
      <c r="V428" s="127">
        <v>1854.74</v>
      </c>
      <c r="W428" s="125">
        <v>4751.17</v>
      </c>
      <c r="X428" s="125">
        <v>3389.64</v>
      </c>
      <c r="Y428" s="125">
        <v>3310.64</v>
      </c>
      <c r="Z428" s="125">
        <v>0</v>
      </c>
      <c r="AA428" s="125">
        <v>5132.3999999999996</v>
      </c>
      <c r="AB428" s="125">
        <v>4015</v>
      </c>
      <c r="AC428" s="123" t="s">
        <v>94</v>
      </c>
      <c r="AD428" s="125">
        <v>25.267716038717079</v>
      </c>
      <c r="AE428" s="125">
        <v>4.91457672034986</v>
      </c>
      <c r="AF428" s="126" t="s">
        <v>94</v>
      </c>
      <c r="AG428" s="126" t="s">
        <v>94</v>
      </c>
      <c r="AH428" s="126">
        <v>33.619999999999997</v>
      </c>
      <c r="AI428" s="126" t="s">
        <v>94</v>
      </c>
      <c r="AJ428" s="126" t="s">
        <v>94</v>
      </c>
      <c r="AK428" s="126" t="s">
        <v>94</v>
      </c>
      <c r="AL428" s="126" t="s">
        <v>94</v>
      </c>
      <c r="AM428" s="126" t="s">
        <v>94</v>
      </c>
      <c r="AN428" s="128" t="s">
        <v>94</v>
      </c>
      <c r="AO428" s="125">
        <v>104432.18799999999</v>
      </c>
      <c r="AP428" s="125">
        <v>20312.088129119991</v>
      </c>
      <c r="AQ428" s="125">
        <v>90.486200521103484</v>
      </c>
      <c r="AR428" s="125">
        <v>9.5137994788965301</v>
      </c>
      <c r="AS428" s="125">
        <v>36.13786922297561</v>
      </c>
      <c r="AT428" s="126" t="s">
        <v>94</v>
      </c>
      <c r="AU428" s="128" t="s">
        <v>94</v>
      </c>
      <c r="AV428" s="125">
        <f t="shared" si="19"/>
        <v>7.7581433098063535</v>
      </c>
      <c r="AW428" s="128" t="s">
        <v>94</v>
      </c>
      <c r="AX428" s="129">
        <v>11.849</v>
      </c>
      <c r="AZ428" s="100"/>
      <c r="BA428" s="98">
        <f t="shared" si="18"/>
        <v>5132.4081500000002</v>
      </c>
      <c r="BB428" s="154"/>
    </row>
    <row r="429" spans="1:54" x14ac:dyDescent="0.3">
      <c r="A429" s="120">
        <v>2015</v>
      </c>
      <c r="B429" s="121" t="s">
        <v>28</v>
      </c>
      <c r="C429" s="132">
        <v>7875.9</v>
      </c>
      <c r="D429" s="122">
        <v>5308.56</v>
      </c>
      <c r="E429" s="123">
        <v>1227.7011600000001</v>
      </c>
      <c r="F429" s="123" t="s">
        <v>94</v>
      </c>
      <c r="G429" s="123" t="s">
        <v>94</v>
      </c>
      <c r="H429" s="132">
        <v>14412.16</v>
      </c>
      <c r="I429" s="132">
        <v>1937.48</v>
      </c>
      <c r="J429" s="122">
        <v>16349.64</v>
      </c>
      <c r="K429" s="124">
        <v>2767.57</v>
      </c>
      <c r="L429" s="124">
        <v>1512.41</v>
      </c>
      <c r="M429" s="124">
        <v>1019.4</v>
      </c>
      <c r="N429" s="125">
        <v>394.53007534318255</v>
      </c>
      <c r="O429" s="125">
        <v>3139.6301645413687</v>
      </c>
      <c r="P429" s="125">
        <v>51.578592046942283</v>
      </c>
      <c r="Q429" s="125">
        <v>10329.200000000001</v>
      </c>
      <c r="R429" s="125">
        <v>2242.41</v>
      </c>
      <c r="S429" s="125">
        <v>2777.25</v>
      </c>
      <c r="T429" s="125">
        <v>0</v>
      </c>
      <c r="U429" s="123" t="s">
        <v>94</v>
      </c>
      <c r="V429" s="127">
        <v>15348.86</v>
      </c>
      <c r="W429" s="125">
        <v>5405.82</v>
      </c>
      <c r="X429" s="125">
        <v>3570.15</v>
      </c>
      <c r="Y429" s="125">
        <v>4109.91</v>
      </c>
      <c r="Z429" s="125">
        <v>14134.471214527099</v>
      </c>
      <c r="AA429" s="125">
        <v>31698.5</v>
      </c>
      <c r="AB429" s="125">
        <v>3939.25</v>
      </c>
      <c r="AC429" s="123" t="s">
        <v>94</v>
      </c>
      <c r="AD429" s="125">
        <v>14.525166257606953</v>
      </c>
      <c r="AE429" s="125">
        <v>3.7569620452881232</v>
      </c>
      <c r="AF429" s="126" t="s">
        <v>94</v>
      </c>
      <c r="AG429" s="126" t="s">
        <v>94</v>
      </c>
      <c r="AH429" s="126">
        <v>585.46</v>
      </c>
      <c r="AI429" s="126" t="s">
        <v>94</v>
      </c>
      <c r="AJ429" s="126" t="s">
        <v>94</v>
      </c>
      <c r="AK429" s="126" t="s">
        <v>94</v>
      </c>
      <c r="AL429" s="126" t="s">
        <v>94</v>
      </c>
      <c r="AM429" s="126" t="s">
        <v>94</v>
      </c>
      <c r="AN429" s="128" t="s">
        <v>94</v>
      </c>
      <c r="AO429" s="125">
        <v>843726.91599999997</v>
      </c>
      <c r="AP429" s="125">
        <v>218231.59658085997</v>
      </c>
      <c r="AQ429" s="125">
        <v>88.149708495110602</v>
      </c>
      <c r="AR429" s="125">
        <v>11.850291504889404</v>
      </c>
      <c r="AS429" s="125">
        <v>48.421407953057717</v>
      </c>
      <c r="AT429" s="126" t="s">
        <v>94</v>
      </c>
      <c r="AU429" s="128" t="s">
        <v>94</v>
      </c>
      <c r="AV429" s="125">
        <f t="shared" si="19"/>
        <v>10.089340914993738</v>
      </c>
      <c r="AW429" s="128" t="s">
        <v>94</v>
      </c>
      <c r="AX429" s="129">
        <v>144.19839999999999</v>
      </c>
      <c r="AZ429" s="100"/>
      <c r="BA429" s="98">
        <f t="shared" si="18"/>
        <v>31698.50116</v>
      </c>
      <c r="BB429" s="154"/>
    </row>
    <row r="430" spans="1:54" x14ac:dyDescent="0.3">
      <c r="A430" s="120">
        <v>2015</v>
      </c>
      <c r="B430" s="121" t="s">
        <v>29</v>
      </c>
      <c r="C430" s="132">
        <v>1897.86</v>
      </c>
      <c r="D430" s="122">
        <v>1666.54</v>
      </c>
      <c r="E430" s="123">
        <v>441.32528000000002</v>
      </c>
      <c r="F430" s="123" t="s">
        <v>94</v>
      </c>
      <c r="G430" s="123" t="s">
        <v>94</v>
      </c>
      <c r="H430" s="132">
        <v>4005.72</v>
      </c>
      <c r="I430" s="132">
        <v>1580.05</v>
      </c>
      <c r="J430" s="122">
        <v>5585.77</v>
      </c>
      <c r="K430" s="124">
        <v>3806.51</v>
      </c>
      <c r="L430" s="124">
        <v>1803.47</v>
      </c>
      <c r="M430" s="124">
        <v>1583.66</v>
      </c>
      <c r="N430" s="125">
        <v>1501.4668902963408</v>
      </c>
      <c r="O430" s="125">
        <v>5307.976642419002</v>
      </c>
      <c r="P430" s="125">
        <v>45.897033907357475</v>
      </c>
      <c r="Q430" s="125">
        <v>4868.95</v>
      </c>
      <c r="R430" s="125">
        <v>1098.29</v>
      </c>
      <c r="S430" s="125">
        <v>260.2</v>
      </c>
      <c r="T430" s="125">
        <v>357.01</v>
      </c>
      <c r="U430" s="123" t="s">
        <v>94</v>
      </c>
      <c r="V430" s="127">
        <v>6584.45</v>
      </c>
      <c r="W430" s="125">
        <v>6174.31</v>
      </c>
      <c r="X430" s="125">
        <v>4408.8500000000004</v>
      </c>
      <c r="Y430" s="125">
        <v>6235.87</v>
      </c>
      <c r="Z430" s="125">
        <v>37990.902321506786</v>
      </c>
      <c r="AA430" s="125">
        <v>12170.22</v>
      </c>
      <c r="AB430" s="125">
        <v>5744.03</v>
      </c>
      <c r="AC430" s="123" t="s">
        <v>94</v>
      </c>
      <c r="AD430" s="125">
        <v>23.957657016110243</v>
      </c>
      <c r="AE430" s="125">
        <v>4.8498625463415008</v>
      </c>
      <c r="AF430" s="126" t="s">
        <v>94</v>
      </c>
      <c r="AG430" s="126" t="s">
        <v>94</v>
      </c>
      <c r="AH430" s="126">
        <v>660.13</v>
      </c>
      <c r="AI430" s="126" t="s">
        <v>94</v>
      </c>
      <c r="AJ430" s="126" t="s">
        <v>94</v>
      </c>
      <c r="AK430" s="126" t="s">
        <v>94</v>
      </c>
      <c r="AL430" s="126" t="s">
        <v>94</v>
      </c>
      <c r="AM430" s="126" t="s">
        <v>94</v>
      </c>
      <c r="AN430" s="128" t="s">
        <v>94</v>
      </c>
      <c r="AO430" s="125">
        <v>250939.48300000001</v>
      </c>
      <c r="AP430" s="125">
        <v>50798.885098890001</v>
      </c>
      <c r="AQ430" s="125">
        <v>71.712941993673198</v>
      </c>
      <c r="AR430" s="125">
        <v>28.287058006326788</v>
      </c>
      <c r="AS430" s="125">
        <v>54.102966092642532</v>
      </c>
      <c r="AT430" s="126" t="s">
        <v>94</v>
      </c>
      <c r="AU430" s="128" t="s">
        <v>94</v>
      </c>
      <c r="AV430" s="125">
        <f t="shared" si="19"/>
        <v>14.473994117160792</v>
      </c>
      <c r="AW430" s="128" t="s">
        <v>94</v>
      </c>
      <c r="AX430" s="129">
        <v>40.2911</v>
      </c>
      <c r="AZ430" s="100"/>
      <c r="BA430" s="98">
        <f t="shared" si="18"/>
        <v>12170.225280000001</v>
      </c>
      <c r="BB430" s="154"/>
    </row>
    <row r="431" spans="1:54" ht="15" thickBot="1" x14ac:dyDescent="0.35">
      <c r="A431" s="134">
        <v>2015</v>
      </c>
      <c r="B431" s="135" t="s">
        <v>30</v>
      </c>
      <c r="C431" s="136">
        <v>1182.49</v>
      </c>
      <c r="D431" s="137">
        <v>1862.1</v>
      </c>
      <c r="E431" s="123">
        <v>489.38330999999999</v>
      </c>
      <c r="F431" s="138" t="s">
        <v>94</v>
      </c>
      <c r="G431" s="138" t="s">
        <v>94</v>
      </c>
      <c r="H431" s="136">
        <v>3533.98</v>
      </c>
      <c r="I431" s="136">
        <v>377.56</v>
      </c>
      <c r="J431" s="137">
        <v>3911.54</v>
      </c>
      <c r="K431" s="139">
        <v>3607.44</v>
      </c>
      <c r="L431" s="139">
        <v>1207.07</v>
      </c>
      <c r="M431" s="139">
        <v>1900.81</v>
      </c>
      <c r="N431" s="140">
        <v>385.41240359929975</v>
      </c>
      <c r="O431" s="140">
        <v>3992.8555431359637</v>
      </c>
      <c r="P431" s="140">
        <v>59.75986298837509</v>
      </c>
      <c r="Q431" s="140">
        <v>1993.36</v>
      </c>
      <c r="R431" s="140">
        <v>640.52</v>
      </c>
      <c r="S431" s="140">
        <v>0</v>
      </c>
      <c r="T431" s="140">
        <v>0</v>
      </c>
      <c r="U431" s="138" t="s">
        <v>94</v>
      </c>
      <c r="V431" s="141">
        <v>2633.88</v>
      </c>
      <c r="W431" s="140">
        <v>4416.0600000000004</v>
      </c>
      <c r="X431" s="140">
        <v>2861.04</v>
      </c>
      <c r="Y431" s="140">
        <v>3747.29</v>
      </c>
      <c r="Z431" s="140">
        <v>0</v>
      </c>
      <c r="AA431" s="140">
        <v>6545.43</v>
      </c>
      <c r="AB431" s="140">
        <v>4153.01</v>
      </c>
      <c r="AC431" s="138" t="s">
        <v>94</v>
      </c>
      <c r="AD431" s="140">
        <v>22.107488259772776</v>
      </c>
      <c r="AE431" s="140">
        <v>3.9026922228096845</v>
      </c>
      <c r="AF431" s="142" t="s">
        <v>94</v>
      </c>
      <c r="AG431" s="142" t="s">
        <v>94</v>
      </c>
      <c r="AH431" s="142">
        <v>68.03</v>
      </c>
      <c r="AI431" s="142" t="s">
        <v>94</v>
      </c>
      <c r="AJ431" s="142" t="s">
        <v>94</v>
      </c>
      <c r="AK431" s="142" t="s">
        <v>94</v>
      </c>
      <c r="AL431" s="142" t="s">
        <v>94</v>
      </c>
      <c r="AM431" s="142" t="s">
        <v>94</v>
      </c>
      <c r="AN431" s="143" t="s">
        <v>94</v>
      </c>
      <c r="AO431" s="140">
        <v>167715.76199999999</v>
      </c>
      <c r="AP431" s="140">
        <v>29607.285518320001</v>
      </c>
      <c r="AQ431" s="140">
        <v>90.347535753181617</v>
      </c>
      <c r="AR431" s="140">
        <v>9.6524642468183881</v>
      </c>
      <c r="AS431" s="140">
        <v>40.239984233274207</v>
      </c>
      <c r="AT431" s="142" t="s">
        <v>94</v>
      </c>
      <c r="AU431" s="143" t="s">
        <v>94</v>
      </c>
      <c r="AV431" s="140">
        <f t="shared" si="19"/>
        <v>8.4991846875799304</v>
      </c>
      <c r="AW431" s="143" t="s">
        <v>94</v>
      </c>
      <c r="AX431" s="144">
        <v>16.6236</v>
      </c>
      <c r="AZ431" s="100"/>
      <c r="BA431" s="98">
        <f t="shared" si="18"/>
        <v>6545.4133100000008</v>
      </c>
      <c r="BB431" s="154"/>
    </row>
    <row r="432" spans="1:54" x14ac:dyDescent="0.3">
      <c r="A432" s="120">
        <v>2016</v>
      </c>
      <c r="B432" s="130" t="s">
        <v>206</v>
      </c>
      <c r="C432" s="132">
        <v>124340.96</v>
      </c>
      <c r="D432" s="122">
        <v>85647.74</v>
      </c>
      <c r="E432" s="122">
        <v>11746.77</v>
      </c>
      <c r="F432" s="123">
        <v>6391.32</v>
      </c>
      <c r="G432" s="123">
        <v>2200.19</v>
      </c>
      <c r="H432" s="132">
        <v>230326.98</v>
      </c>
      <c r="I432" s="132">
        <v>41213.17</v>
      </c>
      <c r="J432" s="122">
        <v>271540.15000000002</v>
      </c>
      <c r="K432" s="124">
        <v>3439.51</v>
      </c>
      <c r="L432" s="124">
        <v>1856.8</v>
      </c>
      <c r="M432" s="124">
        <v>1278.99</v>
      </c>
      <c r="N432" s="125">
        <v>615.44263269262285</v>
      </c>
      <c r="O432" s="125">
        <v>4054.95</v>
      </c>
      <c r="P432" s="125">
        <v>45.87500569762728</v>
      </c>
      <c r="Q432" s="125">
        <v>229477.81</v>
      </c>
      <c r="R432" s="125">
        <v>52852.73</v>
      </c>
      <c r="S432" s="125">
        <v>13769.1</v>
      </c>
      <c r="T432" s="125">
        <v>21174.03</v>
      </c>
      <c r="U432" s="126">
        <v>3099.24</v>
      </c>
      <c r="V432" s="127">
        <v>320372.90999999992</v>
      </c>
      <c r="W432" s="125">
        <v>5792.48</v>
      </c>
      <c r="X432" s="125">
        <v>3614.94</v>
      </c>
      <c r="Y432" s="125">
        <v>4032.7</v>
      </c>
      <c r="Z432" s="125">
        <v>19249.813780521054</v>
      </c>
      <c r="AA432" s="125">
        <v>591913.06000000006</v>
      </c>
      <c r="AB432" s="125">
        <v>4840.8999999999996</v>
      </c>
      <c r="AC432" s="125">
        <v>53.042373939776596</v>
      </c>
      <c r="AD432" s="125">
        <v>14.126002234340953</v>
      </c>
      <c r="AE432" s="125">
        <v>2.9449005221803635</v>
      </c>
      <c r="AF432" s="126">
        <v>438019.23499999999</v>
      </c>
      <c r="AG432" s="126">
        <v>18799.312000000002</v>
      </c>
      <c r="AH432" s="125">
        <v>61356.36</v>
      </c>
      <c r="AI432" s="126">
        <v>524011.84311999998</v>
      </c>
      <c r="AJ432" s="126">
        <v>4285.57</v>
      </c>
      <c r="AK432" s="133">
        <v>2.6070767055431801</v>
      </c>
      <c r="AL432" s="126">
        <v>1115924.9031199999</v>
      </c>
      <c r="AM432" s="126">
        <v>9126.4676990077805</v>
      </c>
      <c r="AN432" s="126">
        <v>5.5519772277235422</v>
      </c>
      <c r="AO432" s="125">
        <v>20099594.385000002</v>
      </c>
      <c r="AP432" s="125">
        <v>4190237.6117500002</v>
      </c>
      <c r="AQ432" s="125">
        <v>84.822439701826781</v>
      </c>
      <c r="AR432" s="125">
        <v>15.177560298173216</v>
      </c>
      <c r="AS432" s="125">
        <v>54.124994302372698</v>
      </c>
      <c r="AT432" s="126">
        <v>46.957626060223419</v>
      </c>
      <c r="AU432" s="126">
        <v>39.774734433206774</v>
      </c>
      <c r="AV432" s="125">
        <f t="shared" si="19"/>
        <v>3.6829385089836242</v>
      </c>
      <c r="AW432" s="116">
        <f>((AI432/AI399)-1)*100</f>
        <v>6.6860919863339863</v>
      </c>
      <c r="AX432" s="129">
        <v>5836.9316899999994</v>
      </c>
      <c r="AZ432" s="100"/>
      <c r="BA432" s="98">
        <f>C432+D432+F432+I432+Q432+R432+S432+U432+E432+G432+T432</f>
        <v>591913.05999999994</v>
      </c>
      <c r="BB432" s="154"/>
    </row>
    <row r="433" spans="1:54" x14ac:dyDescent="0.3">
      <c r="A433" s="120">
        <v>2016</v>
      </c>
      <c r="B433" s="121" t="s">
        <v>0</v>
      </c>
      <c r="C433" s="132">
        <v>725.87</v>
      </c>
      <c r="D433" s="122">
        <v>1427.15</v>
      </c>
      <c r="E433" s="123">
        <v>0</v>
      </c>
      <c r="F433" s="123" t="s">
        <v>94</v>
      </c>
      <c r="G433" s="123" t="s">
        <v>94</v>
      </c>
      <c r="H433" s="132">
        <v>2153.02</v>
      </c>
      <c r="I433" s="132">
        <v>610.35</v>
      </c>
      <c r="J433" s="122">
        <v>2763.37</v>
      </c>
      <c r="K433" s="124">
        <v>3610.88</v>
      </c>
      <c r="L433" s="124">
        <v>1217.3699999999999</v>
      </c>
      <c r="M433" s="124">
        <v>2393.5100000000002</v>
      </c>
      <c r="N433" s="125">
        <v>1023.6299097709052</v>
      </c>
      <c r="O433" s="125">
        <v>4634.51</v>
      </c>
      <c r="P433" s="125">
        <v>41.00904660425855</v>
      </c>
      <c r="Q433" s="125">
        <v>3439.88</v>
      </c>
      <c r="R433" s="125">
        <v>533.5</v>
      </c>
      <c r="S433" s="125">
        <v>1.68</v>
      </c>
      <c r="T433" s="125">
        <v>0</v>
      </c>
      <c r="U433" s="123" t="s">
        <v>94</v>
      </c>
      <c r="V433" s="127">
        <v>3975.06</v>
      </c>
      <c r="W433" s="125">
        <v>5610.67</v>
      </c>
      <c r="X433" s="125">
        <v>3433.52</v>
      </c>
      <c r="Y433" s="125">
        <v>3541.89</v>
      </c>
      <c r="Z433" s="125">
        <v>1335.7903097696583</v>
      </c>
      <c r="AA433" s="125">
        <v>6738.44</v>
      </c>
      <c r="AB433" s="125">
        <v>5164.57</v>
      </c>
      <c r="AC433" s="123" t="s">
        <v>94</v>
      </c>
      <c r="AD433" s="125">
        <v>21.339527260472572</v>
      </c>
      <c r="AE433" s="125">
        <v>2.6318583618352962</v>
      </c>
      <c r="AF433" s="126" t="s">
        <v>94</v>
      </c>
      <c r="AG433" s="126" t="s">
        <v>94</v>
      </c>
      <c r="AH433" s="126">
        <v>480.35</v>
      </c>
      <c r="AI433" s="126" t="s">
        <v>94</v>
      </c>
      <c r="AJ433" s="126" t="s">
        <v>94</v>
      </c>
      <c r="AK433" s="126" t="s">
        <v>94</v>
      </c>
      <c r="AL433" s="126" t="s">
        <v>94</v>
      </c>
      <c r="AM433" s="126" t="s">
        <v>94</v>
      </c>
      <c r="AN433" s="128" t="s">
        <v>94</v>
      </c>
      <c r="AO433" s="125">
        <v>256033.535</v>
      </c>
      <c r="AP433" s="125">
        <v>31577.260910000001</v>
      </c>
      <c r="AQ433" s="125">
        <v>77.912838309744998</v>
      </c>
      <c r="AR433" s="125">
        <v>22.087161690255016</v>
      </c>
      <c r="AS433" s="125">
        <v>58.990804993440626</v>
      </c>
      <c r="AT433" s="126" t="s">
        <v>94</v>
      </c>
      <c r="AU433" s="128" t="s">
        <v>94</v>
      </c>
      <c r="AV433" s="125">
        <f t="shared" si="19"/>
        <v>4.3680553619497964</v>
      </c>
      <c r="AW433" s="128" t="s">
        <v>94</v>
      </c>
      <c r="AX433" s="129">
        <v>186.78100000000001</v>
      </c>
      <c r="AZ433" s="100"/>
      <c r="BA433" s="98">
        <f>C433+D433+I433+Q433+R433+S433+E433+T433</f>
        <v>6738.43</v>
      </c>
      <c r="BB433" s="154"/>
    </row>
    <row r="434" spans="1:54" x14ac:dyDescent="0.3">
      <c r="A434" s="120">
        <v>2016</v>
      </c>
      <c r="B434" s="121" t="s">
        <v>1</v>
      </c>
      <c r="C434" s="132">
        <v>1899.15</v>
      </c>
      <c r="D434" s="122">
        <v>1998.08</v>
      </c>
      <c r="E434" s="123">
        <v>103.07</v>
      </c>
      <c r="F434" s="123" t="s">
        <v>94</v>
      </c>
      <c r="G434" s="123" t="s">
        <v>94</v>
      </c>
      <c r="H434" s="132">
        <v>4000.3</v>
      </c>
      <c r="I434" s="132">
        <v>168.46</v>
      </c>
      <c r="J434" s="122">
        <v>4168.75</v>
      </c>
      <c r="K434" s="124">
        <v>2967.25</v>
      </c>
      <c r="L434" s="124">
        <v>1408.71</v>
      </c>
      <c r="M434" s="124">
        <v>1482.09</v>
      </c>
      <c r="N434" s="125">
        <v>124.95337314097098</v>
      </c>
      <c r="O434" s="125">
        <v>3092.2</v>
      </c>
      <c r="P434" s="125">
        <v>25.85005202565193</v>
      </c>
      <c r="Q434" s="125">
        <v>8892.5</v>
      </c>
      <c r="R434" s="125">
        <v>999.36</v>
      </c>
      <c r="S434" s="125">
        <v>2.41</v>
      </c>
      <c r="T434" s="125">
        <v>2063.64</v>
      </c>
      <c r="U434" s="123" t="s">
        <v>94</v>
      </c>
      <c r="V434" s="127">
        <v>11957.91</v>
      </c>
      <c r="W434" s="125">
        <v>5468.88</v>
      </c>
      <c r="X434" s="125">
        <v>3598.91</v>
      </c>
      <c r="Y434" s="125">
        <v>5253.43</v>
      </c>
      <c r="Z434" s="125">
        <v>797.00894335872806</v>
      </c>
      <c r="AA434" s="125">
        <v>16126.66</v>
      </c>
      <c r="AB434" s="125">
        <v>4562.3999999999996</v>
      </c>
      <c r="AC434" s="123" t="s">
        <v>94</v>
      </c>
      <c r="AD434" s="125">
        <v>21.990234220595013</v>
      </c>
      <c r="AE434" s="125">
        <v>2.5580286893462802</v>
      </c>
      <c r="AF434" s="126" t="s">
        <v>94</v>
      </c>
      <c r="AG434" s="126" t="s">
        <v>94</v>
      </c>
      <c r="AH434" s="126">
        <v>1441.86</v>
      </c>
      <c r="AI434" s="126" t="s">
        <v>94</v>
      </c>
      <c r="AJ434" s="126" t="s">
        <v>94</v>
      </c>
      <c r="AK434" s="126" t="s">
        <v>94</v>
      </c>
      <c r="AL434" s="126" t="s">
        <v>94</v>
      </c>
      <c r="AM434" s="126" t="s">
        <v>94</v>
      </c>
      <c r="AN434" s="128" t="s">
        <v>94</v>
      </c>
      <c r="AO434" s="125">
        <v>630433.11699999997</v>
      </c>
      <c r="AP434" s="125">
        <v>73335.576230000006</v>
      </c>
      <c r="AQ434" s="125">
        <v>95.959220389805097</v>
      </c>
      <c r="AR434" s="125">
        <v>4.0410194902548726</v>
      </c>
      <c r="AS434" s="125">
        <v>74.149947974348066</v>
      </c>
      <c r="AT434" s="126" t="s">
        <v>94</v>
      </c>
      <c r="AU434" s="128" t="s">
        <v>94</v>
      </c>
      <c r="AV434" s="125">
        <f t="shared" si="19"/>
        <v>4.4776622217212125</v>
      </c>
      <c r="AW434" s="128" t="s">
        <v>94</v>
      </c>
      <c r="AX434" s="129">
        <v>390.94016999999997</v>
      </c>
      <c r="AZ434" s="100"/>
      <c r="BA434" s="98">
        <f t="shared" ref="BA434:BA464" si="20">C434+D434+I434+Q434+R434+S434+E434+T434</f>
        <v>16126.67</v>
      </c>
      <c r="BB434" s="154"/>
    </row>
    <row r="435" spans="1:54" x14ac:dyDescent="0.3">
      <c r="A435" s="120">
        <v>2016</v>
      </c>
      <c r="B435" s="121" t="s">
        <v>2</v>
      </c>
      <c r="C435" s="132">
        <v>322.23</v>
      </c>
      <c r="D435" s="122">
        <v>871.29</v>
      </c>
      <c r="E435" s="123">
        <v>4.21</v>
      </c>
      <c r="F435" s="123" t="s">
        <v>94</v>
      </c>
      <c r="G435" s="123" t="s">
        <v>94</v>
      </c>
      <c r="H435" s="132">
        <v>1197.73</v>
      </c>
      <c r="I435" s="132">
        <v>264.93</v>
      </c>
      <c r="J435" s="122">
        <v>1462.66</v>
      </c>
      <c r="K435" s="124">
        <v>3862.34</v>
      </c>
      <c r="L435" s="124">
        <v>1039.08</v>
      </c>
      <c r="M435" s="124">
        <v>2809.67</v>
      </c>
      <c r="N435" s="125">
        <v>854.3093468341367</v>
      </c>
      <c r="O435" s="125">
        <v>4716.6499999999996</v>
      </c>
      <c r="P435" s="125">
        <v>30.917292343073594</v>
      </c>
      <c r="Q435" s="125">
        <v>2435.1799999999998</v>
      </c>
      <c r="R435" s="125">
        <v>833.05</v>
      </c>
      <c r="S435" s="125">
        <v>0</v>
      </c>
      <c r="T435" s="125">
        <v>0</v>
      </c>
      <c r="U435" s="123" t="s">
        <v>94</v>
      </c>
      <c r="V435" s="127">
        <v>3268.2299999999996</v>
      </c>
      <c r="W435" s="125">
        <v>6855.09</v>
      </c>
      <c r="X435" s="125">
        <v>5177.47</v>
      </c>
      <c r="Y435" s="125">
        <v>5464.61</v>
      </c>
      <c r="Z435" s="125">
        <v>0</v>
      </c>
      <c r="AA435" s="125">
        <v>4730.88</v>
      </c>
      <c r="AB435" s="125">
        <v>6012.32</v>
      </c>
      <c r="AC435" s="123" t="s">
        <v>94</v>
      </c>
      <c r="AD435" s="125">
        <v>15.945764522717626</v>
      </c>
      <c r="AE435" s="125">
        <v>3.0712889367808311</v>
      </c>
      <c r="AF435" s="126" t="s">
        <v>94</v>
      </c>
      <c r="AG435" s="126" t="s">
        <v>94</v>
      </c>
      <c r="AH435" s="126">
        <v>159.71</v>
      </c>
      <c r="AI435" s="126" t="s">
        <v>94</v>
      </c>
      <c r="AJ435" s="126" t="s">
        <v>94</v>
      </c>
      <c r="AK435" s="126" t="s">
        <v>94</v>
      </c>
      <c r="AL435" s="126" t="s">
        <v>94</v>
      </c>
      <c r="AM435" s="126" t="s">
        <v>94</v>
      </c>
      <c r="AN435" s="128" t="s">
        <v>94</v>
      </c>
      <c r="AO435" s="125">
        <v>154035.65400000001</v>
      </c>
      <c r="AP435" s="125">
        <v>29668.569</v>
      </c>
      <c r="AQ435" s="125">
        <v>81.887109786279794</v>
      </c>
      <c r="AR435" s="125">
        <v>18.11289021372021</v>
      </c>
      <c r="AS435" s="125">
        <v>69.082919034090892</v>
      </c>
      <c r="AT435" s="126" t="s">
        <v>94</v>
      </c>
      <c r="AU435" s="128" t="s">
        <v>94</v>
      </c>
      <c r="AV435" s="125">
        <f t="shared" si="19"/>
        <v>-1.677203745962863</v>
      </c>
      <c r="AW435" s="128" t="s">
        <v>94</v>
      </c>
      <c r="AX435" s="129">
        <v>40.505989999999997</v>
      </c>
      <c r="AZ435" s="100"/>
      <c r="BA435" s="98">
        <f t="shared" si="20"/>
        <v>4730.8900000000003</v>
      </c>
      <c r="BB435" s="154"/>
    </row>
    <row r="436" spans="1:54" x14ac:dyDescent="0.3">
      <c r="A436" s="120">
        <v>2016</v>
      </c>
      <c r="B436" s="121" t="s">
        <v>3</v>
      </c>
      <c r="C436" s="132">
        <v>686.04</v>
      </c>
      <c r="D436" s="122">
        <v>1427.06</v>
      </c>
      <c r="E436" s="123">
        <v>188.94</v>
      </c>
      <c r="F436" s="123" t="s">
        <v>94</v>
      </c>
      <c r="G436" s="123" t="s">
        <v>94</v>
      </c>
      <c r="H436" s="132">
        <v>2302.04</v>
      </c>
      <c r="I436" s="132">
        <v>323.7</v>
      </c>
      <c r="J436" s="122">
        <v>2625.74</v>
      </c>
      <c r="K436" s="124">
        <v>4773.0200000000004</v>
      </c>
      <c r="L436" s="124">
        <v>1422.43</v>
      </c>
      <c r="M436" s="124">
        <v>2958.85</v>
      </c>
      <c r="N436" s="125">
        <v>671.14658212783252</v>
      </c>
      <c r="O436" s="125">
        <v>5444.17</v>
      </c>
      <c r="P436" s="125">
        <v>49.518252470028685</v>
      </c>
      <c r="Q436" s="125">
        <v>1531.28</v>
      </c>
      <c r="R436" s="125">
        <v>398.3</v>
      </c>
      <c r="S436" s="125">
        <v>747.26</v>
      </c>
      <c r="T436" s="125">
        <v>0</v>
      </c>
      <c r="U436" s="123" t="s">
        <v>94</v>
      </c>
      <c r="V436" s="127">
        <v>2676.84</v>
      </c>
      <c r="W436" s="125">
        <v>6094.6</v>
      </c>
      <c r="X436" s="125">
        <v>3675.16</v>
      </c>
      <c r="Y436" s="125">
        <v>3906.81</v>
      </c>
      <c r="Z436" s="125">
        <v>27714.242480436151</v>
      </c>
      <c r="AA436" s="125">
        <v>5302.57</v>
      </c>
      <c r="AB436" s="125">
        <v>5754.18</v>
      </c>
      <c r="AC436" s="123" t="s">
        <v>94</v>
      </c>
      <c r="AD436" s="125">
        <v>2.6445048512365066</v>
      </c>
      <c r="AE436" s="125">
        <v>1.29371222365955</v>
      </c>
      <c r="AF436" s="126" t="s">
        <v>94</v>
      </c>
      <c r="AG436" s="126" t="s">
        <v>94</v>
      </c>
      <c r="AH436" s="126">
        <v>96.81</v>
      </c>
      <c r="AI436" s="126" t="s">
        <v>94</v>
      </c>
      <c r="AJ436" s="126" t="s">
        <v>94</v>
      </c>
      <c r="AK436" s="126" t="s">
        <v>94</v>
      </c>
      <c r="AL436" s="126" t="s">
        <v>94</v>
      </c>
      <c r="AM436" s="126" t="s">
        <v>94</v>
      </c>
      <c r="AN436" s="128" t="s">
        <v>94</v>
      </c>
      <c r="AO436" s="125">
        <v>409872.451</v>
      </c>
      <c r="AP436" s="125">
        <v>200512.84941</v>
      </c>
      <c r="AQ436" s="125">
        <v>87.672046737300718</v>
      </c>
      <c r="AR436" s="125">
        <v>12.327953262699278</v>
      </c>
      <c r="AS436" s="125">
        <v>50.481936117769308</v>
      </c>
      <c r="AT436" s="126" t="s">
        <v>94</v>
      </c>
      <c r="AU436" s="128" t="s">
        <v>94</v>
      </c>
      <c r="AV436" s="125">
        <f t="shared" si="19"/>
        <v>0.20465858110942925</v>
      </c>
      <c r="AW436" s="128" t="s">
        <v>94</v>
      </c>
      <c r="AX436" s="129">
        <v>26.808439999999997</v>
      </c>
      <c r="AZ436" s="100"/>
      <c r="BA436" s="98">
        <f t="shared" si="20"/>
        <v>5302.58</v>
      </c>
      <c r="BB436" s="154"/>
    </row>
    <row r="437" spans="1:54" x14ac:dyDescent="0.3">
      <c r="A437" s="120">
        <v>2016</v>
      </c>
      <c r="B437" s="121" t="s">
        <v>4</v>
      </c>
      <c r="C437" s="132">
        <v>2174.5</v>
      </c>
      <c r="D437" s="122">
        <v>1742.68</v>
      </c>
      <c r="E437" s="123">
        <v>271.99</v>
      </c>
      <c r="F437" s="123" t="s">
        <v>94</v>
      </c>
      <c r="G437" s="123" t="s">
        <v>94</v>
      </c>
      <c r="H437" s="132">
        <v>4189.17</v>
      </c>
      <c r="I437" s="132">
        <v>735.45</v>
      </c>
      <c r="J437" s="122">
        <v>4924.62</v>
      </c>
      <c r="K437" s="124">
        <v>4624.74</v>
      </c>
      <c r="L437" s="124">
        <v>2400.59</v>
      </c>
      <c r="M437" s="124">
        <v>1923.88</v>
      </c>
      <c r="N437" s="125">
        <v>811.91853533167887</v>
      </c>
      <c r="O437" s="125">
        <v>5436.66</v>
      </c>
      <c r="P437" s="125">
        <v>32.927188857515567</v>
      </c>
      <c r="Q437" s="125">
        <v>8286.4</v>
      </c>
      <c r="R437" s="125">
        <v>1304.8699999999999</v>
      </c>
      <c r="S437" s="125">
        <v>2.97</v>
      </c>
      <c r="T437" s="125">
        <v>437.24</v>
      </c>
      <c r="U437" s="123" t="s">
        <v>94</v>
      </c>
      <c r="V437" s="127">
        <v>10031.48</v>
      </c>
      <c r="W437" s="125">
        <v>4800.7700000000004</v>
      </c>
      <c r="X437" s="125">
        <v>3468.31</v>
      </c>
      <c r="Y437" s="125">
        <v>3787</v>
      </c>
      <c r="Z437" s="125">
        <v>288.54995150339477</v>
      </c>
      <c r="AA437" s="125">
        <v>14956.09</v>
      </c>
      <c r="AB437" s="125">
        <v>4993.0600000000004</v>
      </c>
      <c r="AC437" s="123" t="s">
        <v>94</v>
      </c>
      <c r="AD437" s="125">
        <v>22.620110273441131</v>
      </c>
      <c r="AE437" s="125">
        <v>2.1680622357451771</v>
      </c>
      <c r="AF437" s="126" t="s">
        <v>94</v>
      </c>
      <c r="AG437" s="126" t="s">
        <v>94</v>
      </c>
      <c r="AH437" s="126">
        <v>207.89</v>
      </c>
      <c r="AI437" s="126" t="s">
        <v>94</v>
      </c>
      <c r="AJ437" s="126" t="s">
        <v>94</v>
      </c>
      <c r="AK437" s="126" t="s">
        <v>94</v>
      </c>
      <c r="AL437" s="126" t="s">
        <v>94</v>
      </c>
      <c r="AM437" s="126" t="s">
        <v>94</v>
      </c>
      <c r="AN437" s="128" t="s">
        <v>94</v>
      </c>
      <c r="AO437" s="125">
        <v>689836.74699999997</v>
      </c>
      <c r="AP437" s="125">
        <v>66118.571479999999</v>
      </c>
      <c r="AQ437" s="125">
        <v>85.06585279676402</v>
      </c>
      <c r="AR437" s="125">
        <v>14.934147203235987</v>
      </c>
      <c r="AS437" s="125">
        <v>67.072878004879612</v>
      </c>
      <c r="AT437" s="126" t="s">
        <v>94</v>
      </c>
      <c r="AU437" s="128" t="s">
        <v>94</v>
      </c>
      <c r="AV437" s="125">
        <f t="shared" si="19"/>
        <v>5.6503824116765689</v>
      </c>
      <c r="AW437" s="128" t="s">
        <v>94</v>
      </c>
      <c r="AX437" s="129">
        <v>25.359779999999997</v>
      </c>
      <c r="AZ437" s="100"/>
      <c r="BA437" s="98">
        <f t="shared" si="20"/>
        <v>14956.099999999997</v>
      </c>
      <c r="BB437" s="154"/>
    </row>
    <row r="438" spans="1:54" x14ac:dyDescent="0.3">
      <c r="A438" s="120">
        <v>2016</v>
      </c>
      <c r="B438" s="121" t="s">
        <v>5</v>
      </c>
      <c r="C438" s="132">
        <v>395.31</v>
      </c>
      <c r="D438" s="122">
        <v>1249.45</v>
      </c>
      <c r="E438" s="123">
        <v>0</v>
      </c>
      <c r="F438" s="123" t="s">
        <v>94</v>
      </c>
      <c r="G438" s="123" t="s">
        <v>94</v>
      </c>
      <c r="H438" s="132">
        <v>1644.76</v>
      </c>
      <c r="I438" s="132">
        <v>127.26</v>
      </c>
      <c r="J438" s="122">
        <v>1772.02</v>
      </c>
      <c r="K438" s="124">
        <v>5118.25</v>
      </c>
      <c r="L438" s="124">
        <v>1230.1300000000001</v>
      </c>
      <c r="M438" s="124">
        <v>3888.11</v>
      </c>
      <c r="N438" s="125">
        <v>396.01595757922775</v>
      </c>
      <c r="O438" s="125">
        <v>5514.26</v>
      </c>
      <c r="P438" s="125">
        <v>45.189490246881782</v>
      </c>
      <c r="Q438" s="125">
        <v>1844.14</v>
      </c>
      <c r="R438" s="125">
        <v>305.14999999999998</v>
      </c>
      <c r="S438" s="125">
        <v>0</v>
      </c>
      <c r="T438" s="125">
        <v>0</v>
      </c>
      <c r="U438" s="123" t="s">
        <v>94</v>
      </c>
      <c r="V438" s="127">
        <v>2149.29</v>
      </c>
      <c r="W438" s="125">
        <v>5186.8599999999997</v>
      </c>
      <c r="X438" s="125">
        <v>4253.04</v>
      </c>
      <c r="Y438" s="125">
        <v>3657.97</v>
      </c>
      <c r="Z438" s="125">
        <v>0</v>
      </c>
      <c r="AA438" s="125">
        <v>3921.31</v>
      </c>
      <c r="AB438" s="125">
        <v>5329.86</v>
      </c>
      <c r="AC438" s="123" t="s">
        <v>94</v>
      </c>
      <c r="AD438" s="125">
        <v>12.5677248465791</v>
      </c>
      <c r="AE438" s="125">
        <v>3.4264203853816149</v>
      </c>
      <c r="AF438" s="126" t="s">
        <v>94</v>
      </c>
      <c r="AG438" s="126" t="s">
        <v>94</v>
      </c>
      <c r="AH438" s="126">
        <v>1830.91</v>
      </c>
      <c r="AI438" s="126" t="s">
        <v>94</v>
      </c>
      <c r="AJ438" s="126" t="s">
        <v>94</v>
      </c>
      <c r="AK438" s="126" t="s">
        <v>94</v>
      </c>
      <c r="AL438" s="126" t="s">
        <v>94</v>
      </c>
      <c r="AM438" s="126" t="s">
        <v>94</v>
      </c>
      <c r="AN438" s="128" t="s">
        <v>94</v>
      </c>
      <c r="AO438" s="125">
        <v>114443.342</v>
      </c>
      <c r="AP438" s="125">
        <v>31201.410660000001</v>
      </c>
      <c r="AQ438" s="125">
        <v>92.81836548120225</v>
      </c>
      <c r="AR438" s="125">
        <v>7.1816345187977566</v>
      </c>
      <c r="AS438" s="125">
        <v>54.810509753118218</v>
      </c>
      <c r="AT438" s="126" t="s">
        <v>94</v>
      </c>
      <c r="AU438" s="128" t="s">
        <v>94</v>
      </c>
      <c r="AV438" s="125">
        <f t="shared" si="19"/>
        <v>2.2444547002396176</v>
      </c>
      <c r="AW438" s="128" t="s">
        <v>94</v>
      </c>
      <c r="AX438" s="129">
        <v>14.63707</v>
      </c>
      <c r="AZ438" s="100"/>
      <c r="BA438" s="98">
        <f t="shared" si="20"/>
        <v>3921.31</v>
      </c>
      <c r="BB438" s="154"/>
    </row>
    <row r="439" spans="1:54" x14ac:dyDescent="0.3">
      <c r="A439" s="120">
        <v>2016</v>
      </c>
      <c r="B439" s="121" t="s">
        <v>6</v>
      </c>
      <c r="C439" s="132">
        <v>6523.49</v>
      </c>
      <c r="D439" s="122">
        <v>3690.14</v>
      </c>
      <c r="E439" s="123">
        <v>1642.94</v>
      </c>
      <c r="F439" s="123" t="s">
        <v>94</v>
      </c>
      <c r="G439" s="123" t="s">
        <v>94</v>
      </c>
      <c r="H439" s="132">
        <v>11856.57</v>
      </c>
      <c r="I439" s="132">
        <v>60.47</v>
      </c>
      <c r="J439" s="122">
        <v>11917.04</v>
      </c>
      <c r="K439" s="124">
        <v>2854.15</v>
      </c>
      <c r="L439" s="124">
        <v>1570.35</v>
      </c>
      <c r="M439" s="124">
        <v>888.3</v>
      </c>
      <c r="N439" s="125">
        <v>14.557674290517737</v>
      </c>
      <c r="O439" s="125">
        <v>2868.7</v>
      </c>
      <c r="P439" s="125">
        <v>69.072997921499208</v>
      </c>
      <c r="Q439" s="125">
        <v>2990.69</v>
      </c>
      <c r="R439" s="125">
        <v>1091.8900000000001</v>
      </c>
      <c r="S439" s="125">
        <v>89.08</v>
      </c>
      <c r="T439" s="125">
        <v>1164.1199999999999</v>
      </c>
      <c r="U439" s="123" t="s">
        <v>94</v>
      </c>
      <c r="V439" s="127">
        <v>5335.78</v>
      </c>
      <c r="W439" s="125">
        <v>4584.7700000000004</v>
      </c>
      <c r="X439" s="125">
        <v>3088.09</v>
      </c>
      <c r="Y439" s="125">
        <v>3001.07</v>
      </c>
      <c r="Z439" s="125">
        <v>1271.7110635260526</v>
      </c>
      <c r="AA439" s="125">
        <v>17252.82</v>
      </c>
      <c r="AB439" s="125">
        <v>3244.26</v>
      </c>
      <c r="AC439" s="123" t="s">
        <v>94</v>
      </c>
      <c r="AD439" s="125">
        <v>18.141391255301595</v>
      </c>
      <c r="AE439" s="125">
        <v>5.3835435348754341</v>
      </c>
      <c r="AF439" s="126" t="s">
        <v>94</v>
      </c>
      <c r="AG439" s="126" t="s">
        <v>94</v>
      </c>
      <c r="AH439" s="126">
        <v>1777.68</v>
      </c>
      <c r="AI439" s="126" t="s">
        <v>94</v>
      </c>
      <c r="AJ439" s="126" t="s">
        <v>94</v>
      </c>
      <c r="AK439" s="126" t="s">
        <v>94</v>
      </c>
      <c r="AL439" s="126" t="s">
        <v>94</v>
      </c>
      <c r="AM439" s="126" t="s">
        <v>94</v>
      </c>
      <c r="AN439" s="128" t="s">
        <v>94</v>
      </c>
      <c r="AO439" s="125">
        <v>320473.30699999997</v>
      </c>
      <c r="AP439" s="125">
        <v>95101.96802</v>
      </c>
      <c r="AQ439" s="125">
        <v>99.492575337499915</v>
      </c>
      <c r="AR439" s="125">
        <v>0.50742466250008389</v>
      </c>
      <c r="AS439" s="125">
        <v>30.927002078500788</v>
      </c>
      <c r="AT439" s="126" t="s">
        <v>94</v>
      </c>
      <c r="AU439" s="128" t="s">
        <v>94</v>
      </c>
      <c r="AV439" s="125">
        <f t="shared" si="19"/>
        <v>1.6866617747168577</v>
      </c>
      <c r="AW439" s="128" t="s">
        <v>94</v>
      </c>
      <c r="AX439" s="129">
        <v>5.4498699999999998</v>
      </c>
      <c r="AZ439" s="100"/>
      <c r="BA439" s="98">
        <f t="shared" si="20"/>
        <v>17252.82</v>
      </c>
      <c r="BB439" s="154"/>
    </row>
    <row r="440" spans="1:54" x14ac:dyDescent="0.3">
      <c r="A440" s="120">
        <v>2016</v>
      </c>
      <c r="B440" s="121" t="s">
        <v>7</v>
      </c>
      <c r="C440" s="132">
        <v>2435.81</v>
      </c>
      <c r="D440" s="122">
        <v>2383.39</v>
      </c>
      <c r="E440" s="123">
        <v>410</v>
      </c>
      <c r="F440" s="123" t="s">
        <v>94</v>
      </c>
      <c r="G440" s="123" t="s">
        <v>94</v>
      </c>
      <c r="H440" s="132">
        <v>5229.2</v>
      </c>
      <c r="I440" s="132">
        <v>926</v>
      </c>
      <c r="J440" s="122">
        <v>6155.2</v>
      </c>
      <c r="K440" s="124">
        <v>3446.88</v>
      </c>
      <c r="L440" s="124">
        <v>1605.59</v>
      </c>
      <c r="M440" s="124">
        <v>1571.04</v>
      </c>
      <c r="N440" s="125">
        <v>610.38034224935916</v>
      </c>
      <c r="O440" s="125">
        <v>4057.26</v>
      </c>
      <c r="P440" s="125">
        <v>36.764714666106009</v>
      </c>
      <c r="Q440" s="125">
        <v>9409.57</v>
      </c>
      <c r="R440" s="125">
        <v>1112.82</v>
      </c>
      <c r="S440" s="125">
        <v>64.55</v>
      </c>
      <c r="T440" s="125">
        <v>0</v>
      </c>
      <c r="U440" s="123" t="s">
        <v>94</v>
      </c>
      <c r="V440" s="127">
        <v>10586.939999999999</v>
      </c>
      <c r="W440" s="125">
        <v>4749.21</v>
      </c>
      <c r="X440" s="125">
        <v>3541.82</v>
      </c>
      <c r="Y440" s="125">
        <v>3617.51</v>
      </c>
      <c r="Z440" s="125">
        <v>36304.313835770532</v>
      </c>
      <c r="AA440" s="125">
        <v>16742.14</v>
      </c>
      <c r="AB440" s="125">
        <v>4469</v>
      </c>
      <c r="AC440" s="123" t="s">
        <v>94</v>
      </c>
      <c r="AD440" s="125">
        <v>22.535563671780004</v>
      </c>
      <c r="AE440" s="125">
        <v>2.5987919301159863</v>
      </c>
      <c r="AF440" s="126" t="s">
        <v>94</v>
      </c>
      <c r="AG440" s="126" t="s">
        <v>94</v>
      </c>
      <c r="AH440" s="126">
        <v>157.29</v>
      </c>
      <c r="AI440" s="126" t="s">
        <v>94</v>
      </c>
      <c r="AJ440" s="126" t="s">
        <v>94</v>
      </c>
      <c r="AK440" s="126" t="s">
        <v>94</v>
      </c>
      <c r="AL440" s="126" t="s">
        <v>94</v>
      </c>
      <c r="AM440" s="126" t="s">
        <v>94</v>
      </c>
      <c r="AN440" s="128" t="s">
        <v>94</v>
      </c>
      <c r="AO440" s="125">
        <v>644227.79700000002</v>
      </c>
      <c r="AP440" s="125">
        <v>74292.096900000004</v>
      </c>
      <c r="AQ440" s="125">
        <v>84.955809721861186</v>
      </c>
      <c r="AR440" s="125">
        <v>15.04419027813881</v>
      </c>
      <c r="AS440" s="125">
        <v>63.235285333893984</v>
      </c>
      <c r="AT440" s="126" t="s">
        <v>94</v>
      </c>
      <c r="AU440" s="128" t="s">
        <v>94</v>
      </c>
      <c r="AV440" s="125">
        <f t="shared" si="19"/>
        <v>-3.6642050665920856</v>
      </c>
      <c r="AW440" s="128" t="s">
        <v>94</v>
      </c>
      <c r="AX440" s="129">
        <v>69.752499999999998</v>
      </c>
      <c r="AZ440" s="100"/>
      <c r="BA440" s="98">
        <f t="shared" si="20"/>
        <v>16742.14</v>
      </c>
      <c r="BB440" s="154"/>
    </row>
    <row r="441" spans="1:54" x14ac:dyDescent="0.3">
      <c r="A441" s="120">
        <v>2016</v>
      </c>
      <c r="B441" s="121" t="s">
        <v>272</v>
      </c>
      <c r="C441" s="132">
        <v>16111.66</v>
      </c>
      <c r="D441" s="122">
        <v>4086.33</v>
      </c>
      <c r="E441" s="123">
        <v>754.71</v>
      </c>
      <c r="F441" s="123" t="s">
        <v>94</v>
      </c>
      <c r="G441" s="123" t="s">
        <v>94</v>
      </c>
      <c r="H441" s="132">
        <v>20952.7</v>
      </c>
      <c r="I441" s="132">
        <v>7352.85</v>
      </c>
      <c r="J441" s="122">
        <v>28305.55</v>
      </c>
      <c r="K441" s="124">
        <v>5424.93</v>
      </c>
      <c r="L441" s="124">
        <v>4171.5200000000004</v>
      </c>
      <c r="M441" s="124">
        <v>1058</v>
      </c>
      <c r="N441" s="125">
        <v>1903.7479584703417</v>
      </c>
      <c r="O441" s="125">
        <v>7328.68</v>
      </c>
      <c r="P441" s="125">
        <v>29.489899762335092</v>
      </c>
      <c r="Q441" s="125">
        <v>45685.11</v>
      </c>
      <c r="R441" s="125">
        <v>18858.18</v>
      </c>
      <c r="S441" s="125">
        <v>3135.04</v>
      </c>
      <c r="T441" s="125">
        <v>0</v>
      </c>
      <c r="U441" s="123" t="s">
        <v>94</v>
      </c>
      <c r="V441" s="127">
        <v>67678.33</v>
      </c>
      <c r="W441" s="125">
        <v>13614.31</v>
      </c>
      <c r="X441" s="125">
        <v>4572.43</v>
      </c>
      <c r="Y441" s="125">
        <v>5632.43</v>
      </c>
      <c r="Z441" s="125">
        <v>2411566.6615384612</v>
      </c>
      <c r="AA441" s="125">
        <v>95983.88</v>
      </c>
      <c r="AB441" s="125">
        <v>10866</v>
      </c>
      <c r="AC441" s="123" t="s">
        <v>94</v>
      </c>
      <c r="AD441" s="125">
        <v>5.8261355825911947</v>
      </c>
      <c r="AE441" s="125">
        <v>3.0019839162074033</v>
      </c>
      <c r="AF441" s="126" t="s">
        <v>94</v>
      </c>
      <c r="AG441" s="126" t="s">
        <v>94</v>
      </c>
      <c r="AH441" s="126">
        <v>25236.9</v>
      </c>
      <c r="AI441" s="126" t="s">
        <v>94</v>
      </c>
      <c r="AJ441" s="126" t="s">
        <v>94</v>
      </c>
      <c r="AK441" s="126" t="s">
        <v>94</v>
      </c>
      <c r="AL441" s="126" t="s">
        <v>94</v>
      </c>
      <c r="AM441" s="126" t="s">
        <v>94</v>
      </c>
      <c r="AN441" s="128" t="s">
        <v>94</v>
      </c>
      <c r="AO441" s="125">
        <v>3197348.2429999998</v>
      </c>
      <c r="AP441" s="125">
        <v>1647470.6751900001</v>
      </c>
      <c r="AQ441" s="125">
        <v>74.023292251872874</v>
      </c>
      <c r="AR441" s="125">
        <v>25.976707748127136</v>
      </c>
      <c r="AS441" s="125">
        <v>70.510100237664915</v>
      </c>
      <c r="AT441" s="126" t="s">
        <v>94</v>
      </c>
      <c r="AU441" s="128" t="s">
        <v>94</v>
      </c>
      <c r="AV441" s="125">
        <f t="shared" si="19"/>
        <v>2.00813353916931</v>
      </c>
      <c r="AW441" s="128" t="s">
        <v>94</v>
      </c>
      <c r="AX441" s="129">
        <v>10.06973</v>
      </c>
      <c r="AZ441" s="100"/>
      <c r="BA441" s="98">
        <f t="shared" si="20"/>
        <v>95983.88</v>
      </c>
      <c r="BB441" s="154"/>
    </row>
    <row r="442" spans="1:54" x14ac:dyDescent="0.3">
      <c r="A442" s="120">
        <v>2016</v>
      </c>
      <c r="B442" s="121" t="s">
        <v>8</v>
      </c>
      <c r="C442" s="132">
        <v>1065</v>
      </c>
      <c r="D442" s="122">
        <v>1962.34</v>
      </c>
      <c r="E442" s="123">
        <v>389.47</v>
      </c>
      <c r="F442" s="123" t="s">
        <v>94</v>
      </c>
      <c r="G442" s="123" t="s">
        <v>94</v>
      </c>
      <c r="H442" s="132">
        <v>3416.81</v>
      </c>
      <c r="I442" s="132">
        <v>326.8</v>
      </c>
      <c r="J442" s="122">
        <v>3743.61</v>
      </c>
      <c r="K442" s="124">
        <v>4156.08</v>
      </c>
      <c r="L442" s="124">
        <v>1295.42</v>
      </c>
      <c r="M442" s="124">
        <v>2386.91</v>
      </c>
      <c r="N442" s="125">
        <v>397.50668998837159</v>
      </c>
      <c r="O442" s="125">
        <v>4553.59</v>
      </c>
      <c r="P442" s="125">
        <v>46.549923279127199</v>
      </c>
      <c r="Q442" s="125">
        <v>3302.81</v>
      </c>
      <c r="R442" s="125">
        <v>993.09</v>
      </c>
      <c r="S442" s="125">
        <v>2.61</v>
      </c>
      <c r="T442" s="125">
        <v>0</v>
      </c>
      <c r="U442" s="123" t="s">
        <v>94</v>
      </c>
      <c r="V442" s="127">
        <v>4298.5099999999993</v>
      </c>
      <c r="W442" s="125">
        <v>4477.25</v>
      </c>
      <c r="X442" s="125">
        <v>3723.04</v>
      </c>
      <c r="Y442" s="125">
        <v>2794.91</v>
      </c>
      <c r="Z442" s="125">
        <v>1229.9905926622764</v>
      </c>
      <c r="AA442" s="125">
        <v>8042.14</v>
      </c>
      <c r="AB442" s="125">
        <v>4512.46</v>
      </c>
      <c r="AC442" s="123" t="s">
        <v>94</v>
      </c>
      <c r="AD442" s="125">
        <v>17.76559018934255</v>
      </c>
      <c r="AE442" s="125">
        <v>3.4378098268429449</v>
      </c>
      <c r="AF442" s="126" t="s">
        <v>94</v>
      </c>
      <c r="AG442" s="126" t="s">
        <v>94</v>
      </c>
      <c r="AH442" s="126">
        <v>175.74</v>
      </c>
      <c r="AI442" s="126" t="s">
        <v>94</v>
      </c>
      <c r="AJ442" s="126" t="s">
        <v>94</v>
      </c>
      <c r="AK442" s="126" t="s">
        <v>94</v>
      </c>
      <c r="AL442" s="126" t="s">
        <v>94</v>
      </c>
      <c r="AM442" s="126" t="s">
        <v>94</v>
      </c>
      <c r="AN442" s="128" t="s">
        <v>94</v>
      </c>
      <c r="AO442" s="125">
        <v>233932.079</v>
      </c>
      <c r="AP442" s="125">
        <v>45268.051240000001</v>
      </c>
      <c r="AQ442" s="125">
        <v>91.270458194096065</v>
      </c>
      <c r="AR442" s="125">
        <v>8.7295418059039278</v>
      </c>
      <c r="AS442" s="125">
        <v>53.449828030847499</v>
      </c>
      <c r="AT442" s="126" t="s">
        <v>94</v>
      </c>
      <c r="AU442" s="128" t="s">
        <v>94</v>
      </c>
      <c r="AV442" s="125">
        <f t="shared" si="19"/>
        <v>2.5022241142417245</v>
      </c>
      <c r="AW442" s="128" t="s">
        <v>94</v>
      </c>
      <c r="AX442" s="129">
        <v>41.353230000000003</v>
      </c>
      <c r="AZ442" s="100"/>
      <c r="BA442" s="98">
        <f t="shared" si="20"/>
        <v>8042.1200000000008</v>
      </c>
      <c r="BB442" s="154"/>
    </row>
    <row r="443" spans="1:54" x14ac:dyDescent="0.3">
      <c r="A443" s="120">
        <v>2016</v>
      </c>
      <c r="B443" s="121" t="s">
        <v>9</v>
      </c>
      <c r="C443" s="132">
        <v>7097.25</v>
      </c>
      <c r="D443" s="122">
        <v>2750.39</v>
      </c>
      <c r="E443" s="123">
        <v>6.23</v>
      </c>
      <c r="F443" s="123" t="s">
        <v>94</v>
      </c>
      <c r="G443" s="123" t="s">
        <v>94</v>
      </c>
      <c r="H443" s="132">
        <v>9853.86</v>
      </c>
      <c r="I443" s="132">
        <v>2343.89</v>
      </c>
      <c r="J443" s="122">
        <v>12197.76</v>
      </c>
      <c r="K443" s="124">
        <v>2811.2</v>
      </c>
      <c r="L443" s="124">
        <v>2024.77</v>
      </c>
      <c r="M443" s="124">
        <v>784.65</v>
      </c>
      <c r="N443" s="125">
        <v>668.68635349564352</v>
      </c>
      <c r="O443" s="125">
        <v>3479.88</v>
      </c>
      <c r="P443" s="125">
        <v>54.339082008723473</v>
      </c>
      <c r="Q443" s="125">
        <v>8170.27</v>
      </c>
      <c r="R443" s="125">
        <v>1382.4</v>
      </c>
      <c r="S443" s="125">
        <v>697.06</v>
      </c>
      <c r="T443" s="125">
        <v>0</v>
      </c>
      <c r="U443" s="123" t="s">
        <v>94</v>
      </c>
      <c r="V443" s="127">
        <v>10249.73</v>
      </c>
      <c r="W443" s="125">
        <v>4345.32</v>
      </c>
      <c r="X443" s="125">
        <v>2655.45</v>
      </c>
      <c r="Y443" s="125">
        <v>2822.72</v>
      </c>
      <c r="Z443" s="125">
        <v>21060.428122545167</v>
      </c>
      <c r="AA443" s="125">
        <v>22447.49</v>
      </c>
      <c r="AB443" s="125">
        <v>3828.01</v>
      </c>
      <c r="AC443" s="123" t="s">
        <v>94</v>
      </c>
      <c r="AD443" s="125">
        <v>25.339078945686321</v>
      </c>
      <c r="AE443" s="125">
        <v>2.8225290089469617</v>
      </c>
      <c r="AF443" s="126" t="s">
        <v>94</v>
      </c>
      <c r="AG443" s="126" t="s">
        <v>94</v>
      </c>
      <c r="AH443" s="126">
        <v>3908.41</v>
      </c>
      <c r="AI443" s="126" t="s">
        <v>94</v>
      </c>
      <c r="AJ443" s="126" t="s">
        <v>94</v>
      </c>
      <c r="AK443" s="126" t="s">
        <v>94</v>
      </c>
      <c r="AL443" s="126" t="s">
        <v>94</v>
      </c>
      <c r="AM443" s="126" t="s">
        <v>94</v>
      </c>
      <c r="AN443" s="128" t="s">
        <v>94</v>
      </c>
      <c r="AO443" s="125">
        <v>795297.05200000003</v>
      </c>
      <c r="AP443" s="125">
        <v>88588.417629999996</v>
      </c>
      <c r="AQ443" s="125">
        <v>80.784176766881785</v>
      </c>
      <c r="AR443" s="125">
        <v>19.215741250852613</v>
      </c>
      <c r="AS443" s="125">
        <v>45.66091799127652</v>
      </c>
      <c r="AT443" s="126" t="s">
        <v>94</v>
      </c>
      <c r="AU443" s="128" t="s">
        <v>94</v>
      </c>
      <c r="AV443" s="125">
        <f t="shared" si="19"/>
        <v>8.1458074481046907</v>
      </c>
      <c r="AW443" s="128" t="s">
        <v>94</v>
      </c>
      <c r="AX443" s="129">
        <v>37.590230000000005</v>
      </c>
      <c r="AZ443" s="100"/>
      <c r="BA443" s="98">
        <f t="shared" si="20"/>
        <v>22447.49</v>
      </c>
      <c r="BB443" s="154"/>
    </row>
    <row r="444" spans="1:54" x14ac:dyDescent="0.3">
      <c r="A444" s="120">
        <v>2016</v>
      </c>
      <c r="B444" s="121" t="s">
        <v>10</v>
      </c>
      <c r="C444" s="132">
        <v>4605.32</v>
      </c>
      <c r="D444" s="122">
        <v>4372.4399999999996</v>
      </c>
      <c r="E444" s="123">
        <v>159.80000000000001</v>
      </c>
      <c r="F444" s="123" t="s">
        <v>94</v>
      </c>
      <c r="G444" s="123" t="s">
        <v>94</v>
      </c>
      <c r="H444" s="132">
        <v>9137.56</v>
      </c>
      <c r="I444" s="132">
        <v>143.56</v>
      </c>
      <c r="J444" s="122">
        <v>9281.1200000000008</v>
      </c>
      <c r="K444" s="124">
        <v>3308.08</v>
      </c>
      <c r="L444" s="124">
        <v>1667.27</v>
      </c>
      <c r="M444" s="124">
        <v>1582.96</v>
      </c>
      <c r="N444" s="125">
        <v>51.973644148946754</v>
      </c>
      <c r="O444" s="125">
        <v>3360.05</v>
      </c>
      <c r="P444" s="125">
        <v>66.637085668580823</v>
      </c>
      <c r="Q444" s="125">
        <v>3423.23</v>
      </c>
      <c r="R444" s="125">
        <v>1223.51</v>
      </c>
      <c r="S444" s="125">
        <v>0</v>
      </c>
      <c r="T444" s="125">
        <v>0</v>
      </c>
      <c r="U444" s="123" t="s">
        <v>94</v>
      </c>
      <c r="V444" s="127">
        <v>4646.74</v>
      </c>
      <c r="W444" s="125">
        <v>5625.19</v>
      </c>
      <c r="X444" s="125">
        <v>4884.01</v>
      </c>
      <c r="Y444" s="125">
        <v>2097.1799999999998</v>
      </c>
      <c r="Z444" s="125">
        <v>0</v>
      </c>
      <c r="AA444" s="125">
        <v>13927.86</v>
      </c>
      <c r="AB444" s="125">
        <v>3881.51</v>
      </c>
      <c r="AC444" s="123" t="s">
        <v>94</v>
      </c>
      <c r="AD444" s="125">
        <v>18.934360523614981</v>
      </c>
      <c r="AE444" s="125">
        <v>5.1563924027850234</v>
      </c>
      <c r="AF444" s="126" t="s">
        <v>94</v>
      </c>
      <c r="AG444" s="126" t="s">
        <v>94</v>
      </c>
      <c r="AH444" s="126">
        <v>1935.4</v>
      </c>
      <c r="AI444" s="126" t="s">
        <v>94</v>
      </c>
      <c r="AJ444" s="126" t="s">
        <v>94</v>
      </c>
      <c r="AK444" s="126" t="s">
        <v>94</v>
      </c>
      <c r="AL444" s="126" t="s">
        <v>94</v>
      </c>
      <c r="AM444" s="126" t="s">
        <v>94</v>
      </c>
      <c r="AN444" s="128" t="s">
        <v>94</v>
      </c>
      <c r="AO444" s="125">
        <v>270108.61300000001</v>
      </c>
      <c r="AP444" s="125">
        <v>73558.676209999991</v>
      </c>
      <c r="AQ444" s="125">
        <v>98.453203923664361</v>
      </c>
      <c r="AR444" s="125">
        <v>1.5467960763356146</v>
      </c>
      <c r="AS444" s="125">
        <v>33.362914331419177</v>
      </c>
      <c r="AT444" s="126" t="s">
        <v>94</v>
      </c>
      <c r="AU444" s="128" t="s">
        <v>94</v>
      </c>
      <c r="AV444" s="125">
        <f t="shared" si="19"/>
        <v>5.0538436531468722</v>
      </c>
      <c r="AW444" s="128" t="s">
        <v>94</v>
      </c>
      <c r="AX444" s="129">
        <v>3.9342100000000002</v>
      </c>
      <c r="AZ444" s="100"/>
      <c r="BA444" s="98">
        <f t="shared" si="20"/>
        <v>13927.859999999997</v>
      </c>
      <c r="BB444" s="154"/>
    </row>
    <row r="445" spans="1:54" x14ac:dyDescent="0.3">
      <c r="A445" s="120">
        <v>2016</v>
      </c>
      <c r="B445" s="121" t="s">
        <v>11</v>
      </c>
      <c r="C445" s="132">
        <v>3108.82</v>
      </c>
      <c r="D445" s="122">
        <v>2772.43</v>
      </c>
      <c r="E445" s="123">
        <v>635.16</v>
      </c>
      <c r="F445" s="123" t="s">
        <v>94</v>
      </c>
      <c r="G445" s="123" t="s">
        <v>94</v>
      </c>
      <c r="H445" s="132">
        <v>6516.41</v>
      </c>
      <c r="I445" s="132">
        <v>471.83</v>
      </c>
      <c r="J445" s="122">
        <v>6988.24</v>
      </c>
      <c r="K445" s="124">
        <v>3372.49</v>
      </c>
      <c r="L445" s="124">
        <v>1608.93</v>
      </c>
      <c r="M445" s="124">
        <v>1434.84</v>
      </c>
      <c r="N445" s="125">
        <v>244.19054632927981</v>
      </c>
      <c r="O445" s="125">
        <v>3616.68</v>
      </c>
      <c r="P445" s="125">
        <v>62.609493416284181</v>
      </c>
      <c r="Q445" s="125">
        <v>2841.43</v>
      </c>
      <c r="R445" s="125">
        <v>862.66</v>
      </c>
      <c r="S445" s="125">
        <v>469.3</v>
      </c>
      <c r="T445" s="125">
        <v>0</v>
      </c>
      <c r="U445" s="123" t="s">
        <v>94</v>
      </c>
      <c r="V445" s="127">
        <v>4173.3899999999994</v>
      </c>
      <c r="W445" s="125">
        <v>4254.53</v>
      </c>
      <c r="X445" s="125">
        <v>3114.06</v>
      </c>
      <c r="Y445" s="125">
        <v>2669.47</v>
      </c>
      <c r="Z445" s="125">
        <v>22491.219687529952</v>
      </c>
      <c r="AA445" s="125">
        <v>11161.63</v>
      </c>
      <c r="AB445" s="125">
        <v>3831.46</v>
      </c>
      <c r="AC445" s="123" t="s">
        <v>94</v>
      </c>
      <c r="AD445" s="125">
        <v>16.701569359409092</v>
      </c>
      <c r="AE445" s="125">
        <v>3.7688074732858006</v>
      </c>
      <c r="AF445" s="126" t="s">
        <v>94</v>
      </c>
      <c r="AG445" s="126" t="s">
        <v>94</v>
      </c>
      <c r="AH445" s="126">
        <v>106.19</v>
      </c>
      <c r="AI445" s="126" t="s">
        <v>94</v>
      </c>
      <c r="AJ445" s="126" t="s">
        <v>94</v>
      </c>
      <c r="AK445" s="126" t="s">
        <v>94</v>
      </c>
      <c r="AL445" s="126" t="s">
        <v>94</v>
      </c>
      <c r="AM445" s="126" t="s">
        <v>94</v>
      </c>
      <c r="AN445" s="128" t="s">
        <v>94</v>
      </c>
      <c r="AO445" s="125">
        <v>296158.13699999999</v>
      </c>
      <c r="AP445" s="125">
        <v>66829.834130000003</v>
      </c>
      <c r="AQ445" s="125">
        <v>93.248228452371421</v>
      </c>
      <c r="AR445" s="125">
        <v>6.7517715476285876</v>
      </c>
      <c r="AS445" s="125">
        <v>37.390506583715819</v>
      </c>
      <c r="AT445" s="126" t="s">
        <v>94</v>
      </c>
      <c r="AU445" s="128" t="s">
        <v>94</v>
      </c>
      <c r="AV445" s="125">
        <f t="shared" si="19"/>
        <v>9.0554596954318676</v>
      </c>
      <c r="AW445" s="128" t="s">
        <v>94</v>
      </c>
      <c r="AX445" s="129">
        <v>256.86685999999997</v>
      </c>
      <c r="AZ445" s="100"/>
      <c r="BA445" s="98">
        <f t="shared" si="20"/>
        <v>11161.63</v>
      </c>
      <c r="BB445" s="154"/>
    </row>
    <row r="446" spans="1:54" x14ac:dyDescent="0.3">
      <c r="A446" s="120">
        <v>2016</v>
      </c>
      <c r="B446" s="121" t="s">
        <v>12</v>
      </c>
      <c r="C446" s="132">
        <v>5677.54</v>
      </c>
      <c r="D446" s="122">
        <v>4216.2</v>
      </c>
      <c r="E446" s="123">
        <v>5.29</v>
      </c>
      <c r="F446" s="123" t="s">
        <v>94</v>
      </c>
      <c r="G446" s="123" t="s">
        <v>94</v>
      </c>
      <c r="H446" s="132">
        <v>9899.0300000000007</v>
      </c>
      <c r="I446" s="132">
        <v>3041.83</v>
      </c>
      <c r="J446" s="122">
        <v>12940.86</v>
      </c>
      <c r="K446" s="124">
        <v>2519.4299999999998</v>
      </c>
      <c r="L446" s="124">
        <v>1445.01</v>
      </c>
      <c r="M446" s="124">
        <v>1073.08</v>
      </c>
      <c r="N446" s="125">
        <v>774.18356163965188</v>
      </c>
      <c r="O446" s="125">
        <v>3293.61</v>
      </c>
      <c r="P446" s="125">
        <v>39.026607199779725</v>
      </c>
      <c r="Q446" s="125">
        <v>18121.73</v>
      </c>
      <c r="R446" s="125">
        <v>1920.97</v>
      </c>
      <c r="S446" s="125">
        <v>175.51</v>
      </c>
      <c r="T446" s="125">
        <v>0</v>
      </c>
      <c r="U446" s="123" t="s">
        <v>94</v>
      </c>
      <c r="V446" s="127">
        <v>20218.21</v>
      </c>
      <c r="W446" s="125">
        <v>4939.58</v>
      </c>
      <c r="X446" s="125">
        <v>3431.69</v>
      </c>
      <c r="Y446" s="125">
        <v>4796.12</v>
      </c>
      <c r="Z446" s="125">
        <v>31397.783542039353</v>
      </c>
      <c r="AA446" s="125">
        <v>33159.07</v>
      </c>
      <c r="AB446" s="125">
        <v>4133.42</v>
      </c>
      <c r="AC446" s="123" t="s">
        <v>94</v>
      </c>
      <c r="AD446" s="125">
        <v>26.46988103880102</v>
      </c>
      <c r="AE446" s="125">
        <v>2.466069430221725</v>
      </c>
      <c r="AF446" s="126" t="s">
        <v>94</v>
      </c>
      <c r="AG446" s="126" t="s">
        <v>94</v>
      </c>
      <c r="AH446" s="126">
        <v>205.42</v>
      </c>
      <c r="AI446" s="126" t="s">
        <v>94</v>
      </c>
      <c r="AJ446" s="126" t="s">
        <v>94</v>
      </c>
      <c r="AK446" s="126" t="s">
        <v>94</v>
      </c>
      <c r="AL446" s="126" t="s">
        <v>94</v>
      </c>
      <c r="AM446" s="126" t="s">
        <v>94</v>
      </c>
      <c r="AN446" s="128" t="s">
        <v>94</v>
      </c>
      <c r="AO446" s="125">
        <v>1344612.183</v>
      </c>
      <c r="AP446" s="125">
        <v>125270.94992</v>
      </c>
      <c r="AQ446" s="125">
        <v>76.494375180629419</v>
      </c>
      <c r="AR446" s="125">
        <v>23.505624819370581</v>
      </c>
      <c r="AS446" s="125">
        <v>60.973392800220275</v>
      </c>
      <c r="AT446" s="126" t="s">
        <v>94</v>
      </c>
      <c r="AU446" s="128" t="s">
        <v>94</v>
      </c>
      <c r="AV446" s="125">
        <f t="shared" si="19"/>
        <v>2.5115096819828153</v>
      </c>
      <c r="AW446" s="128" t="s">
        <v>94</v>
      </c>
      <c r="AX446" s="129">
        <v>57.550260000000002</v>
      </c>
      <c r="AZ446" s="100"/>
      <c r="BA446" s="98">
        <f t="shared" si="20"/>
        <v>33159.07</v>
      </c>
      <c r="BB446" s="154"/>
    </row>
    <row r="447" spans="1:54" x14ac:dyDescent="0.3">
      <c r="A447" s="120">
        <v>2016</v>
      </c>
      <c r="B447" s="121" t="s">
        <v>13</v>
      </c>
      <c r="C447" s="132">
        <v>22450.76</v>
      </c>
      <c r="D447" s="122">
        <v>9155.23</v>
      </c>
      <c r="E447" s="123">
        <v>288.17</v>
      </c>
      <c r="F447" s="123" t="s">
        <v>94</v>
      </c>
      <c r="G447" s="123" t="s">
        <v>94</v>
      </c>
      <c r="H447" s="132">
        <v>31894.17</v>
      </c>
      <c r="I447" s="132">
        <v>8287.6299999999992</v>
      </c>
      <c r="J447" s="122">
        <v>40181.800000000003</v>
      </c>
      <c r="K447" s="124">
        <v>3332.79</v>
      </c>
      <c r="L447" s="124">
        <v>2346</v>
      </c>
      <c r="M447" s="124">
        <v>956.68</v>
      </c>
      <c r="N447" s="125">
        <v>866.0189730153246</v>
      </c>
      <c r="O447" s="125">
        <v>4198.8100000000004</v>
      </c>
      <c r="P447" s="125">
        <v>55.845720391419547</v>
      </c>
      <c r="Q447" s="125">
        <v>19609.54</v>
      </c>
      <c r="R447" s="125">
        <v>2482.5300000000002</v>
      </c>
      <c r="S447" s="125">
        <v>63.63</v>
      </c>
      <c r="T447" s="125">
        <v>9613.9500000000007</v>
      </c>
      <c r="U447" s="123" t="s">
        <v>94</v>
      </c>
      <c r="V447" s="127">
        <v>31769.65</v>
      </c>
      <c r="W447" s="125">
        <v>4208.6099999999997</v>
      </c>
      <c r="X447" s="125">
        <v>3436.18</v>
      </c>
      <c r="Y447" s="125">
        <v>2411.5500000000002</v>
      </c>
      <c r="Z447" s="125">
        <v>3467.2101133391452</v>
      </c>
      <c r="AA447" s="125">
        <v>71951.44</v>
      </c>
      <c r="AB447" s="125">
        <v>4203.13</v>
      </c>
      <c r="AC447" s="123" t="s">
        <v>94</v>
      </c>
      <c r="AD447" s="125">
        <v>27.322619036717839</v>
      </c>
      <c r="AE447" s="125">
        <v>4.2837284309748984</v>
      </c>
      <c r="AF447" s="126" t="s">
        <v>94</v>
      </c>
      <c r="AG447" s="126" t="s">
        <v>94</v>
      </c>
      <c r="AH447" s="126">
        <v>3924.27</v>
      </c>
      <c r="AI447" s="126" t="s">
        <v>94</v>
      </c>
      <c r="AJ447" s="126" t="s">
        <v>94</v>
      </c>
      <c r="AK447" s="126" t="s">
        <v>94</v>
      </c>
      <c r="AL447" s="126" t="s">
        <v>94</v>
      </c>
      <c r="AM447" s="126" t="s">
        <v>94</v>
      </c>
      <c r="AN447" s="128" t="s">
        <v>94</v>
      </c>
      <c r="AO447" s="125">
        <v>1679645.2239999999</v>
      </c>
      <c r="AP447" s="125">
        <v>263340.18690999999</v>
      </c>
      <c r="AQ447" s="125">
        <v>79.374667137858424</v>
      </c>
      <c r="AR447" s="125">
        <v>20.625332862141562</v>
      </c>
      <c r="AS447" s="125">
        <v>44.154293506842954</v>
      </c>
      <c r="AT447" s="126" t="s">
        <v>94</v>
      </c>
      <c r="AU447" s="128" t="s">
        <v>94</v>
      </c>
      <c r="AV447" s="125">
        <f t="shared" si="19"/>
        <v>4.4689605626314188</v>
      </c>
      <c r="AW447" s="128" t="s">
        <v>94</v>
      </c>
      <c r="AX447" s="129">
        <v>135.23614999999998</v>
      </c>
      <c r="AZ447" s="100"/>
      <c r="BA447" s="98">
        <f t="shared" si="20"/>
        <v>71951.439999999988</v>
      </c>
      <c r="BB447" s="154"/>
    </row>
    <row r="448" spans="1:54" x14ac:dyDescent="0.3">
      <c r="A448" s="120">
        <v>2016</v>
      </c>
      <c r="B448" s="121" t="s">
        <v>14</v>
      </c>
      <c r="C448" s="132">
        <v>4902.12</v>
      </c>
      <c r="D448" s="122">
        <v>3086.2</v>
      </c>
      <c r="E448" s="123">
        <v>903.4</v>
      </c>
      <c r="F448" s="123" t="s">
        <v>94</v>
      </c>
      <c r="G448" s="123" t="s">
        <v>94</v>
      </c>
      <c r="H448" s="132">
        <v>8891.7099999999991</v>
      </c>
      <c r="I448" s="132">
        <v>256</v>
      </c>
      <c r="J448" s="122">
        <v>9147.7099999999991</v>
      </c>
      <c r="K448" s="124">
        <v>2843.16</v>
      </c>
      <c r="L448" s="124">
        <v>1567.47</v>
      </c>
      <c r="M448" s="124">
        <v>986.82</v>
      </c>
      <c r="N448" s="125">
        <v>81.855680849471852</v>
      </c>
      <c r="O448" s="125">
        <v>2925.02</v>
      </c>
      <c r="P448" s="125">
        <v>55.640195780869931</v>
      </c>
      <c r="Q448" s="125">
        <v>5328.18</v>
      </c>
      <c r="R448" s="125">
        <v>1962.57</v>
      </c>
      <c r="S448" s="125">
        <v>2.38</v>
      </c>
      <c r="T448" s="125">
        <v>0</v>
      </c>
      <c r="U448" s="123" t="s">
        <v>94</v>
      </c>
      <c r="V448" s="127">
        <v>7293.13</v>
      </c>
      <c r="W448" s="125">
        <v>4860.46</v>
      </c>
      <c r="X448" s="125">
        <v>3295.07</v>
      </c>
      <c r="Y448" s="125">
        <v>4546.54</v>
      </c>
      <c r="Z448" s="125">
        <v>829.08742598397794</v>
      </c>
      <c r="AA448" s="125">
        <v>16440.830000000002</v>
      </c>
      <c r="AB448" s="125">
        <v>3552.55</v>
      </c>
      <c r="AC448" s="123" t="s">
        <v>94</v>
      </c>
      <c r="AD448" s="125">
        <v>22.661211770462391</v>
      </c>
      <c r="AE448" s="125">
        <v>3.5572469059675345</v>
      </c>
      <c r="AF448" s="126" t="s">
        <v>94</v>
      </c>
      <c r="AG448" s="126" t="s">
        <v>94</v>
      </c>
      <c r="AH448" s="126">
        <v>386.91</v>
      </c>
      <c r="AI448" s="126" t="s">
        <v>94</v>
      </c>
      <c r="AJ448" s="126" t="s">
        <v>94</v>
      </c>
      <c r="AK448" s="126" t="s">
        <v>94</v>
      </c>
      <c r="AL448" s="126" t="s">
        <v>94</v>
      </c>
      <c r="AM448" s="126" t="s">
        <v>94</v>
      </c>
      <c r="AN448" s="128" t="s">
        <v>94</v>
      </c>
      <c r="AO448" s="125">
        <v>462178.489</v>
      </c>
      <c r="AP448" s="125">
        <v>72550.547590000002</v>
      </c>
      <c r="AQ448" s="125">
        <v>97.201485399078024</v>
      </c>
      <c r="AR448" s="125">
        <v>2.7985146009219797</v>
      </c>
      <c r="AS448" s="125">
        <v>44.359865043309853</v>
      </c>
      <c r="AT448" s="126" t="s">
        <v>94</v>
      </c>
      <c r="AU448" s="128" t="s">
        <v>94</v>
      </c>
      <c r="AV448" s="125">
        <f t="shared" si="19"/>
        <v>5.1859022178773806</v>
      </c>
      <c r="AW448" s="128" t="s">
        <v>94</v>
      </c>
      <c r="AX448" s="129">
        <v>104.98242999999999</v>
      </c>
      <c r="AZ448" s="100"/>
      <c r="BA448" s="98">
        <f t="shared" si="20"/>
        <v>16440.849999999999</v>
      </c>
      <c r="BB448" s="154"/>
    </row>
    <row r="449" spans="1:54" x14ac:dyDescent="0.3">
      <c r="A449" s="120">
        <v>2016</v>
      </c>
      <c r="B449" s="121" t="s">
        <v>15</v>
      </c>
      <c r="C449" s="132">
        <v>2041.4</v>
      </c>
      <c r="D449" s="122">
        <v>1518.21</v>
      </c>
      <c r="E449" s="123">
        <v>2.85</v>
      </c>
      <c r="F449" s="123" t="s">
        <v>94</v>
      </c>
      <c r="G449" s="123" t="s">
        <v>94</v>
      </c>
      <c r="H449" s="132">
        <v>3562.46</v>
      </c>
      <c r="I449" s="132">
        <v>212.34</v>
      </c>
      <c r="J449" s="122">
        <v>3774.8</v>
      </c>
      <c r="K449" s="124">
        <v>3093.91</v>
      </c>
      <c r="L449" s="124">
        <v>1772.9</v>
      </c>
      <c r="M449" s="124">
        <v>1318.53</v>
      </c>
      <c r="N449" s="125">
        <v>184.41423602516838</v>
      </c>
      <c r="O449" s="125">
        <v>3278.32</v>
      </c>
      <c r="P449" s="125">
        <v>46.27335702491294</v>
      </c>
      <c r="Q449" s="125">
        <v>3014.83</v>
      </c>
      <c r="R449" s="125">
        <v>1366.11</v>
      </c>
      <c r="S449" s="125">
        <v>1.86</v>
      </c>
      <c r="T449" s="125">
        <v>0</v>
      </c>
      <c r="U449" s="123" t="s">
        <v>94</v>
      </c>
      <c r="V449" s="127">
        <v>4382.7999999999993</v>
      </c>
      <c r="W449" s="125">
        <v>5536.65</v>
      </c>
      <c r="X449" s="125">
        <v>3841.9</v>
      </c>
      <c r="Y449" s="125">
        <v>5923.84</v>
      </c>
      <c r="Z449" s="125">
        <v>1119.2672672672672</v>
      </c>
      <c r="AA449" s="125">
        <v>8157.61</v>
      </c>
      <c r="AB449" s="125">
        <v>4198.37</v>
      </c>
      <c r="AC449" s="123" t="s">
        <v>94</v>
      </c>
      <c r="AD449" s="125">
        <v>22.17608719858703</v>
      </c>
      <c r="AE449" s="125">
        <v>3.7587067834432926</v>
      </c>
      <c r="AF449" s="126" t="s">
        <v>94</v>
      </c>
      <c r="AG449" s="126" t="s">
        <v>94</v>
      </c>
      <c r="AH449" s="126">
        <v>417.07</v>
      </c>
      <c r="AI449" s="126" t="s">
        <v>94</v>
      </c>
      <c r="AJ449" s="126" t="s">
        <v>94</v>
      </c>
      <c r="AK449" s="126" t="s">
        <v>94</v>
      </c>
      <c r="AL449" s="126" t="s">
        <v>94</v>
      </c>
      <c r="AM449" s="126" t="s">
        <v>94</v>
      </c>
      <c r="AN449" s="128" t="s">
        <v>94</v>
      </c>
      <c r="AO449" s="125">
        <v>217032.359</v>
      </c>
      <c r="AP449" s="125">
        <v>36785.619920000005</v>
      </c>
      <c r="AQ449" s="125">
        <v>94.374801313976903</v>
      </c>
      <c r="AR449" s="125">
        <v>5.6251986860230998</v>
      </c>
      <c r="AS449" s="125">
        <v>53.726520390163287</v>
      </c>
      <c r="AT449" s="126" t="s">
        <v>94</v>
      </c>
      <c r="AU449" s="128" t="s">
        <v>94</v>
      </c>
      <c r="AV449" s="125">
        <f t="shared" si="19"/>
        <v>2.2991446238965985</v>
      </c>
      <c r="AW449" s="128" t="s">
        <v>94</v>
      </c>
      <c r="AX449" s="129">
        <v>23.780740000000002</v>
      </c>
      <c r="AZ449" s="100"/>
      <c r="BA449" s="98">
        <f t="shared" si="20"/>
        <v>8157.6</v>
      </c>
      <c r="BB449" s="154"/>
    </row>
    <row r="450" spans="1:54" x14ac:dyDescent="0.3">
      <c r="A450" s="120">
        <v>2016</v>
      </c>
      <c r="B450" s="121" t="s">
        <v>16</v>
      </c>
      <c r="C450" s="132">
        <v>838.63</v>
      </c>
      <c r="D450" s="122">
        <v>1505.49</v>
      </c>
      <c r="E450" s="123">
        <v>203.14</v>
      </c>
      <c r="F450" s="123" t="s">
        <v>94</v>
      </c>
      <c r="G450" s="123" t="s">
        <v>94</v>
      </c>
      <c r="H450" s="132">
        <v>2547.27</v>
      </c>
      <c r="I450" s="132">
        <v>260.2</v>
      </c>
      <c r="J450" s="122">
        <v>2807.47</v>
      </c>
      <c r="K450" s="124">
        <v>3854.77</v>
      </c>
      <c r="L450" s="124">
        <v>1269.0999999999999</v>
      </c>
      <c r="M450" s="124">
        <v>2278.2600000000002</v>
      </c>
      <c r="N450" s="125">
        <v>393.75386836438366</v>
      </c>
      <c r="O450" s="125">
        <v>4248.53</v>
      </c>
      <c r="P450" s="125">
        <v>51.843200112274268</v>
      </c>
      <c r="Q450" s="125">
        <v>2109.04</v>
      </c>
      <c r="R450" s="125">
        <v>498.81</v>
      </c>
      <c r="S450" s="125">
        <v>0</v>
      </c>
      <c r="T450" s="125">
        <v>0</v>
      </c>
      <c r="U450" s="123" t="s">
        <v>94</v>
      </c>
      <c r="V450" s="127">
        <v>2607.85</v>
      </c>
      <c r="W450" s="125">
        <v>4454.8599999999997</v>
      </c>
      <c r="X450" s="125">
        <v>4163.4399999999996</v>
      </c>
      <c r="Y450" s="125">
        <v>2539.2600000000002</v>
      </c>
      <c r="Z450" s="125">
        <v>0</v>
      </c>
      <c r="AA450" s="125">
        <v>5415.31</v>
      </c>
      <c r="AB450" s="125">
        <v>4345.45</v>
      </c>
      <c r="AC450" s="123" t="s">
        <v>94</v>
      </c>
      <c r="AD450" s="125">
        <v>20.340046338403251</v>
      </c>
      <c r="AE450" s="125">
        <v>4.0058188826110905</v>
      </c>
      <c r="AF450" s="126" t="s">
        <v>94</v>
      </c>
      <c r="AG450" s="126" t="s">
        <v>94</v>
      </c>
      <c r="AH450" s="126">
        <v>98.56</v>
      </c>
      <c r="AI450" s="126" t="s">
        <v>94</v>
      </c>
      <c r="AJ450" s="126" t="s">
        <v>94</v>
      </c>
      <c r="AK450" s="126" t="s">
        <v>94</v>
      </c>
      <c r="AL450" s="126" t="s">
        <v>94</v>
      </c>
      <c r="AM450" s="126" t="s">
        <v>94</v>
      </c>
      <c r="AN450" s="128" t="s">
        <v>94</v>
      </c>
      <c r="AO450" s="125">
        <v>135186.092</v>
      </c>
      <c r="AP450" s="125">
        <v>26623.886739999998</v>
      </c>
      <c r="AQ450" s="125">
        <v>90.731868906880578</v>
      </c>
      <c r="AR450" s="125">
        <v>9.2681310931194272</v>
      </c>
      <c r="AS450" s="125">
        <v>48.156984549360971</v>
      </c>
      <c r="AT450" s="126" t="s">
        <v>94</v>
      </c>
      <c r="AU450" s="128" t="s">
        <v>94</v>
      </c>
      <c r="AV450" s="125">
        <f t="shared" si="19"/>
        <v>2.2302474717632359</v>
      </c>
      <c r="AW450" s="128" t="s">
        <v>94</v>
      </c>
      <c r="AX450" s="129">
        <v>21.06353</v>
      </c>
      <c r="AZ450" s="100"/>
      <c r="BA450" s="98">
        <f t="shared" si="20"/>
        <v>5415.31</v>
      </c>
      <c r="BB450" s="154"/>
    </row>
    <row r="451" spans="1:54" x14ac:dyDescent="0.3">
      <c r="A451" s="120">
        <v>2016</v>
      </c>
      <c r="B451" s="121" t="s">
        <v>17</v>
      </c>
      <c r="C451" s="132">
        <v>2085.19</v>
      </c>
      <c r="D451" s="122">
        <v>2427.77</v>
      </c>
      <c r="E451" s="123">
        <v>4.7300000000000004</v>
      </c>
      <c r="F451" s="123" t="s">
        <v>94</v>
      </c>
      <c r="G451" s="123" t="s">
        <v>94</v>
      </c>
      <c r="H451" s="132">
        <v>4517.6899999999996</v>
      </c>
      <c r="I451" s="132">
        <v>372.61</v>
      </c>
      <c r="J451" s="122">
        <v>4890.29</v>
      </c>
      <c r="K451" s="124">
        <v>2843.49</v>
      </c>
      <c r="L451" s="124">
        <v>1312.45</v>
      </c>
      <c r="M451" s="124">
        <v>1528.07</v>
      </c>
      <c r="N451" s="125">
        <v>234.52344970962051</v>
      </c>
      <c r="O451" s="125">
        <v>3078.01</v>
      </c>
      <c r="P451" s="125">
        <v>20.809337349141252</v>
      </c>
      <c r="Q451" s="125">
        <v>14984.18</v>
      </c>
      <c r="R451" s="125">
        <v>1448.84</v>
      </c>
      <c r="S451" s="125">
        <v>478.64</v>
      </c>
      <c r="T451" s="125">
        <v>1698.5</v>
      </c>
      <c r="U451" s="123" t="s">
        <v>94</v>
      </c>
      <c r="V451" s="127">
        <v>18610.16</v>
      </c>
      <c r="W451" s="125">
        <v>5214.3999999999996</v>
      </c>
      <c r="X451" s="125">
        <v>3283.7</v>
      </c>
      <c r="Y451" s="125">
        <v>5347.38</v>
      </c>
      <c r="Z451" s="125">
        <v>19666.2515408004</v>
      </c>
      <c r="AA451" s="125">
        <v>23500.46</v>
      </c>
      <c r="AB451" s="125">
        <v>4556.3100000000004</v>
      </c>
      <c r="AC451" s="123" t="s">
        <v>94</v>
      </c>
      <c r="AD451" s="125">
        <v>22.585426756340716</v>
      </c>
      <c r="AE451" s="125">
        <v>1.7012483545748456</v>
      </c>
      <c r="AF451" s="126" t="s">
        <v>94</v>
      </c>
      <c r="AG451" s="126" t="s">
        <v>94</v>
      </c>
      <c r="AH451" s="126">
        <v>8757.93</v>
      </c>
      <c r="AI451" s="126" t="s">
        <v>94</v>
      </c>
      <c r="AJ451" s="126" t="s">
        <v>94</v>
      </c>
      <c r="AK451" s="126" t="s">
        <v>94</v>
      </c>
      <c r="AL451" s="126" t="s">
        <v>94</v>
      </c>
      <c r="AM451" s="126" t="s">
        <v>94</v>
      </c>
      <c r="AN451" s="128" t="s">
        <v>94</v>
      </c>
      <c r="AO451" s="125">
        <v>1381365.6270000001</v>
      </c>
      <c r="AP451" s="125">
        <v>104051.43079000001</v>
      </c>
      <c r="AQ451" s="125">
        <v>92.380819951373013</v>
      </c>
      <c r="AR451" s="125">
        <v>7.6193845354774474</v>
      </c>
      <c r="AS451" s="125">
        <v>79.190620098500204</v>
      </c>
      <c r="AT451" s="126" t="s">
        <v>94</v>
      </c>
      <c r="AU451" s="128" t="s">
        <v>94</v>
      </c>
      <c r="AV451" s="125">
        <f t="shared" si="19"/>
        <v>3.6884571415460865</v>
      </c>
      <c r="AW451" s="128" t="s">
        <v>94</v>
      </c>
      <c r="AX451" s="129">
        <v>46.951059999999998</v>
      </c>
      <c r="AZ451" s="100"/>
      <c r="BA451" s="98">
        <f t="shared" si="20"/>
        <v>23500.46</v>
      </c>
      <c r="BB451" s="154"/>
    </row>
    <row r="452" spans="1:54" x14ac:dyDescent="0.3">
      <c r="A452" s="120">
        <v>2016</v>
      </c>
      <c r="B452" s="121" t="s">
        <v>18</v>
      </c>
      <c r="C452" s="132">
        <v>5491.92</v>
      </c>
      <c r="D452" s="122">
        <v>3873.17</v>
      </c>
      <c r="E452" s="123">
        <v>1349.09</v>
      </c>
      <c r="F452" s="123" t="s">
        <v>94</v>
      </c>
      <c r="G452" s="123" t="s">
        <v>94</v>
      </c>
      <c r="H452" s="132">
        <v>10714.18</v>
      </c>
      <c r="I452" s="132">
        <v>419.97</v>
      </c>
      <c r="J452" s="122">
        <v>11134.15</v>
      </c>
      <c r="K452" s="124">
        <v>3619.23</v>
      </c>
      <c r="L452" s="124">
        <v>1855.16</v>
      </c>
      <c r="M452" s="124">
        <v>1308.3499999999999</v>
      </c>
      <c r="N452" s="125">
        <v>141.86656073299613</v>
      </c>
      <c r="O452" s="125">
        <v>3761.1</v>
      </c>
      <c r="P452" s="125">
        <v>73.374419994688438</v>
      </c>
      <c r="Q452" s="125">
        <v>2395.25</v>
      </c>
      <c r="R452" s="125">
        <v>1200.81</v>
      </c>
      <c r="S452" s="125">
        <v>444.23</v>
      </c>
      <c r="T452" s="125">
        <v>0</v>
      </c>
      <c r="U452" s="123" t="s">
        <v>94</v>
      </c>
      <c r="V452" s="127">
        <v>4040.29</v>
      </c>
      <c r="W452" s="125">
        <v>3751.37</v>
      </c>
      <c r="X452" s="125">
        <v>2957.35</v>
      </c>
      <c r="Y452" s="125">
        <v>2698.34</v>
      </c>
      <c r="Z452" s="125">
        <v>16949.362051203785</v>
      </c>
      <c r="AA452" s="125">
        <v>15174.43</v>
      </c>
      <c r="AB452" s="125">
        <v>3758.51</v>
      </c>
      <c r="AC452" s="123" t="s">
        <v>94</v>
      </c>
      <c r="AD452" s="125">
        <v>18.073678648291423</v>
      </c>
      <c r="AE452" s="125">
        <v>5.2896582387097322</v>
      </c>
      <c r="AF452" s="126" t="s">
        <v>94</v>
      </c>
      <c r="AG452" s="126" t="s">
        <v>94</v>
      </c>
      <c r="AH452" s="126">
        <v>114.84</v>
      </c>
      <c r="AI452" s="126" t="s">
        <v>94</v>
      </c>
      <c r="AJ452" s="126" t="s">
        <v>94</v>
      </c>
      <c r="AK452" s="126" t="s">
        <v>94</v>
      </c>
      <c r="AL452" s="126" t="s">
        <v>94</v>
      </c>
      <c r="AM452" s="126" t="s">
        <v>94</v>
      </c>
      <c r="AN452" s="128" t="s">
        <v>94</v>
      </c>
      <c r="AO452" s="125">
        <v>286869.76199999999</v>
      </c>
      <c r="AP452" s="125">
        <v>83958.735990000001</v>
      </c>
      <c r="AQ452" s="125">
        <v>96.228091053201197</v>
      </c>
      <c r="AR452" s="125">
        <v>3.7719089467988134</v>
      </c>
      <c r="AS452" s="125">
        <v>26.625645905645218</v>
      </c>
      <c r="AT452" s="126" t="s">
        <v>94</v>
      </c>
      <c r="AU452" s="128" t="s">
        <v>94</v>
      </c>
      <c r="AV452" s="125">
        <f t="shared" si="19"/>
        <v>-2.5657473150798582</v>
      </c>
      <c r="AW452" s="128" t="s">
        <v>94</v>
      </c>
      <c r="AX452" s="129">
        <v>57.497080000000004</v>
      </c>
      <c r="AZ452" s="100"/>
      <c r="BA452" s="98">
        <f t="shared" si="20"/>
        <v>15174.439999999999</v>
      </c>
      <c r="BB452" s="154"/>
    </row>
    <row r="453" spans="1:54" x14ac:dyDescent="0.3">
      <c r="A453" s="120">
        <v>2016</v>
      </c>
      <c r="B453" s="121" t="s">
        <v>19</v>
      </c>
      <c r="C453" s="132">
        <v>7249.03</v>
      </c>
      <c r="D453" s="122">
        <v>3368.96</v>
      </c>
      <c r="E453" s="123">
        <v>882.34</v>
      </c>
      <c r="F453" s="123" t="s">
        <v>94</v>
      </c>
      <c r="G453" s="123" t="s">
        <v>94</v>
      </c>
      <c r="H453" s="132">
        <v>11500.32</v>
      </c>
      <c r="I453" s="132">
        <v>1274</v>
      </c>
      <c r="J453" s="122">
        <v>12774.31</v>
      </c>
      <c r="K453" s="124">
        <v>2591.61</v>
      </c>
      <c r="L453" s="124">
        <v>1633.57</v>
      </c>
      <c r="M453" s="124">
        <v>759.2</v>
      </c>
      <c r="N453" s="125">
        <v>287.09579617110973</v>
      </c>
      <c r="O453" s="125">
        <v>2878.7</v>
      </c>
      <c r="P453" s="125">
        <v>58.638799453195212</v>
      </c>
      <c r="Q453" s="125">
        <v>7211.7</v>
      </c>
      <c r="R453" s="125">
        <v>1380.4</v>
      </c>
      <c r="S453" s="125">
        <v>418.32</v>
      </c>
      <c r="T453" s="125">
        <v>0</v>
      </c>
      <c r="U453" s="123" t="s">
        <v>94</v>
      </c>
      <c r="V453" s="127">
        <v>9010.42</v>
      </c>
      <c r="W453" s="125">
        <v>4958.76</v>
      </c>
      <c r="X453" s="125">
        <v>3219.62</v>
      </c>
      <c r="Y453" s="125">
        <v>3708.81</v>
      </c>
      <c r="Z453" s="125">
        <v>26985.199329118823</v>
      </c>
      <c r="AA453" s="125">
        <v>21784.74</v>
      </c>
      <c r="AB453" s="125">
        <v>3483</v>
      </c>
      <c r="AC453" s="123" t="s">
        <v>94</v>
      </c>
      <c r="AD453" s="125">
        <v>24.220850650269821</v>
      </c>
      <c r="AE453" s="125">
        <v>3.4384949602592445</v>
      </c>
      <c r="AF453" s="126" t="s">
        <v>94</v>
      </c>
      <c r="AG453" s="126" t="s">
        <v>94</v>
      </c>
      <c r="AH453" s="126">
        <v>1295.8</v>
      </c>
      <c r="AI453" s="126" t="s">
        <v>94</v>
      </c>
      <c r="AJ453" s="126" t="s">
        <v>94</v>
      </c>
      <c r="AK453" s="126" t="s">
        <v>94</v>
      </c>
      <c r="AL453" s="126" t="s">
        <v>94</v>
      </c>
      <c r="AM453" s="126" t="s">
        <v>94</v>
      </c>
      <c r="AN453" s="128" t="s">
        <v>94</v>
      </c>
      <c r="AO453" s="125">
        <v>633554.51300000004</v>
      </c>
      <c r="AP453" s="125">
        <v>89942.097139999998</v>
      </c>
      <c r="AQ453" s="125">
        <v>90.026936875651202</v>
      </c>
      <c r="AR453" s="125">
        <v>9.9731414064634407</v>
      </c>
      <c r="AS453" s="125">
        <v>41.361154643112563</v>
      </c>
      <c r="AT453" s="126" t="s">
        <v>94</v>
      </c>
      <c r="AU453" s="128" t="s">
        <v>94</v>
      </c>
      <c r="AV453" s="125">
        <f t="shared" si="19"/>
        <v>3.973322184167416</v>
      </c>
      <c r="AW453" s="128" t="s">
        <v>94</v>
      </c>
      <c r="AX453" s="129">
        <v>50.143989999999995</v>
      </c>
      <c r="AZ453" s="100"/>
      <c r="BA453" s="98">
        <f t="shared" si="20"/>
        <v>21784.75</v>
      </c>
      <c r="BB453" s="154"/>
    </row>
    <row r="454" spans="1:54" x14ac:dyDescent="0.3">
      <c r="A454" s="120">
        <v>2016</v>
      </c>
      <c r="B454" s="121" t="s">
        <v>20</v>
      </c>
      <c r="C454" s="132">
        <v>1515.21</v>
      </c>
      <c r="D454" s="122">
        <v>1672.81</v>
      </c>
      <c r="E454" s="123">
        <v>16.21</v>
      </c>
      <c r="F454" s="123" t="s">
        <v>94</v>
      </c>
      <c r="G454" s="123" t="s">
        <v>94</v>
      </c>
      <c r="H454" s="132">
        <v>3204.22</v>
      </c>
      <c r="I454" s="132">
        <v>472.8</v>
      </c>
      <c r="J454" s="122">
        <v>3677.02</v>
      </c>
      <c r="K454" s="124">
        <v>3284.86</v>
      </c>
      <c r="L454" s="124">
        <v>1553.34</v>
      </c>
      <c r="M454" s="124">
        <v>1714.91</v>
      </c>
      <c r="N454" s="125">
        <v>484.70122507560615</v>
      </c>
      <c r="O454" s="125">
        <v>3769.56</v>
      </c>
      <c r="P454" s="125">
        <v>47.739370679850644</v>
      </c>
      <c r="Q454" s="125">
        <v>3555.22</v>
      </c>
      <c r="R454" s="125">
        <v>466.42</v>
      </c>
      <c r="S454" s="125">
        <v>3.61</v>
      </c>
      <c r="T454" s="125">
        <v>0</v>
      </c>
      <c r="U454" s="123" t="s">
        <v>94</v>
      </c>
      <c r="V454" s="127">
        <v>4025.25</v>
      </c>
      <c r="W454" s="125">
        <v>3802.51</v>
      </c>
      <c r="X454" s="125">
        <v>2273.7800000000002</v>
      </c>
      <c r="Y454" s="125">
        <v>3134.51</v>
      </c>
      <c r="Z454" s="125">
        <v>959.18725099601591</v>
      </c>
      <c r="AA454" s="125">
        <v>7702.28</v>
      </c>
      <c r="AB454" s="125">
        <v>3786.71</v>
      </c>
      <c r="AC454" s="123" t="s">
        <v>94</v>
      </c>
      <c r="AD454" s="125">
        <v>19.347984736947893</v>
      </c>
      <c r="AE454" s="125">
        <v>1.756776490446357</v>
      </c>
      <c r="AF454" s="126" t="s">
        <v>94</v>
      </c>
      <c r="AG454" s="126" t="s">
        <v>94</v>
      </c>
      <c r="AH454" s="126">
        <v>1380.91</v>
      </c>
      <c r="AI454" s="126" t="s">
        <v>94</v>
      </c>
      <c r="AJ454" s="126" t="s">
        <v>94</v>
      </c>
      <c r="AK454" s="126" t="s">
        <v>94</v>
      </c>
      <c r="AL454" s="126" t="s">
        <v>94</v>
      </c>
      <c r="AM454" s="126" t="s">
        <v>94</v>
      </c>
      <c r="AN454" s="128" t="s">
        <v>94</v>
      </c>
      <c r="AO454" s="125">
        <v>438432.55200000003</v>
      </c>
      <c r="AP454" s="125">
        <v>39809.193850000003</v>
      </c>
      <c r="AQ454" s="125">
        <v>87.141761535156178</v>
      </c>
      <c r="AR454" s="125">
        <v>12.858238464843813</v>
      </c>
      <c r="AS454" s="125">
        <v>52.260499488463161</v>
      </c>
      <c r="AT454" s="126" t="s">
        <v>94</v>
      </c>
      <c r="AU454" s="128" t="s">
        <v>94</v>
      </c>
      <c r="AV454" s="125">
        <f t="shared" si="19"/>
        <v>10.29775875426202</v>
      </c>
      <c r="AW454" s="128" t="s">
        <v>94</v>
      </c>
      <c r="AX454" s="129">
        <v>34.440049999999999</v>
      </c>
      <c r="AZ454" s="100"/>
      <c r="BA454" s="98">
        <f t="shared" si="20"/>
        <v>7702.28</v>
      </c>
      <c r="BB454" s="154"/>
    </row>
    <row r="455" spans="1:54" x14ac:dyDescent="0.3">
      <c r="A455" s="120">
        <v>2016</v>
      </c>
      <c r="B455" s="121" t="s">
        <v>21</v>
      </c>
      <c r="C455" s="132">
        <v>1062.3800000000001</v>
      </c>
      <c r="D455" s="122">
        <v>1391.54</v>
      </c>
      <c r="E455" s="123">
        <v>0</v>
      </c>
      <c r="F455" s="123" t="s">
        <v>94</v>
      </c>
      <c r="G455" s="123" t="s">
        <v>94</v>
      </c>
      <c r="H455" s="132">
        <v>2453.92</v>
      </c>
      <c r="I455" s="132">
        <v>595.72</v>
      </c>
      <c r="J455" s="122">
        <v>3049.64</v>
      </c>
      <c r="K455" s="124">
        <v>3583.91</v>
      </c>
      <c r="L455" s="124">
        <v>1551.59</v>
      </c>
      <c r="M455" s="124">
        <v>2032.32</v>
      </c>
      <c r="N455" s="125">
        <v>870.04283609097649</v>
      </c>
      <c r="O455" s="125">
        <v>4453.96</v>
      </c>
      <c r="P455" s="125">
        <v>44.833076309023099</v>
      </c>
      <c r="Q455" s="125">
        <v>3311.47</v>
      </c>
      <c r="R455" s="125">
        <v>441.1</v>
      </c>
      <c r="S455" s="125">
        <v>0</v>
      </c>
      <c r="T455" s="125">
        <v>0</v>
      </c>
      <c r="U455" s="123" t="s">
        <v>94</v>
      </c>
      <c r="V455" s="127">
        <v>3752.5699999999997</v>
      </c>
      <c r="W455" s="125">
        <v>4013.19</v>
      </c>
      <c r="X455" s="125">
        <v>3160.89</v>
      </c>
      <c r="Y455" s="125">
        <v>2493.6999999999998</v>
      </c>
      <c r="Z455" s="125">
        <v>0</v>
      </c>
      <c r="AA455" s="125">
        <v>6802.21</v>
      </c>
      <c r="AB455" s="125">
        <v>4199.51</v>
      </c>
      <c r="AC455" s="123" t="s">
        <v>94</v>
      </c>
      <c r="AD455" s="125">
        <v>25.729866071638437</v>
      </c>
      <c r="AE455" s="125">
        <v>2.2478113793798404</v>
      </c>
      <c r="AF455" s="126" t="s">
        <v>94</v>
      </c>
      <c r="AG455" s="126" t="s">
        <v>94</v>
      </c>
      <c r="AH455" s="126">
        <v>548.80999999999995</v>
      </c>
      <c r="AI455" s="126" t="s">
        <v>94</v>
      </c>
      <c r="AJ455" s="126" t="s">
        <v>94</v>
      </c>
      <c r="AK455" s="126" t="s">
        <v>94</v>
      </c>
      <c r="AL455" s="126" t="s">
        <v>94</v>
      </c>
      <c r="AM455" s="126" t="s">
        <v>94</v>
      </c>
      <c r="AN455" s="128" t="s">
        <v>94</v>
      </c>
      <c r="AO455" s="125">
        <v>302614.804</v>
      </c>
      <c r="AP455" s="125">
        <v>26437.002280000001</v>
      </c>
      <c r="AQ455" s="125">
        <v>80.465891055993495</v>
      </c>
      <c r="AR455" s="125">
        <v>19.534108944006505</v>
      </c>
      <c r="AS455" s="125">
        <v>55.166923690976901</v>
      </c>
      <c r="AT455" s="126" t="s">
        <v>94</v>
      </c>
      <c r="AU455" s="128" t="s">
        <v>94</v>
      </c>
      <c r="AV455" s="125">
        <f t="shared" si="19"/>
        <v>3.4669956253764678</v>
      </c>
      <c r="AW455" s="128" t="s">
        <v>94</v>
      </c>
      <c r="AX455" s="129">
        <v>52.458849999999998</v>
      </c>
      <c r="AZ455" s="100"/>
      <c r="BA455" s="98">
        <f t="shared" si="20"/>
        <v>6802.2100000000009</v>
      </c>
      <c r="BB455" s="154"/>
    </row>
    <row r="456" spans="1:54" x14ac:dyDescent="0.3">
      <c r="A456" s="120">
        <v>2016</v>
      </c>
      <c r="B456" s="121" t="s">
        <v>22</v>
      </c>
      <c r="C456" s="132">
        <v>2559.25</v>
      </c>
      <c r="D456" s="122">
        <v>1974</v>
      </c>
      <c r="E456" s="123">
        <v>620.63</v>
      </c>
      <c r="F456" s="123" t="s">
        <v>94</v>
      </c>
      <c r="G456" s="123" t="s">
        <v>94</v>
      </c>
      <c r="H456" s="132">
        <v>5153.8900000000003</v>
      </c>
      <c r="I456" s="132">
        <v>214.03</v>
      </c>
      <c r="J456" s="122">
        <v>5367.92</v>
      </c>
      <c r="K456" s="124">
        <v>3368.04</v>
      </c>
      <c r="L456" s="124">
        <v>1672.46</v>
      </c>
      <c r="M456" s="124">
        <v>1290</v>
      </c>
      <c r="N456" s="125">
        <v>139.86465477524695</v>
      </c>
      <c r="O456" s="125">
        <v>3507.9</v>
      </c>
      <c r="P456" s="125">
        <v>50.389567476841854</v>
      </c>
      <c r="Q456" s="125">
        <v>4156.2700000000004</v>
      </c>
      <c r="R456" s="125">
        <v>1035.3499999999999</v>
      </c>
      <c r="S456" s="125">
        <v>93.3</v>
      </c>
      <c r="T456" s="125">
        <v>0</v>
      </c>
      <c r="U456" s="123" t="s">
        <v>94</v>
      </c>
      <c r="V456" s="127">
        <v>5284.920000000001</v>
      </c>
      <c r="W456" s="125">
        <v>4235.53</v>
      </c>
      <c r="X456" s="125">
        <v>2976.2</v>
      </c>
      <c r="Y456" s="125">
        <v>3500.32</v>
      </c>
      <c r="Z456" s="125">
        <v>19071.240801308257</v>
      </c>
      <c r="AA456" s="125">
        <v>10652.84</v>
      </c>
      <c r="AB456" s="125">
        <v>3834.72</v>
      </c>
      <c r="AC456" s="123" t="s">
        <v>94</v>
      </c>
      <c r="AD456" s="125">
        <v>18.862146576872838</v>
      </c>
      <c r="AE456" s="125">
        <v>2.6404395883134693</v>
      </c>
      <c r="AF456" s="126" t="s">
        <v>94</v>
      </c>
      <c r="AG456" s="126" t="s">
        <v>94</v>
      </c>
      <c r="AH456" s="126">
        <v>844.05</v>
      </c>
      <c r="AI456" s="126" t="s">
        <v>94</v>
      </c>
      <c r="AJ456" s="126" t="s">
        <v>94</v>
      </c>
      <c r="AK456" s="126" t="s">
        <v>94</v>
      </c>
      <c r="AL456" s="126" t="s">
        <v>94</v>
      </c>
      <c r="AM456" s="126" t="s">
        <v>94</v>
      </c>
      <c r="AN456" s="128" t="s">
        <v>94</v>
      </c>
      <c r="AO456" s="125">
        <v>403449.48800000001</v>
      </c>
      <c r="AP456" s="125">
        <v>56477.329060000004</v>
      </c>
      <c r="AQ456" s="125">
        <v>96.012794527489248</v>
      </c>
      <c r="AR456" s="125">
        <v>3.9872054725107677</v>
      </c>
      <c r="AS456" s="125">
        <v>49.610432523158153</v>
      </c>
      <c r="AT456" s="126" t="s">
        <v>94</v>
      </c>
      <c r="AU456" s="128" t="s">
        <v>94</v>
      </c>
      <c r="AV456" s="125">
        <f t="shared" si="19"/>
        <v>9.1015602996676659</v>
      </c>
      <c r="AW456" s="128" t="s">
        <v>94</v>
      </c>
      <c r="AX456" s="129">
        <v>25.928709999999999</v>
      </c>
      <c r="AZ456" s="100"/>
      <c r="BA456" s="98">
        <f t="shared" si="20"/>
        <v>10652.829999999998</v>
      </c>
      <c r="BB456" s="154"/>
    </row>
    <row r="457" spans="1:54" x14ac:dyDescent="0.3">
      <c r="A457" s="120">
        <v>2016</v>
      </c>
      <c r="B457" s="121" t="s">
        <v>23</v>
      </c>
      <c r="C457" s="132">
        <v>1697.04</v>
      </c>
      <c r="D457" s="122">
        <v>2414.3000000000002</v>
      </c>
      <c r="E457" s="123">
        <v>275.2</v>
      </c>
      <c r="F457" s="123" t="s">
        <v>94</v>
      </c>
      <c r="G457" s="123" t="s">
        <v>94</v>
      </c>
      <c r="H457" s="132">
        <v>4386.53</v>
      </c>
      <c r="I457" s="132">
        <v>729.88</v>
      </c>
      <c r="J457" s="122">
        <v>5116.41</v>
      </c>
      <c r="K457" s="124">
        <v>3255.48</v>
      </c>
      <c r="L457" s="124">
        <v>1259.46</v>
      </c>
      <c r="M457" s="124">
        <v>1791.78</v>
      </c>
      <c r="N457" s="125">
        <v>541.68026664113654</v>
      </c>
      <c r="O457" s="125">
        <v>3797.17</v>
      </c>
      <c r="P457" s="125">
        <v>38.591958943135729</v>
      </c>
      <c r="Q457" s="125">
        <v>6243.11</v>
      </c>
      <c r="R457" s="125">
        <v>1814.85</v>
      </c>
      <c r="S457" s="125">
        <v>83.34</v>
      </c>
      <c r="T457" s="125">
        <v>0</v>
      </c>
      <c r="U457" s="123" t="s">
        <v>94</v>
      </c>
      <c r="V457" s="127">
        <v>8141.2999999999993</v>
      </c>
      <c r="W457" s="125">
        <v>4896.96</v>
      </c>
      <c r="X457" s="125">
        <v>3237.48</v>
      </c>
      <c r="Y457" s="125">
        <v>4431.62</v>
      </c>
      <c r="Z457" s="125">
        <v>19871.94563662375</v>
      </c>
      <c r="AA457" s="125">
        <v>13257.71</v>
      </c>
      <c r="AB457" s="125">
        <v>4404.63</v>
      </c>
      <c r="AC457" s="123" t="s">
        <v>94</v>
      </c>
      <c r="AD457" s="125">
        <v>20.462160278726206</v>
      </c>
      <c r="AE457" s="125">
        <v>3.0715116704682686</v>
      </c>
      <c r="AF457" s="126" t="s">
        <v>94</v>
      </c>
      <c r="AG457" s="126" t="s">
        <v>94</v>
      </c>
      <c r="AH457" s="126">
        <v>649.79</v>
      </c>
      <c r="AI457" s="126" t="s">
        <v>94</v>
      </c>
      <c r="AJ457" s="126" t="s">
        <v>94</v>
      </c>
      <c r="AK457" s="126" t="s">
        <v>94</v>
      </c>
      <c r="AL457" s="126" t="s">
        <v>94</v>
      </c>
      <c r="AM457" s="126" t="s">
        <v>94</v>
      </c>
      <c r="AN457" s="128" t="s">
        <v>94</v>
      </c>
      <c r="AO457" s="125">
        <v>431634.69400000002</v>
      </c>
      <c r="AP457" s="125">
        <v>64791.360439999997</v>
      </c>
      <c r="AQ457" s="125">
        <v>85.734528702742736</v>
      </c>
      <c r="AR457" s="125">
        <v>14.265471297257257</v>
      </c>
      <c r="AS457" s="125">
        <v>61.408041056864271</v>
      </c>
      <c r="AT457" s="126" t="s">
        <v>94</v>
      </c>
      <c r="AU457" s="128" t="s">
        <v>94</v>
      </c>
      <c r="AV457" s="125">
        <f t="shared" si="19"/>
        <v>4.540820148479896</v>
      </c>
      <c r="AW457" s="128" t="s">
        <v>94</v>
      </c>
      <c r="AX457" s="129">
        <v>100.27303000000001</v>
      </c>
      <c r="AZ457" s="100"/>
      <c r="BA457" s="98">
        <f t="shared" si="20"/>
        <v>13257.720000000001</v>
      </c>
      <c r="BB457" s="154"/>
    </row>
    <row r="458" spans="1:54" x14ac:dyDescent="0.3">
      <c r="A458" s="120">
        <v>2016</v>
      </c>
      <c r="B458" s="121" t="s">
        <v>24</v>
      </c>
      <c r="C458" s="132">
        <v>1439.33</v>
      </c>
      <c r="D458" s="122">
        <v>2236.67</v>
      </c>
      <c r="E458" s="123">
        <v>4.6100000000000003</v>
      </c>
      <c r="F458" s="123" t="s">
        <v>94</v>
      </c>
      <c r="G458" s="123" t="s">
        <v>94</v>
      </c>
      <c r="H458" s="132">
        <v>3680.6</v>
      </c>
      <c r="I458" s="132">
        <v>1196.68</v>
      </c>
      <c r="J458" s="122">
        <v>4877.28</v>
      </c>
      <c r="K458" s="124">
        <v>3122.79</v>
      </c>
      <c r="L458" s="124">
        <v>1221.19</v>
      </c>
      <c r="M458" s="124">
        <v>1897.69</v>
      </c>
      <c r="N458" s="125">
        <v>1015.3178701301347</v>
      </c>
      <c r="O458" s="125">
        <v>4138.1099999999997</v>
      </c>
      <c r="P458" s="125">
        <v>24.184891484154029</v>
      </c>
      <c r="Q458" s="125">
        <v>8386.2199999999993</v>
      </c>
      <c r="R458" s="125">
        <v>1056.8699999999999</v>
      </c>
      <c r="S458" s="125">
        <v>6.21</v>
      </c>
      <c r="T458" s="125">
        <v>5840.07</v>
      </c>
      <c r="U458" s="123" t="s">
        <v>94</v>
      </c>
      <c r="V458" s="127">
        <v>15289.369999999999</v>
      </c>
      <c r="W458" s="125">
        <v>8522.7099999999991</v>
      </c>
      <c r="X458" s="125">
        <v>4566.5200000000004</v>
      </c>
      <c r="Y458" s="125">
        <v>4351.34</v>
      </c>
      <c r="Z458" s="125">
        <v>1361.5705198508444</v>
      </c>
      <c r="AA458" s="125">
        <v>20166.64</v>
      </c>
      <c r="AB458" s="125">
        <v>6784.22</v>
      </c>
      <c r="AC458" s="123" t="s">
        <v>94</v>
      </c>
      <c r="AD458" s="125">
        <v>29.664143422657759</v>
      </c>
      <c r="AE458" s="125">
        <v>3.0902326009968353</v>
      </c>
      <c r="AF458" s="126" t="s">
        <v>94</v>
      </c>
      <c r="AG458" s="126" t="s">
        <v>94</v>
      </c>
      <c r="AH458" s="126">
        <v>1194.25</v>
      </c>
      <c r="AI458" s="126" t="s">
        <v>94</v>
      </c>
      <c r="AJ458" s="126" t="s">
        <v>94</v>
      </c>
      <c r="AK458" s="126" t="s">
        <v>94</v>
      </c>
      <c r="AL458" s="126" t="s">
        <v>94</v>
      </c>
      <c r="AM458" s="126" t="s">
        <v>94</v>
      </c>
      <c r="AN458" s="128" t="s">
        <v>94</v>
      </c>
      <c r="AO458" s="125">
        <v>652592.94700000004</v>
      </c>
      <c r="AP458" s="125">
        <v>67983.217659999995</v>
      </c>
      <c r="AQ458" s="125">
        <v>75.464193156841517</v>
      </c>
      <c r="AR458" s="125">
        <v>24.535806843158483</v>
      </c>
      <c r="AS458" s="125">
        <v>75.8151581026884</v>
      </c>
      <c r="AT458" s="126" t="s">
        <v>94</v>
      </c>
      <c r="AU458" s="128" t="s">
        <v>94</v>
      </c>
      <c r="AV458" s="125">
        <f t="shared" si="19"/>
        <v>6.643229802891315</v>
      </c>
      <c r="AW458" s="128" t="s">
        <v>94</v>
      </c>
      <c r="AX458" s="129">
        <v>268.82330999999999</v>
      </c>
      <c r="AZ458" s="100"/>
      <c r="BA458" s="98">
        <f t="shared" si="20"/>
        <v>20166.66</v>
      </c>
      <c r="BB458" s="154"/>
    </row>
    <row r="459" spans="1:54" x14ac:dyDescent="0.3">
      <c r="A459" s="120">
        <v>2016</v>
      </c>
      <c r="B459" s="121" t="s">
        <v>25</v>
      </c>
      <c r="C459" s="132">
        <v>2704.37</v>
      </c>
      <c r="D459" s="122">
        <v>2531.8000000000002</v>
      </c>
      <c r="E459" s="123">
        <v>0</v>
      </c>
      <c r="F459" s="123" t="s">
        <v>94</v>
      </c>
      <c r="G459" s="123" t="s">
        <v>94</v>
      </c>
      <c r="H459" s="132">
        <v>5236.18</v>
      </c>
      <c r="I459" s="132">
        <v>2810.91</v>
      </c>
      <c r="J459" s="122">
        <v>8047.09</v>
      </c>
      <c r="K459" s="124">
        <v>3405.21</v>
      </c>
      <c r="L459" s="124">
        <v>1758.72</v>
      </c>
      <c r="M459" s="124">
        <v>1646.49</v>
      </c>
      <c r="N459" s="125">
        <v>1828.0044417130837</v>
      </c>
      <c r="O459" s="125">
        <v>5233.22</v>
      </c>
      <c r="P459" s="125">
        <v>63.295580842741309</v>
      </c>
      <c r="Q459" s="125">
        <v>2339.04</v>
      </c>
      <c r="R459" s="125">
        <v>473.62</v>
      </c>
      <c r="S459" s="125">
        <v>1853.75</v>
      </c>
      <c r="T459" s="125">
        <v>0</v>
      </c>
      <c r="U459" s="123" t="s">
        <v>94</v>
      </c>
      <c r="V459" s="127">
        <v>4666.41</v>
      </c>
      <c r="W459" s="125">
        <v>5362.68</v>
      </c>
      <c r="X459" s="125">
        <v>3236.5</v>
      </c>
      <c r="Y459" s="125">
        <v>2560.83</v>
      </c>
      <c r="Z459" s="125">
        <v>16675.094585720839</v>
      </c>
      <c r="AA459" s="125">
        <v>12713.51</v>
      </c>
      <c r="AB459" s="125">
        <v>5280</v>
      </c>
      <c r="AC459" s="123" t="s">
        <v>94</v>
      </c>
      <c r="AD459" s="125">
        <v>12.123473899033964</v>
      </c>
      <c r="AE459" s="125">
        <v>2.8737135584486073</v>
      </c>
      <c r="AF459" s="126" t="s">
        <v>94</v>
      </c>
      <c r="AG459" s="126" t="s">
        <v>94</v>
      </c>
      <c r="AH459" s="126">
        <v>282.92</v>
      </c>
      <c r="AI459" s="126" t="s">
        <v>94</v>
      </c>
      <c r="AJ459" s="126" t="s">
        <v>94</v>
      </c>
      <c r="AK459" s="126" t="s">
        <v>94</v>
      </c>
      <c r="AL459" s="126" t="s">
        <v>94</v>
      </c>
      <c r="AM459" s="126" t="s">
        <v>94</v>
      </c>
      <c r="AN459" s="128" t="s">
        <v>94</v>
      </c>
      <c r="AO459" s="125">
        <v>442407.00199999998</v>
      </c>
      <c r="AP459" s="125">
        <v>104866.86321</v>
      </c>
      <c r="AQ459" s="125">
        <v>65.069236208368494</v>
      </c>
      <c r="AR459" s="125">
        <v>34.930763791631506</v>
      </c>
      <c r="AS459" s="125">
        <v>36.704340500774371</v>
      </c>
      <c r="AT459" s="126" t="s">
        <v>94</v>
      </c>
      <c r="AU459" s="128" t="s">
        <v>94</v>
      </c>
      <c r="AV459" s="125">
        <f t="shared" si="19"/>
        <v>6.1186247284121587</v>
      </c>
      <c r="AW459" s="128" t="s">
        <v>94</v>
      </c>
      <c r="AX459" s="129">
        <v>32.618389999999998</v>
      </c>
      <c r="AZ459" s="100"/>
      <c r="BA459" s="98">
        <f t="shared" si="20"/>
        <v>12713.49</v>
      </c>
      <c r="BB459" s="154"/>
    </row>
    <row r="460" spans="1:54" x14ac:dyDescent="0.3">
      <c r="A460" s="120">
        <v>2016</v>
      </c>
      <c r="B460" s="121" t="s">
        <v>26</v>
      </c>
      <c r="C460" s="132">
        <v>2665.35</v>
      </c>
      <c r="D460" s="122">
        <v>2715.77</v>
      </c>
      <c r="E460" s="123">
        <v>365.02</v>
      </c>
      <c r="F460" s="123" t="s">
        <v>94</v>
      </c>
      <c r="G460" s="123" t="s">
        <v>94</v>
      </c>
      <c r="H460" s="132">
        <v>5746.14</v>
      </c>
      <c r="I460" s="132">
        <v>2982.08</v>
      </c>
      <c r="J460" s="122">
        <v>8728.2199999999993</v>
      </c>
      <c r="K460" s="124">
        <v>3647.17</v>
      </c>
      <c r="L460" s="124">
        <v>1691.74</v>
      </c>
      <c r="M460" s="124">
        <v>1723.75</v>
      </c>
      <c r="N460" s="125">
        <v>1892.7749289593762</v>
      </c>
      <c r="O460" s="125">
        <v>5539.94</v>
      </c>
      <c r="P460" s="125">
        <v>46.438731735295249</v>
      </c>
      <c r="Q460" s="125">
        <v>7005.79</v>
      </c>
      <c r="R460" s="125">
        <v>1348.93</v>
      </c>
      <c r="S460" s="125">
        <v>1712.19</v>
      </c>
      <c r="T460" s="125">
        <v>0</v>
      </c>
      <c r="U460" s="123" t="s">
        <v>94</v>
      </c>
      <c r="V460" s="127">
        <v>10066.91</v>
      </c>
      <c r="W460" s="125">
        <v>5013.93</v>
      </c>
      <c r="X460" s="125">
        <v>3376.1</v>
      </c>
      <c r="Y460" s="125">
        <v>3241.36</v>
      </c>
      <c r="Z460" s="125">
        <v>19583.719589609856</v>
      </c>
      <c r="AA460" s="125">
        <v>18795.13</v>
      </c>
      <c r="AB460" s="125">
        <v>5245.21</v>
      </c>
      <c r="AC460" s="123" t="s">
        <v>94</v>
      </c>
      <c r="AD460" s="125">
        <v>16.301366811905485</v>
      </c>
      <c r="AE460" s="125">
        <v>3.3697368534664456</v>
      </c>
      <c r="AF460" s="126" t="s">
        <v>94</v>
      </c>
      <c r="AG460" s="126" t="s">
        <v>94</v>
      </c>
      <c r="AH460" s="126">
        <v>1405.7</v>
      </c>
      <c r="AI460" s="126" t="s">
        <v>94</v>
      </c>
      <c r="AJ460" s="126" t="s">
        <v>94</v>
      </c>
      <c r="AK460" s="126" t="s">
        <v>94</v>
      </c>
      <c r="AL460" s="126" t="s">
        <v>94</v>
      </c>
      <c r="AM460" s="126" t="s">
        <v>94</v>
      </c>
      <c r="AN460" s="128" t="s">
        <v>94</v>
      </c>
      <c r="AO460" s="125">
        <v>557762.54399999999</v>
      </c>
      <c r="AP460" s="125">
        <v>115297.87776</v>
      </c>
      <c r="AQ460" s="125">
        <v>65.83404176338361</v>
      </c>
      <c r="AR460" s="125">
        <v>34.165958236616397</v>
      </c>
      <c r="AS460" s="125">
        <v>53.561268264704729</v>
      </c>
      <c r="AT460" s="126" t="s">
        <v>94</v>
      </c>
      <c r="AU460" s="128" t="s">
        <v>94</v>
      </c>
      <c r="AV460" s="125">
        <f t="shared" si="19"/>
        <v>5.5864657007870466</v>
      </c>
      <c r="AW460" s="128" t="s">
        <v>94</v>
      </c>
      <c r="AX460" s="129">
        <v>85.098820000000003</v>
      </c>
      <c r="AZ460" s="100"/>
      <c r="BA460" s="98">
        <f t="shared" si="20"/>
        <v>18795.13</v>
      </c>
      <c r="BB460" s="154"/>
    </row>
    <row r="461" spans="1:54" x14ac:dyDescent="0.3">
      <c r="A461" s="120">
        <v>2016</v>
      </c>
      <c r="B461" s="121" t="s">
        <v>27</v>
      </c>
      <c r="C461" s="132">
        <v>1623.66</v>
      </c>
      <c r="D461" s="122">
        <v>1407.43</v>
      </c>
      <c r="E461" s="123">
        <v>3.32</v>
      </c>
      <c r="F461" s="123" t="s">
        <v>94</v>
      </c>
      <c r="G461" s="123" t="s">
        <v>94</v>
      </c>
      <c r="H461" s="132">
        <v>3034.41</v>
      </c>
      <c r="I461" s="132">
        <v>303.95</v>
      </c>
      <c r="J461" s="122">
        <v>3338.36</v>
      </c>
      <c r="K461" s="124">
        <v>3373.38</v>
      </c>
      <c r="L461" s="124">
        <v>1805.03</v>
      </c>
      <c r="M461" s="124">
        <v>1564.65</v>
      </c>
      <c r="N461" s="125">
        <v>337.90314368361726</v>
      </c>
      <c r="O461" s="125">
        <v>3711.28</v>
      </c>
      <c r="P461" s="125">
        <v>64.221461275056754</v>
      </c>
      <c r="Q461" s="125">
        <v>1456.36</v>
      </c>
      <c r="R461" s="125">
        <v>403.48</v>
      </c>
      <c r="S461" s="125">
        <v>0</v>
      </c>
      <c r="T461" s="125">
        <v>0</v>
      </c>
      <c r="U461" s="123" t="s">
        <v>94</v>
      </c>
      <c r="V461" s="127">
        <v>1859.84</v>
      </c>
      <c r="W461" s="125">
        <v>4693.45</v>
      </c>
      <c r="X461" s="125">
        <v>3558.87</v>
      </c>
      <c r="Y461" s="125">
        <v>2896.01</v>
      </c>
      <c r="Z461" s="125">
        <v>0</v>
      </c>
      <c r="AA461" s="125">
        <v>5198.2</v>
      </c>
      <c r="AB461" s="125">
        <v>4011.64</v>
      </c>
      <c r="AC461" s="123" t="s">
        <v>94</v>
      </c>
      <c r="AD461" s="125">
        <v>25.393295410908962</v>
      </c>
      <c r="AE461" s="125">
        <v>4.7240128492567885</v>
      </c>
      <c r="AF461" s="126" t="s">
        <v>94</v>
      </c>
      <c r="AG461" s="126" t="s">
        <v>94</v>
      </c>
      <c r="AH461" s="126">
        <v>39.89</v>
      </c>
      <c r="AI461" s="126" t="s">
        <v>94</v>
      </c>
      <c r="AJ461" s="126" t="s">
        <v>94</v>
      </c>
      <c r="AK461" s="126" t="s">
        <v>94</v>
      </c>
      <c r="AL461" s="126" t="s">
        <v>94</v>
      </c>
      <c r="AM461" s="126" t="s">
        <v>94</v>
      </c>
      <c r="AN461" s="128" t="s">
        <v>94</v>
      </c>
      <c r="AO461" s="125">
        <v>110037.804</v>
      </c>
      <c r="AP461" s="125">
        <v>20470.772800000002</v>
      </c>
      <c r="AQ461" s="125">
        <v>90.89522999317029</v>
      </c>
      <c r="AR461" s="125">
        <v>9.1047700068296997</v>
      </c>
      <c r="AS461" s="125">
        <v>35.778538724943246</v>
      </c>
      <c r="AT461" s="126" t="s">
        <v>94</v>
      </c>
      <c r="AU461" s="128" t="s">
        <v>94</v>
      </c>
      <c r="AV461" s="125">
        <f t="shared" si="19"/>
        <v>1.2820512820512775</v>
      </c>
      <c r="AW461" s="128" t="s">
        <v>94</v>
      </c>
      <c r="AX461" s="129">
        <v>9.7720000000000002</v>
      </c>
      <c r="AZ461" s="100"/>
      <c r="BA461" s="98">
        <f t="shared" si="20"/>
        <v>5198.1999999999989</v>
      </c>
      <c r="BB461" s="154"/>
    </row>
    <row r="462" spans="1:54" x14ac:dyDescent="0.3">
      <c r="A462" s="120">
        <v>2016</v>
      </c>
      <c r="B462" s="121" t="s">
        <v>28</v>
      </c>
      <c r="C462" s="132">
        <v>8042.03</v>
      </c>
      <c r="D462" s="122">
        <v>5614.75</v>
      </c>
      <c r="E462" s="123">
        <v>1308.67</v>
      </c>
      <c r="F462" s="123" t="s">
        <v>94</v>
      </c>
      <c r="G462" s="123" t="s">
        <v>94</v>
      </c>
      <c r="H462" s="132">
        <v>14965.45</v>
      </c>
      <c r="I462" s="132">
        <v>2054.52</v>
      </c>
      <c r="J462" s="122">
        <v>17019.97</v>
      </c>
      <c r="K462" s="124">
        <v>2855.31</v>
      </c>
      <c r="L462" s="124">
        <v>1534.37</v>
      </c>
      <c r="M462" s="124">
        <v>1071.26</v>
      </c>
      <c r="N462" s="125">
        <v>253.45205571383067</v>
      </c>
      <c r="O462" s="125">
        <v>3247.3</v>
      </c>
      <c r="P462" s="125">
        <v>51.484772640786289</v>
      </c>
      <c r="Q462" s="125">
        <v>10914.29</v>
      </c>
      <c r="R462" s="125">
        <v>1906.48</v>
      </c>
      <c r="S462" s="125">
        <v>3217.52</v>
      </c>
      <c r="T462" s="125">
        <v>0</v>
      </c>
      <c r="U462" s="123" t="s">
        <v>94</v>
      </c>
      <c r="V462" s="127">
        <v>16038.29</v>
      </c>
      <c r="W462" s="125">
        <v>5598.28</v>
      </c>
      <c r="X462" s="125">
        <v>3971.79</v>
      </c>
      <c r="Y462" s="125">
        <v>3395.86</v>
      </c>
      <c r="Z462" s="125">
        <v>14754.812442104685</v>
      </c>
      <c r="AA462" s="125">
        <v>33058.26</v>
      </c>
      <c r="AB462" s="125">
        <v>4078.18</v>
      </c>
      <c r="AC462" s="123" t="s">
        <v>94</v>
      </c>
      <c r="AD462" s="125">
        <v>16.11739644687654</v>
      </c>
      <c r="AE462" s="125">
        <v>3.7316382559135901</v>
      </c>
      <c r="AF462" s="126" t="s">
        <v>94</v>
      </c>
      <c r="AG462" s="126" t="s">
        <v>94</v>
      </c>
      <c r="AH462" s="126">
        <v>653.91999999999996</v>
      </c>
      <c r="AI462" s="126" t="s">
        <v>94</v>
      </c>
      <c r="AJ462" s="126" t="s">
        <v>94</v>
      </c>
      <c r="AK462" s="126" t="s">
        <v>94</v>
      </c>
      <c r="AL462" s="126" t="s">
        <v>94</v>
      </c>
      <c r="AM462" s="126" t="s">
        <v>94</v>
      </c>
      <c r="AN462" s="128" t="s">
        <v>94</v>
      </c>
      <c r="AO462" s="125">
        <v>885891.33600000001</v>
      </c>
      <c r="AP462" s="125">
        <v>205109.19266</v>
      </c>
      <c r="AQ462" s="125">
        <v>87.928768382082922</v>
      </c>
      <c r="AR462" s="125">
        <v>12.07123161791707</v>
      </c>
      <c r="AS462" s="125">
        <v>48.515227359213704</v>
      </c>
      <c r="AT462" s="126" t="s">
        <v>94</v>
      </c>
      <c r="AU462" s="128" t="s">
        <v>94</v>
      </c>
      <c r="AV462" s="125">
        <f t="shared" si="19"/>
        <v>4.2896667034717728</v>
      </c>
      <c r="AW462" s="128" t="s">
        <v>94</v>
      </c>
      <c r="AX462" s="129">
        <v>141.01043999999999</v>
      </c>
      <c r="AZ462" s="100"/>
      <c r="BA462" s="98">
        <f t="shared" si="20"/>
        <v>33058.26</v>
      </c>
      <c r="BB462" s="154"/>
    </row>
    <row r="463" spans="1:54" x14ac:dyDescent="0.3">
      <c r="A463" s="120">
        <v>2016</v>
      </c>
      <c r="B463" s="121" t="s">
        <v>29</v>
      </c>
      <c r="C463" s="132">
        <v>1937.89</v>
      </c>
      <c r="D463" s="122">
        <v>1785.86</v>
      </c>
      <c r="E463" s="123">
        <v>472.86</v>
      </c>
      <c r="F463" s="123" t="s">
        <v>94</v>
      </c>
      <c r="G463" s="123" t="s">
        <v>94</v>
      </c>
      <c r="H463" s="132">
        <v>4196.6000000000004</v>
      </c>
      <c r="I463" s="132">
        <v>1472.38</v>
      </c>
      <c r="J463" s="122">
        <v>5668.99</v>
      </c>
      <c r="K463" s="124">
        <v>3943.83</v>
      </c>
      <c r="L463" s="124">
        <v>1821.16</v>
      </c>
      <c r="M463" s="124">
        <v>1678.29</v>
      </c>
      <c r="N463" s="125">
        <v>1383.6960139837138</v>
      </c>
      <c r="O463" s="125">
        <v>5327.52</v>
      </c>
      <c r="P463" s="125">
        <v>46.299163853103408</v>
      </c>
      <c r="Q463" s="125">
        <v>5054.96</v>
      </c>
      <c r="R463" s="125">
        <v>1161.1400000000001</v>
      </c>
      <c r="S463" s="125">
        <v>2.64</v>
      </c>
      <c r="T463" s="125">
        <v>356.53</v>
      </c>
      <c r="U463" s="123" t="s">
        <v>94</v>
      </c>
      <c r="V463" s="127">
        <v>6575.27</v>
      </c>
      <c r="W463" s="125">
        <v>6078.18</v>
      </c>
      <c r="X463" s="125">
        <v>4241.24</v>
      </c>
      <c r="Y463" s="125">
        <v>6473.36</v>
      </c>
      <c r="Z463" s="125">
        <v>310.39356203007526</v>
      </c>
      <c r="AA463" s="125">
        <v>12244.26</v>
      </c>
      <c r="AB463" s="125">
        <v>5705.94</v>
      </c>
      <c r="AC463" s="123" t="s">
        <v>94</v>
      </c>
      <c r="AD463" s="125">
        <v>23.330468693235861</v>
      </c>
      <c r="AE463" s="125">
        <v>4.3806057186491358</v>
      </c>
      <c r="AF463" s="126" t="s">
        <v>94</v>
      </c>
      <c r="AG463" s="126" t="s">
        <v>94</v>
      </c>
      <c r="AH463" s="126">
        <v>754.58</v>
      </c>
      <c r="AI463" s="126" t="s">
        <v>94</v>
      </c>
      <c r="AJ463" s="126" t="s">
        <v>94</v>
      </c>
      <c r="AK463" s="126" t="s">
        <v>94</v>
      </c>
      <c r="AL463" s="126" t="s">
        <v>94</v>
      </c>
      <c r="AM463" s="126" t="s">
        <v>94</v>
      </c>
      <c r="AN463" s="128" t="s">
        <v>94</v>
      </c>
      <c r="AO463" s="125">
        <v>279510.66100000002</v>
      </c>
      <c r="AP463" s="125">
        <v>52481.834210000001</v>
      </c>
      <c r="AQ463" s="125">
        <v>74.027295867517864</v>
      </c>
      <c r="AR463" s="125">
        <v>25.972527734217209</v>
      </c>
      <c r="AS463" s="125">
        <v>53.700836146896592</v>
      </c>
      <c r="AT463" s="126" t="s">
        <v>94</v>
      </c>
      <c r="AU463" s="128" t="s">
        <v>94</v>
      </c>
      <c r="AV463" s="125">
        <f t="shared" si="19"/>
        <v>0.60837026775195646</v>
      </c>
      <c r="AW463" s="128" t="s">
        <v>94</v>
      </c>
      <c r="AX463" s="129">
        <v>43.136189999999999</v>
      </c>
      <c r="AZ463" s="100"/>
      <c r="BA463" s="98">
        <f t="shared" si="20"/>
        <v>12244.26</v>
      </c>
      <c r="BB463" s="154"/>
    </row>
    <row r="464" spans="1:54" ht="15" thickBot="1" x14ac:dyDescent="0.35">
      <c r="A464" s="134">
        <v>2016</v>
      </c>
      <c r="B464" s="135" t="s">
        <v>30</v>
      </c>
      <c r="C464" s="136">
        <v>1207.44</v>
      </c>
      <c r="D464" s="137">
        <v>2018.4</v>
      </c>
      <c r="E464" s="138">
        <v>474.73</v>
      </c>
      <c r="F464" s="138" t="s">
        <v>94</v>
      </c>
      <c r="G464" s="138" t="s">
        <v>94</v>
      </c>
      <c r="H464" s="136">
        <v>3700.56</v>
      </c>
      <c r="I464" s="136">
        <v>400.11</v>
      </c>
      <c r="J464" s="137">
        <v>4100.68</v>
      </c>
      <c r="K464" s="139">
        <v>3752.81</v>
      </c>
      <c r="L464" s="139">
        <v>1224.48</v>
      </c>
      <c r="M464" s="139">
        <v>2046.9</v>
      </c>
      <c r="N464" s="140">
        <v>405.76158859805059</v>
      </c>
      <c r="O464" s="140">
        <v>4158.58</v>
      </c>
      <c r="P464" s="140">
        <v>61.081378184456028</v>
      </c>
      <c r="Q464" s="140">
        <v>2028.14</v>
      </c>
      <c r="R464" s="140">
        <v>584.65</v>
      </c>
      <c r="S464" s="140">
        <v>0</v>
      </c>
      <c r="T464" s="140">
        <v>0</v>
      </c>
      <c r="U464" s="138" t="s">
        <v>94</v>
      </c>
      <c r="V464" s="141">
        <v>2612.79</v>
      </c>
      <c r="W464" s="140">
        <v>4337.72</v>
      </c>
      <c r="X464" s="140">
        <v>3001.64</v>
      </c>
      <c r="Y464" s="140">
        <v>3254.37</v>
      </c>
      <c r="Z464" s="140">
        <v>0</v>
      </c>
      <c r="AA464" s="140">
        <v>6713.47</v>
      </c>
      <c r="AB464" s="140">
        <v>4226.51</v>
      </c>
      <c r="AC464" s="138" t="s">
        <v>94</v>
      </c>
      <c r="AD464" s="140">
        <v>21.830196711111554</v>
      </c>
      <c r="AE464" s="140">
        <v>3.6437124834608854</v>
      </c>
      <c r="AF464" s="142" t="s">
        <v>94</v>
      </c>
      <c r="AG464" s="142" t="s">
        <v>94</v>
      </c>
      <c r="AH464" s="142">
        <v>65.66</v>
      </c>
      <c r="AI464" s="142" t="s">
        <v>94</v>
      </c>
      <c r="AJ464" s="142" t="s">
        <v>94</v>
      </c>
      <c r="AK464" s="142" t="s">
        <v>94</v>
      </c>
      <c r="AL464" s="142" t="s">
        <v>94</v>
      </c>
      <c r="AM464" s="142" t="s">
        <v>94</v>
      </c>
      <c r="AN464" s="143" t="s">
        <v>94</v>
      </c>
      <c r="AO464" s="140">
        <v>184248.07199999999</v>
      </c>
      <c r="AP464" s="140">
        <v>30753.114819999999</v>
      </c>
      <c r="AQ464" s="140">
        <v>90.242593911253735</v>
      </c>
      <c r="AR464" s="140">
        <v>9.7571622267526354</v>
      </c>
      <c r="AS464" s="140">
        <v>38.918621815543972</v>
      </c>
      <c r="AT464" s="142" t="s">
        <v>94</v>
      </c>
      <c r="AU464" s="143" t="s">
        <v>94</v>
      </c>
      <c r="AV464" s="140">
        <f t="shared" si="19"/>
        <v>2.567287405105545</v>
      </c>
      <c r="AW464" s="143" t="s">
        <v>94</v>
      </c>
      <c r="AX464" s="144">
        <v>34.272649999999999</v>
      </c>
      <c r="AZ464" s="100"/>
      <c r="BA464" s="98">
        <f t="shared" si="20"/>
        <v>6713.4699999999993</v>
      </c>
      <c r="BB464" s="154"/>
    </row>
    <row r="465" spans="1:12" x14ac:dyDescent="0.3">
      <c r="L465" s="107"/>
    </row>
    <row r="467" spans="1:12" x14ac:dyDescent="0.3">
      <c r="C467" s="109"/>
      <c r="D467" s="109"/>
      <c r="E467" s="109"/>
    </row>
    <row r="468" spans="1:12" s="108" customFormat="1" x14ac:dyDescent="0.3">
      <c r="A468" s="106"/>
      <c r="B468" s="106"/>
      <c r="C468" s="109"/>
      <c r="D468" s="109"/>
      <c r="E468" s="109"/>
      <c r="F468" s="106"/>
      <c r="G468" s="106"/>
      <c r="H468" s="110"/>
      <c r="I468" s="110"/>
      <c r="J468" s="106"/>
      <c r="K468" s="106"/>
    </row>
    <row r="469" spans="1:12" x14ac:dyDescent="0.3">
      <c r="C469" s="109"/>
      <c r="D469" s="109"/>
      <c r="E469" s="109"/>
      <c r="H469" s="110"/>
      <c r="I469" s="110"/>
    </row>
    <row r="470" spans="1:12" x14ac:dyDescent="0.3">
      <c r="C470" s="109"/>
      <c r="D470" s="109"/>
      <c r="E470" s="109"/>
      <c r="H470" s="110"/>
      <c r="I470" s="110"/>
    </row>
    <row r="471" spans="1:12" x14ac:dyDescent="0.3">
      <c r="C471" s="109"/>
      <c r="D471" s="109"/>
      <c r="E471" s="109"/>
      <c r="H471" s="110"/>
      <c r="I471" s="110"/>
    </row>
    <row r="472" spans="1:12" x14ac:dyDescent="0.3">
      <c r="C472" s="109"/>
      <c r="D472" s="109"/>
      <c r="E472" s="109"/>
      <c r="H472" s="110"/>
      <c r="I472" s="110"/>
    </row>
    <row r="473" spans="1:12" x14ac:dyDescent="0.3">
      <c r="C473" s="109"/>
      <c r="D473" s="109"/>
      <c r="E473" s="109"/>
      <c r="H473" s="110"/>
      <c r="I473" s="110"/>
    </row>
    <row r="474" spans="1:12" x14ac:dyDescent="0.3">
      <c r="C474" s="109"/>
      <c r="D474" s="109"/>
      <c r="E474" s="109"/>
      <c r="H474" s="110"/>
      <c r="I474" s="110"/>
    </row>
    <row r="475" spans="1:12" x14ac:dyDescent="0.3">
      <c r="C475" s="109"/>
      <c r="D475" s="109"/>
      <c r="E475" s="109"/>
      <c r="H475" s="110"/>
      <c r="I475" s="110"/>
    </row>
    <row r="476" spans="1:12" x14ac:dyDescent="0.3">
      <c r="C476" s="109"/>
      <c r="D476" s="109"/>
      <c r="E476" s="109"/>
      <c r="H476" s="110"/>
      <c r="I476" s="110"/>
    </row>
    <row r="477" spans="1:12" x14ac:dyDescent="0.3">
      <c r="C477" s="109"/>
      <c r="D477" s="109"/>
      <c r="E477" s="109"/>
      <c r="H477" s="110"/>
      <c r="I477" s="110"/>
    </row>
    <row r="478" spans="1:12" x14ac:dyDescent="0.3">
      <c r="C478" s="109"/>
      <c r="D478" s="109"/>
      <c r="E478" s="109"/>
      <c r="H478" s="110"/>
      <c r="I478" s="110"/>
    </row>
    <row r="479" spans="1:12" x14ac:dyDescent="0.3">
      <c r="C479" s="109"/>
      <c r="D479" s="109"/>
      <c r="E479" s="109"/>
      <c r="H479" s="110"/>
      <c r="I479" s="110"/>
    </row>
    <row r="480" spans="1:12" x14ac:dyDescent="0.3">
      <c r="C480" s="109"/>
      <c r="D480" s="109"/>
      <c r="E480" s="109"/>
      <c r="H480" s="110"/>
      <c r="I480" s="110"/>
    </row>
    <row r="481" spans="3:9" x14ac:dyDescent="0.3">
      <c r="C481" s="109"/>
      <c r="D481" s="109"/>
      <c r="E481" s="109"/>
      <c r="H481" s="110"/>
      <c r="I481" s="110"/>
    </row>
    <row r="482" spans="3:9" x14ac:dyDescent="0.3">
      <c r="C482" s="109"/>
      <c r="D482" s="109"/>
      <c r="E482" s="109"/>
      <c r="H482" s="110"/>
      <c r="I482" s="110"/>
    </row>
    <row r="483" spans="3:9" x14ac:dyDescent="0.3">
      <c r="C483" s="109"/>
      <c r="D483" s="109"/>
      <c r="E483" s="109"/>
      <c r="H483" s="110"/>
      <c r="I483" s="110"/>
    </row>
    <row r="484" spans="3:9" x14ac:dyDescent="0.3">
      <c r="C484" s="109"/>
      <c r="D484" s="109"/>
      <c r="E484" s="109"/>
      <c r="H484" s="110"/>
      <c r="I484" s="110"/>
    </row>
    <row r="485" spans="3:9" x14ac:dyDescent="0.3">
      <c r="C485" s="109"/>
      <c r="D485" s="109"/>
      <c r="E485" s="109"/>
      <c r="H485" s="110"/>
      <c r="I485" s="110"/>
    </row>
    <row r="486" spans="3:9" x14ac:dyDescent="0.3">
      <c r="C486" s="109"/>
      <c r="D486" s="109"/>
      <c r="E486" s="109"/>
      <c r="H486" s="110"/>
      <c r="I486" s="110"/>
    </row>
    <row r="487" spans="3:9" x14ac:dyDescent="0.3">
      <c r="C487" s="109"/>
      <c r="D487" s="109"/>
      <c r="E487" s="109"/>
      <c r="H487" s="110"/>
      <c r="I487" s="110"/>
    </row>
    <row r="488" spans="3:9" x14ac:dyDescent="0.3">
      <c r="C488" s="109"/>
      <c r="D488" s="109"/>
      <c r="E488" s="109"/>
      <c r="H488" s="110"/>
      <c r="I488" s="110"/>
    </row>
    <row r="489" spans="3:9" x14ac:dyDescent="0.3">
      <c r="C489" s="109"/>
      <c r="D489" s="109"/>
      <c r="E489" s="109"/>
      <c r="H489" s="110"/>
      <c r="I489" s="110"/>
    </row>
    <row r="490" spans="3:9" x14ac:dyDescent="0.3">
      <c r="C490" s="109"/>
      <c r="D490" s="109"/>
      <c r="E490" s="109"/>
      <c r="H490" s="110"/>
      <c r="I490" s="110"/>
    </row>
    <row r="491" spans="3:9" x14ac:dyDescent="0.3">
      <c r="C491" s="109"/>
      <c r="D491" s="109"/>
      <c r="E491" s="109"/>
      <c r="H491" s="110"/>
      <c r="I491" s="110"/>
    </row>
    <row r="492" spans="3:9" x14ac:dyDescent="0.3">
      <c r="C492" s="109"/>
      <c r="D492" s="109"/>
      <c r="E492" s="109"/>
      <c r="H492" s="110"/>
      <c r="I492" s="110"/>
    </row>
    <row r="493" spans="3:9" x14ac:dyDescent="0.3">
      <c r="C493" s="109"/>
      <c r="D493" s="109"/>
      <c r="E493" s="109"/>
      <c r="H493" s="110"/>
      <c r="I493" s="110"/>
    </row>
    <row r="494" spans="3:9" x14ac:dyDescent="0.3">
      <c r="C494" s="109"/>
      <c r="D494" s="109"/>
      <c r="E494" s="109"/>
      <c r="H494" s="110"/>
      <c r="I494" s="110"/>
    </row>
    <row r="495" spans="3:9" x14ac:dyDescent="0.3">
      <c r="C495" s="109"/>
      <c r="D495" s="109"/>
      <c r="E495" s="109"/>
      <c r="H495" s="110"/>
      <c r="I495" s="110"/>
    </row>
    <row r="496" spans="3:9" x14ac:dyDescent="0.3">
      <c r="C496" s="109"/>
      <c r="D496" s="109"/>
      <c r="E496" s="109"/>
      <c r="H496" s="110"/>
      <c r="I496" s="110"/>
    </row>
    <row r="497" spans="3:9" x14ac:dyDescent="0.3">
      <c r="C497" s="109"/>
      <c r="D497" s="109"/>
      <c r="E497" s="109"/>
      <c r="H497" s="110"/>
      <c r="I497" s="110"/>
    </row>
    <row r="498" spans="3:9" x14ac:dyDescent="0.3">
      <c r="C498" s="109"/>
      <c r="D498" s="109"/>
      <c r="E498" s="109"/>
      <c r="H498" s="110"/>
      <c r="I498" s="110"/>
    </row>
    <row r="499" spans="3:9" x14ac:dyDescent="0.3">
      <c r="C499" s="109"/>
      <c r="D499" s="109"/>
      <c r="E499" s="109"/>
      <c r="H499" s="110"/>
      <c r="I499" s="110"/>
    </row>
    <row r="500" spans="3:9" x14ac:dyDescent="0.3">
      <c r="C500" s="109"/>
      <c r="D500" s="109"/>
      <c r="E500" s="109"/>
      <c r="H500" s="110"/>
      <c r="I500" s="110"/>
    </row>
    <row r="501" spans="3:9" x14ac:dyDescent="0.3">
      <c r="C501" s="109"/>
      <c r="D501" s="109"/>
      <c r="E501" s="109"/>
      <c r="H501" s="110"/>
      <c r="I501" s="110"/>
    </row>
    <row r="502" spans="3:9" x14ac:dyDescent="0.3">
      <c r="C502" s="109"/>
      <c r="D502" s="109"/>
      <c r="E502" s="109"/>
      <c r="H502" s="110"/>
      <c r="I502" s="110"/>
    </row>
    <row r="503" spans="3:9" x14ac:dyDescent="0.3">
      <c r="C503" s="109"/>
      <c r="D503" s="109"/>
      <c r="E503" s="109"/>
      <c r="H503" s="110"/>
      <c r="I503" s="110"/>
    </row>
    <row r="504" spans="3:9" x14ac:dyDescent="0.3">
      <c r="C504" s="109"/>
      <c r="D504" s="109"/>
      <c r="E504" s="109"/>
      <c r="H504" s="110"/>
      <c r="I504" s="110"/>
    </row>
    <row r="505" spans="3:9" x14ac:dyDescent="0.3">
      <c r="C505" s="109"/>
      <c r="D505" s="109"/>
      <c r="E505" s="109"/>
      <c r="H505" s="110"/>
      <c r="I505" s="110"/>
    </row>
    <row r="506" spans="3:9" x14ac:dyDescent="0.3">
      <c r="C506" s="109"/>
      <c r="D506" s="109"/>
      <c r="E506" s="109"/>
      <c r="H506" s="110"/>
      <c r="I506" s="110"/>
    </row>
    <row r="507" spans="3:9" x14ac:dyDescent="0.3">
      <c r="C507" s="109"/>
      <c r="D507" s="109"/>
      <c r="E507" s="109"/>
      <c r="H507" s="110"/>
      <c r="I507" s="110"/>
    </row>
    <row r="508" spans="3:9" x14ac:dyDescent="0.3">
      <c r="C508" s="109"/>
      <c r="D508" s="109"/>
      <c r="E508" s="109"/>
      <c r="H508" s="110"/>
      <c r="I508" s="110"/>
    </row>
    <row r="509" spans="3:9" x14ac:dyDescent="0.3">
      <c r="C509" s="109"/>
      <c r="D509" s="109"/>
      <c r="E509" s="109"/>
      <c r="H509" s="110"/>
      <c r="I509" s="110"/>
    </row>
    <row r="510" spans="3:9" x14ac:dyDescent="0.3">
      <c r="C510" s="109"/>
      <c r="D510" s="109"/>
      <c r="E510" s="109"/>
      <c r="H510" s="110"/>
      <c r="I510" s="110"/>
    </row>
    <row r="511" spans="3:9" x14ac:dyDescent="0.3">
      <c r="C511" s="109"/>
      <c r="D511" s="109"/>
      <c r="E511" s="109"/>
      <c r="H511" s="110"/>
      <c r="I511" s="110"/>
    </row>
    <row r="512" spans="3:9" x14ac:dyDescent="0.3">
      <c r="C512" s="109"/>
      <c r="D512" s="109"/>
      <c r="E512" s="109"/>
      <c r="H512" s="110"/>
      <c r="I512" s="110"/>
    </row>
    <row r="513" spans="3:9" x14ac:dyDescent="0.3">
      <c r="C513" s="109"/>
      <c r="D513" s="109"/>
      <c r="E513" s="109"/>
      <c r="H513" s="110"/>
      <c r="I513" s="110"/>
    </row>
    <row r="514" spans="3:9" x14ac:dyDescent="0.3">
      <c r="C514" s="109"/>
      <c r="D514" s="109"/>
      <c r="E514" s="109"/>
      <c r="H514" s="110"/>
      <c r="I514" s="110"/>
    </row>
    <row r="515" spans="3:9" x14ac:dyDescent="0.3">
      <c r="C515" s="109"/>
      <c r="D515" s="109"/>
      <c r="E515" s="109"/>
      <c r="H515" s="110"/>
      <c r="I515" s="110"/>
    </row>
    <row r="516" spans="3:9" x14ac:dyDescent="0.3">
      <c r="C516" s="109"/>
      <c r="D516" s="109"/>
      <c r="E516" s="109"/>
      <c r="H516" s="110"/>
      <c r="I516" s="110"/>
    </row>
    <row r="517" spans="3:9" x14ac:dyDescent="0.3">
      <c r="C517" s="109"/>
      <c r="D517" s="109"/>
      <c r="E517" s="109"/>
      <c r="H517" s="110"/>
      <c r="I517" s="110"/>
    </row>
    <row r="518" spans="3:9" x14ac:dyDescent="0.3">
      <c r="C518" s="109"/>
      <c r="D518" s="109"/>
      <c r="E518" s="109"/>
      <c r="H518" s="110"/>
      <c r="I518" s="110"/>
    </row>
    <row r="519" spans="3:9" x14ac:dyDescent="0.3">
      <c r="C519" s="109"/>
      <c r="D519" s="109"/>
      <c r="E519" s="109"/>
      <c r="H519" s="110"/>
      <c r="I519" s="110"/>
    </row>
    <row r="520" spans="3:9" x14ac:dyDescent="0.3">
      <c r="C520" s="109"/>
      <c r="D520" s="109"/>
      <c r="E520" s="109"/>
      <c r="H520" s="110"/>
      <c r="I520" s="110"/>
    </row>
    <row r="521" spans="3:9" x14ac:dyDescent="0.3">
      <c r="C521" s="109"/>
      <c r="D521" s="109"/>
      <c r="E521" s="109"/>
      <c r="H521" s="110"/>
      <c r="I521" s="110"/>
    </row>
    <row r="522" spans="3:9" x14ac:dyDescent="0.3">
      <c r="C522" s="109"/>
      <c r="D522" s="109"/>
      <c r="E522" s="109"/>
      <c r="H522" s="110"/>
      <c r="I522" s="110"/>
    </row>
    <row r="523" spans="3:9" x14ac:dyDescent="0.3">
      <c r="C523" s="109"/>
      <c r="D523" s="109"/>
      <c r="E523" s="109"/>
      <c r="H523" s="110"/>
      <c r="I523" s="110"/>
    </row>
    <row r="524" spans="3:9" x14ac:dyDescent="0.3">
      <c r="C524" s="109"/>
      <c r="D524" s="109"/>
      <c r="E524" s="109"/>
      <c r="H524" s="110"/>
      <c r="I524" s="110"/>
    </row>
    <row r="525" spans="3:9" x14ac:dyDescent="0.3">
      <c r="C525" s="109"/>
      <c r="D525" s="109"/>
      <c r="E525" s="109"/>
      <c r="H525" s="110"/>
      <c r="I525" s="110"/>
    </row>
    <row r="526" spans="3:9" x14ac:dyDescent="0.3">
      <c r="C526" s="109"/>
      <c r="D526" s="109"/>
      <c r="E526" s="109"/>
      <c r="H526" s="110"/>
      <c r="I526" s="110"/>
    </row>
    <row r="527" spans="3:9" x14ac:dyDescent="0.3">
      <c r="C527" s="109"/>
      <c r="D527" s="109"/>
      <c r="E527" s="109"/>
      <c r="H527" s="110"/>
      <c r="I527" s="110"/>
    </row>
    <row r="528" spans="3:9" x14ac:dyDescent="0.3">
      <c r="C528" s="109"/>
      <c r="D528" s="109"/>
      <c r="E528" s="109"/>
      <c r="H528" s="110"/>
      <c r="I528" s="110"/>
    </row>
    <row r="529" spans="1:11" x14ac:dyDescent="0.3">
      <c r="C529" s="109"/>
      <c r="D529" s="109"/>
      <c r="E529" s="109"/>
      <c r="H529" s="110"/>
      <c r="I529" s="110"/>
    </row>
    <row r="530" spans="1:11" x14ac:dyDescent="0.3">
      <c r="C530" s="109"/>
      <c r="D530" s="109"/>
      <c r="E530" s="109"/>
      <c r="H530" s="110"/>
      <c r="I530" s="110"/>
    </row>
    <row r="531" spans="1:11" x14ac:dyDescent="0.3">
      <c r="C531" s="109"/>
      <c r="D531" s="109"/>
      <c r="E531" s="109"/>
      <c r="H531" s="110"/>
      <c r="I531" s="110"/>
    </row>
    <row r="532" spans="1:11" x14ac:dyDescent="0.3">
      <c r="C532" s="109"/>
      <c r="D532" s="109"/>
      <c r="E532" s="109"/>
      <c r="H532" s="110"/>
      <c r="I532" s="110"/>
    </row>
    <row r="533" spans="1:11" x14ac:dyDescent="0.3">
      <c r="H533" s="110"/>
      <c r="I533" s="110"/>
    </row>
    <row r="534" spans="1:11" s="108" customFormat="1" x14ac:dyDescent="0.3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Gráficos</vt:lpstr>
      <vt:lpstr>Constantes</vt:lpstr>
      <vt:lpstr>Indicadores</vt:lpstr>
      <vt:lpstr>Valores</vt:lpstr>
      <vt:lpstr>Glosario</vt:lpstr>
      <vt:lpstr>Fuentes</vt:lpstr>
      <vt:lpstr>Ficha_Técnica</vt:lpstr>
      <vt:lpstr>Corrientes</vt:lpstr>
      <vt:lpstr>Ficha_Técnica!Área_de_impresión</vt:lpstr>
      <vt:lpstr>Fuentes!Área_de_impresión</vt:lpstr>
      <vt:lpstr>Glosario!Área_de_impresión</vt:lpstr>
      <vt:lpstr>Gráficos!Área_de_impresión</vt:lpstr>
      <vt:lpstr>Indicadores!Área_de_impresión</vt:lpstr>
      <vt:lpstr>Valores!Área_de_impresión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Irving Luna Cruz</dc:creator>
  <cp:lastModifiedBy>Oscar Santiago Salinas</cp:lastModifiedBy>
  <cp:lastPrinted>2015-04-01T01:17:20Z</cp:lastPrinted>
  <dcterms:created xsi:type="dcterms:W3CDTF">2015-03-18T15:48:29Z</dcterms:created>
  <dcterms:modified xsi:type="dcterms:W3CDTF">2018-08-22T22:00:32Z</dcterms:modified>
</cp:coreProperties>
</file>